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YS5082DTP-10\Downloads\"/>
    </mc:Choice>
  </mc:AlternateContent>
  <bookViews>
    <workbookView xWindow="390" yWindow="645" windowWidth="19815" windowHeight="8640" tabRatio="785" firstSheet="1" activeTab="2"/>
  </bookViews>
  <sheets>
    <sheet name="DCB NEW" sheetId="3" state="hidden" r:id="rId1"/>
    <sheet name="Gruha Jyothi" sheetId="54" r:id="rId2"/>
    <sheet name="ULB-RLB" sheetId="48" r:id="rId3"/>
    <sheet name="15" sheetId="28" r:id="rId4"/>
    <sheet name="Dept wise CB" sheetId="40" r:id="rId5"/>
    <sheet name="DCB" sheetId="4" r:id="rId6"/>
    <sheet name="C C DETAILS" sheetId="7" state="hidden" r:id="rId7"/>
    <sheet name="Cumulative June-22" sheetId="8" state="hidden" r:id="rId8"/>
    <sheet name="11" sheetId="22" r:id="rId9"/>
    <sheet name="Non rapdrp TW" sheetId="23" r:id="rId10"/>
    <sheet name="ASD Rapdrp " sheetId="24" r:id="rId11"/>
    <sheet name="Amruth joythi " sheetId="35" state="hidden" r:id="rId12"/>
    <sheet name="Amrutha jyothi new" sheetId="37" state="hidden" r:id="rId13"/>
    <sheet name="DTC Street Light " sheetId="38" r:id="rId14"/>
    <sheet name="Work details" sheetId="56" r:id="rId15"/>
    <sheet name="Self Execution" sheetId="45" state="hidden" r:id="rId16"/>
    <sheet name="CWIP" sheetId="46" state="hidden" r:id="rId17"/>
    <sheet name="GOVT" sheetId="47" state="hidden" r:id="rId18"/>
    <sheet name="Above Rs.500 Dec2022" sheetId="50" state="hidden" r:id="rId19"/>
    <sheet name="Private WS &amp; SL" sheetId="51" state="hidden" r:id="rId20"/>
    <sheet name="WS &amp; SL Survey" sheetId="52" state="hidden" r:id="rId21"/>
    <sheet name="200 to 500 Dec2022" sheetId="53" state="hidden" r:id="rId22"/>
    <sheet name="Sheet2" sheetId="55" state="hidden" r:id="rId23"/>
  </sheets>
  <definedNames>
    <definedName name="_____________________lb1" localSheetId="7">#REF!</definedName>
    <definedName name="_____________________lb1">#REF!</definedName>
    <definedName name="_____________________lb2" localSheetId="7">#REF!</definedName>
    <definedName name="_____________________lb2">#REF!</definedName>
    <definedName name="_____________________mm1" localSheetId="7">#REF!</definedName>
    <definedName name="_____________________mm1">#REF!</definedName>
    <definedName name="_____________________mm2" localSheetId="7">#REF!</definedName>
    <definedName name="_____________________mm2">#REF!</definedName>
    <definedName name="_____________________mm3" localSheetId="7">#REF!</definedName>
    <definedName name="_____________________mm3">#REF!</definedName>
    <definedName name="____________________AG1" localSheetId="7">#REF!</definedName>
    <definedName name="____________________AG1">#REF!</definedName>
    <definedName name="____________________lb1" localSheetId="7">#REF!</definedName>
    <definedName name="____________________lb1">#REF!</definedName>
    <definedName name="____________________lb2" localSheetId="7">#REF!</definedName>
    <definedName name="____________________lb2">#REF!</definedName>
    <definedName name="____________________mm1" localSheetId="7">#REF!</definedName>
    <definedName name="____________________mm1">#REF!</definedName>
    <definedName name="____________________mm2" localSheetId="7">#REF!</definedName>
    <definedName name="____________________mm2">#REF!</definedName>
    <definedName name="____________________mm3" localSheetId="7">#REF!</definedName>
    <definedName name="____________________mm3">#REF!</definedName>
    <definedName name="___________________AG1" localSheetId="7">#REF!</definedName>
    <definedName name="___________________AG1">#REF!</definedName>
    <definedName name="__________________AG1" localSheetId="7">#REF!</definedName>
    <definedName name="__________________AG1">#REF!</definedName>
    <definedName name="__________________lb1" localSheetId="7">#REF!</definedName>
    <definedName name="__________________lb1">#REF!</definedName>
    <definedName name="__________________lb2" localSheetId="7">#REF!</definedName>
    <definedName name="__________________lb2">#REF!</definedName>
    <definedName name="__________________mm1" localSheetId="7">#REF!</definedName>
    <definedName name="__________________mm1">#REF!</definedName>
    <definedName name="__________________mm2" localSheetId="7">#REF!</definedName>
    <definedName name="__________________mm2">#REF!</definedName>
    <definedName name="__________________mm3" localSheetId="7">#REF!</definedName>
    <definedName name="__________________mm3">#REF!</definedName>
    <definedName name="____BSD1" localSheetId="7">#REF!</definedName>
    <definedName name="____BSD1" localSheetId="5">#REF!</definedName>
    <definedName name="____BSD1" localSheetId="4">#REF!</definedName>
    <definedName name="____BSD1">#REF!</definedName>
    <definedName name="____BSD2" localSheetId="7">#REF!</definedName>
    <definedName name="____BSD2" localSheetId="5">#REF!</definedName>
    <definedName name="____BSD2" localSheetId="4">#REF!</definedName>
    <definedName name="____BSD2">#REF!</definedName>
    <definedName name="____IED1" localSheetId="7">#REF!</definedName>
    <definedName name="____IED1" localSheetId="5">#REF!</definedName>
    <definedName name="____IED1" localSheetId="4">#REF!</definedName>
    <definedName name="____IED1">#REF!</definedName>
    <definedName name="____IED2" localSheetId="7">#REF!</definedName>
    <definedName name="____IED2" localSheetId="5">#REF!</definedName>
    <definedName name="____IED2" localSheetId="4">#REF!</definedName>
    <definedName name="____IED2">#REF!</definedName>
    <definedName name="____LR1" localSheetId="7">#REF!</definedName>
    <definedName name="____LR1" localSheetId="5">#REF!</definedName>
    <definedName name="____LR1" localSheetId="4">#REF!</definedName>
    <definedName name="____LR1">#REF!</definedName>
    <definedName name="____LR2" localSheetId="7">#REF!</definedName>
    <definedName name="____LR2" localSheetId="5">#REF!</definedName>
    <definedName name="____LR2" localSheetId="4">#REF!</definedName>
    <definedName name="____LR2">#REF!</definedName>
    <definedName name="____SCH6" localSheetId="7">#REF!</definedName>
    <definedName name="____SCH6">#REF!</definedName>
    <definedName name="___A99999" localSheetId="7">#REF!</definedName>
    <definedName name="___A99999">#REF!</definedName>
    <definedName name="___bol1" localSheetId="7">#REF!</definedName>
    <definedName name="___bol1">#REF!</definedName>
    <definedName name="___BSD1" localSheetId="7">#REF!</definedName>
    <definedName name="___BSD1" localSheetId="5">#REF!</definedName>
    <definedName name="___BSD1" localSheetId="4">#REF!</definedName>
    <definedName name="___BSD1">#REF!</definedName>
    <definedName name="___BSD2" localSheetId="7">#REF!</definedName>
    <definedName name="___BSD2" localSheetId="5">#REF!</definedName>
    <definedName name="___BSD2" localSheetId="4">#REF!</definedName>
    <definedName name="___BSD2">#REF!</definedName>
    <definedName name="___f1" localSheetId="7">#REF!</definedName>
    <definedName name="___f1">#REF!</definedName>
    <definedName name="___IED1" localSheetId="7">#REF!</definedName>
    <definedName name="___IED1" localSheetId="5">#REF!</definedName>
    <definedName name="___IED1" localSheetId="4">#REF!</definedName>
    <definedName name="___IED1">#REF!</definedName>
    <definedName name="___IED2" localSheetId="7">#REF!</definedName>
    <definedName name="___IED2" localSheetId="5">#REF!</definedName>
    <definedName name="___IED2" localSheetId="4">#REF!</definedName>
    <definedName name="___IED2">#REF!</definedName>
    <definedName name="___III7">#REF!</definedName>
    <definedName name="___INDEX_SHEET___ASAP_Utilities" localSheetId="7">#REF!</definedName>
    <definedName name="___INDEX_SHEET___ASAP_Utilities" localSheetId="5">#REF!</definedName>
    <definedName name="___INDEX_SHEET___ASAP_Utilities" localSheetId="4">#REF!</definedName>
    <definedName name="___INDEX_SHEET___ASAP_Utilities">#REF!</definedName>
    <definedName name="___LR1" localSheetId="7">#REF!</definedName>
    <definedName name="___LR1" localSheetId="5">#REF!</definedName>
    <definedName name="___LR1" localSheetId="4">#REF!</definedName>
    <definedName name="___LR1">#REF!</definedName>
    <definedName name="___LR2" localSheetId="7">#REF!</definedName>
    <definedName name="___LR2" localSheetId="5">#REF!</definedName>
    <definedName name="___LR2" localSheetId="4">#REF!</definedName>
    <definedName name="___LR2">#REF!</definedName>
    <definedName name="___SCH6" localSheetId="7">#REF!</definedName>
    <definedName name="___SCH6">#REF!</definedName>
    <definedName name="__123Graph_A" localSheetId="7">#REF!</definedName>
    <definedName name="__123Graph_A" localSheetId="5">#REF!</definedName>
    <definedName name="__123Graph_A" localSheetId="4">#REF!</definedName>
    <definedName name="__123Graph_A">#REF!</definedName>
    <definedName name="__123Graph_B" localSheetId="7">#REF!</definedName>
    <definedName name="__123Graph_B" localSheetId="5">#REF!</definedName>
    <definedName name="__123Graph_B" localSheetId="4">#REF!</definedName>
    <definedName name="__123Graph_B">#REF!</definedName>
    <definedName name="__123Graph_BCURRENT" localSheetId="7">#REF!</definedName>
    <definedName name="__123Graph_BCURRENT">#REF!</definedName>
    <definedName name="__123Graph_C" localSheetId="7">#REF!</definedName>
    <definedName name="__123Graph_C" localSheetId="5">#REF!</definedName>
    <definedName name="__123Graph_C" localSheetId="4">#REF!</definedName>
    <definedName name="__123Graph_C">#REF!</definedName>
    <definedName name="__123Graph_D" localSheetId="7">#REF!</definedName>
    <definedName name="__123Graph_D" localSheetId="5">#REF!</definedName>
    <definedName name="__123Graph_D" localSheetId="4">#REF!</definedName>
    <definedName name="__123Graph_D">#REF!</definedName>
    <definedName name="__123Graph_DCURRENT" localSheetId="7">#REF!</definedName>
    <definedName name="__123Graph_DCURRENT">#REF!</definedName>
    <definedName name="__123Graph_E" localSheetId="7">#REF!</definedName>
    <definedName name="__123Graph_E" localSheetId="5">#REF!</definedName>
    <definedName name="__123Graph_E" localSheetId="4">#REF!</definedName>
    <definedName name="__123Graph_E">#REF!</definedName>
    <definedName name="__123Graph_F" localSheetId="7">#REF!</definedName>
    <definedName name="__123Graph_F" localSheetId="5">#REF!</definedName>
    <definedName name="__123Graph_F" localSheetId="4">#REF!</definedName>
    <definedName name="__123Graph_F">#REF!</definedName>
    <definedName name="__123Graph_X" localSheetId="7">#REF!</definedName>
    <definedName name="__123Graph_X" localSheetId="5">#REF!</definedName>
    <definedName name="__123Graph_X" localSheetId="4">#REF!</definedName>
    <definedName name="__123Graph_X">#REF!</definedName>
    <definedName name="__123Graph_XCURRENT" localSheetId="7">#REF!</definedName>
    <definedName name="__123Graph_XCURRENT">#REF!</definedName>
    <definedName name="__A99999" localSheetId="7">#REF!</definedName>
    <definedName name="__A99999">#REF!</definedName>
    <definedName name="__bol1" localSheetId="7">#REF!</definedName>
    <definedName name="__bol1">#REF!</definedName>
    <definedName name="__BSD1" localSheetId="7">#REF!</definedName>
    <definedName name="__BSD1" localSheetId="5">#REF!</definedName>
    <definedName name="__BSD1" localSheetId="4">#REF!</definedName>
    <definedName name="__BSD1">#REF!</definedName>
    <definedName name="__BSD2" localSheetId="7">#REF!</definedName>
    <definedName name="__BSD2" localSheetId="5">#REF!</definedName>
    <definedName name="__BSD2" localSheetId="4">#REF!</definedName>
    <definedName name="__BSD2">#REF!</definedName>
    <definedName name="__f1" localSheetId="7">#REF!</definedName>
    <definedName name="__f1">#REF!</definedName>
    <definedName name="__IED1" localSheetId="7">#REF!</definedName>
    <definedName name="__IED1" localSheetId="5">#REF!</definedName>
    <definedName name="__IED1" localSheetId="4">#REF!</definedName>
    <definedName name="__IED1">#REF!</definedName>
    <definedName name="__IED2" localSheetId="7">#REF!</definedName>
    <definedName name="__IED2" localSheetId="5">#REF!</definedName>
    <definedName name="__IED2" localSheetId="4">#REF!</definedName>
    <definedName name="__IED2">#REF!</definedName>
    <definedName name="__III7">#REF!</definedName>
    <definedName name="__LR1" localSheetId="7">#REF!</definedName>
    <definedName name="__LR1" localSheetId="5">#REF!</definedName>
    <definedName name="__LR1" localSheetId="4">#REF!</definedName>
    <definedName name="__LR1">#REF!</definedName>
    <definedName name="__LR2" localSheetId="7">#REF!</definedName>
    <definedName name="__LR2" localSheetId="5">#REF!</definedName>
    <definedName name="__LR2" localSheetId="4">#REF!</definedName>
    <definedName name="__LR2">#REF!</definedName>
    <definedName name="__SCH6" localSheetId="7">#REF!</definedName>
    <definedName name="__SCH6">#REF!</definedName>
    <definedName name="__xlnm.Print_Titles_1" localSheetId="7">#REF!</definedName>
    <definedName name="__xlnm.Print_Titles_1" localSheetId="5">#REF!</definedName>
    <definedName name="__xlnm.Print_Titles_1" localSheetId="4">#REF!</definedName>
    <definedName name="__xlnm.Print_Titles_1">#REF!</definedName>
    <definedName name="_1Excel_BuiltIn_Print_Area_1_1" localSheetId="7">#REF!</definedName>
    <definedName name="_1Excel_BuiltIn_Print_Area_1_1">#REF!</definedName>
    <definedName name="_2Excel_BuiltIn_Print_Area_2_1" localSheetId="7">#REF!</definedName>
    <definedName name="_2Excel_BuiltIn_Print_Area_2_1">#REF!</definedName>
    <definedName name="_3Excel_BuiltIn_Print_Area_9_1" localSheetId="7">#REF!</definedName>
    <definedName name="_3Excel_BuiltIn_Print_Area_9_1">#REF!</definedName>
    <definedName name="_6382" localSheetId="7">#REF!</definedName>
    <definedName name="_6382">#REF!</definedName>
    <definedName name="_96.12.30" localSheetId="7">#REF!</definedName>
    <definedName name="_96.12.30">#REF!</definedName>
    <definedName name="_A" localSheetId="7">#REF!</definedName>
    <definedName name="_A">#REF!</definedName>
    <definedName name="_A1" localSheetId="7">#REF!</definedName>
    <definedName name="_A1">#REF!</definedName>
    <definedName name="_A10" localSheetId="7">#REF!</definedName>
    <definedName name="_A10">#REF!</definedName>
    <definedName name="_A100000" localSheetId="7">#REF!</definedName>
    <definedName name="_A100000" localSheetId="5">#REF!</definedName>
    <definedName name="_A100000" localSheetId="4">#REF!</definedName>
    <definedName name="_A100000">#REF!</definedName>
    <definedName name="_A100025" localSheetId="7">#REF!</definedName>
    <definedName name="_A100025" localSheetId="5">#REF!</definedName>
    <definedName name="_A100025" localSheetId="4">#REF!</definedName>
    <definedName name="_A100025">#REF!</definedName>
    <definedName name="_A13" localSheetId="7">#REF!</definedName>
    <definedName name="_A13">#REF!</definedName>
    <definedName name="_A2" localSheetId="7">#REF!</definedName>
    <definedName name="_A2">#REF!</definedName>
    <definedName name="_A3" localSheetId="7">#REF!</definedName>
    <definedName name="_A3">#REF!</definedName>
    <definedName name="_A4" localSheetId="7">#REF!</definedName>
    <definedName name="_A4">#REF!</definedName>
    <definedName name="_A5" localSheetId="7">#REF!</definedName>
    <definedName name="_A5">#REF!</definedName>
    <definedName name="_A6" localSheetId="7">#REF!</definedName>
    <definedName name="_A6">#REF!</definedName>
    <definedName name="_A7" localSheetId="7">#REF!</definedName>
    <definedName name="_A7">#REF!</definedName>
    <definedName name="_A8" localSheetId="7">#REF!</definedName>
    <definedName name="_A8">#REF!</definedName>
    <definedName name="_A9" localSheetId="7">#REF!</definedName>
    <definedName name="_A9">#REF!</definedName>
    <definedName name="_A90000" localSheetId="7">#REF!</definedName>
    <definedName name="_A90000" localSheetId="5">#REF!</definedName>
    <definedName name="_A90000" localSheetId="4">#REF!</definedName>
    <definedName name="_A90000">#REF!</definedName>
    <definedName name="_A99999" localSheetId="7">#REF!</definedName>
    <definedName name="_A99999" localSheetId="5">#REF!</definedName>
    <definedName name="_A99999" localSheetId="4">#REF!</definedName>
    <definedName name="_A99999">#REF!</definedName>
    <definedName name="_B" localSheetId="7">#REF!</definedName>
    <definedName name="_B">#REF!</definedName>
    <definedName name="_bol1" localSheetId="7">#REF!</definedName>
    <definedName name="_bol1">#REF!</definedName>
    <definedName name="_BSD1" localSheetId="7">#REF!</definedName>
    <definedName name="_BSD1" localSheetId="5">#REF!</definedName>
    <definedName name="_BSD1" localSheetId="4">#REF!</definedName>
    <definedName name="_BSD1">#REF!</definedName>
    <definedName name="_BSD2" localSheetId="7">#REF!</definedName>
    <definedName name="_BSD2" localSheetId="5">#REF!</definedName>
    <definedName name="_BSD2" localSheetId="4">#REF!</definedName>
    <definedName name="_BSD2">#REF!</definedName>
    <definedName name="_C" localSheetId="7">#REF!</definedName>
    <definedName name="_C">#REF!</definedName>
    <definedName name="_DAT1" localSheetId="7">#REF!</definedName>
    <definedName name="_DAT1" localSheetId="5">#REF!</definedName>
    <definedName name="_DAT1" localSheetId="4">#REF!</definedName>
    <definedName name="_DAT1">#REF!</definedName>
    <definedName name="_DAT2" localSheetId="7">#REF!</definedName>
    <definedName name="_DAT2" localSheetId="5">#REF!</definedName>
    <definedName name="_DAT2" localSheetId="4">#REF!</definedName>
    <definedName name="_DAT2">#REF!</definedName>
    <definedName name="_DAT3" localSheetId="7">#REF!</definedName>
    <definedName name="_DAT3" localSheetId="5">#REF!</definedName>
    <definedName name="_DAT3" localSheetId="4">#REF!</definedName>
    <definedName name="_DAT3">#REF!</definedName>
    <definedName name="_DAT4" localSheetId="7">#REF!</definedName>
    <definedName name="_DAT4" localSheetId="5">#REF!</definedName>
    <definedName name="_DAT4" localSheetId="4">#REF!</definedName>
    <definedName name="_DAT4">#REF!</definedName>
    <definedName name="_DAT5" localSheetId="7">#REF!</definedName>
    <definedName name="_DAT5" localSheetId="5">#REF!</definedName>
    <definedName name="_DAT5" localSheetId="4">#REF!</definedName>
    <definedName name="_DAT5">#REF!</definedName>
    <definedName name="_f1" localSheetId="7">#REF!</definedName>
    <definedName name="_f1">#REF!</definedName>
    <definedName name="_FBT1" localSheetId="7">#REF!</definedName>
    <definedName name="_FBT1" localSheetId="4">#REF!</definedName>
    <definedName name="_FBT1">#REF!</definedName>
    <definedName name="_Fill" localSheetId="7">#REF!</definedName>
    <definedName name="_Fill" localSheetId="5">#REF!</definedName>
    <definedName name="_Fill" localSheetId="4">#REF!</definedName>
    <definedName name="_Fill">#REF!</definedName>
    <definedName name="_IED1" localSheetId="7">#REF!</definedName>
    <definedName name="_IED1" localSheetId="5">#REF!</definedName>
    <definedName name="_IED1" localSheetId="4">#REF!</definedName>
    <definedName name="_IED1">#REF!</definedName>
    <definedName name="_IED2" localSheetId="7">#REF!</definedName>
    <definedName name="_IED2" localSheetId="5">#REF!</definedName>
    <definedName name="_IED2" localSheetId="4">#REF!</definedName>
    <definedName name="_IED2">#REF!</definedName>
    <definedName name="_III7">#REF!</definedName>
    <definedName name="_Key1" localSheetId="7">#REF!</definedName>
    <definedName name="_Key1" localSheetId="5">#REF!</definedName>
    <definedName name="_Key1" localSheetId="4">#REF!</definedName>
    <definedName name="_Key1">#REF!</definedName>
    <definedName name="_Ki1" localSheetId="7">#REF!</definedName>
    <definedName name="_Ki1">#REF!</definedName>
    <definedName name="_Ki2" localSheetId="7">#REF!</definedName>
    <definedName name="_Ki2">#REF!</definedName>
    <definedName name="_LR1" localSheetId="7">#REF!</definedName>
    <definedName name="_LR1" localSheetId="5">#REF!</definedName>
    <definedName name="_LR1" localSheetId="4">#REF!</definedName>
    <definedName name="_LR1">#REF!</definedName>
    <definedName name="_LR2" localSheetId="7">#REF!</definedName>
    <definedName name="_LR2" localSheetId="5">#REF!</definedName>
    <definedName name="_LR2" localSheetId="4">#REF!</definedName>
    <definedName name="_LR2">#REF!</definedName>
    <definedName name="_M" localSheetId="7">#REF!</definedName>
    <definedName name="_M">#REF!</definedName>
    <definedName name="_N" localSheetId="7">#REF!</definedName>
    <definedName name="_N">#REF!</definedName>
    <definedName name="_P" localSheetId="7">#REF!</definedName>
    <definedName name="_P">#REF!</definedName>
    <definedName name="_PG2" localSheetId="7">#REF!</definedName>
    <definedName name="_PG2" localSheetId="5">#REF!</definedName>
    <definedName name="_PG2" localSheetId="4">#REF!</definedName>
    <definedName name="_PG2">#REF!</definedName>
    <definedName name="_PG3" localSheetId="7">#REF!</definedName>
    <definedName name="_PG3" localSheetId="5">#REF!</definedName>
    <definedName name="_PG3" localSheetId="4">#REF!</definedName>
    <definedName name="_PG3">#REF!</definedName>
    <definedName name="_PG4" localSheetId="7">#REF!</definedName>
    <definedName name="_PG4" localSheetId="5">#REF!</definedName>
    <definedName name="_PG4" localSheetId="4">#REF!</definedName>
    <definedName name="_PG4">#REF!</definedName>
    <definedName name="_PG5" localSheetId="7">#REF!</definedName>
    <definedName name="_PG5" localSheetId="5">#REF!</definedName>
    <definedName name="_PG5" localSheetId="4">#REF!</definedName>
    <definedName name="_PG5">#REF!</definedName>
    <definedName name="_PG6" localSheetId="7">#REF!</definedName>
    <definedName name="_PG6" localSheetId="5">#REF!</definedName>
    <definedName name="_PG6" localSheetId="4">#REF!</definedName>
    <definedName name="_PG6">#REF!</definedName>
    <definedName name="_PG7" localSheetId="7">#REF!</definedName>
    <definedName name="_PG7" localSheetId="5">#REF!</definedName>
    <definedName name="_PG7" localSheetId="4">#REF!</definedName>
    <definedName name="_PG7">#REF!</definedName>
    <definedName name="_R" localSheetId="7">#REF!</definedName>
    <definedName name="_R">#REF!</definedName>
    <definedName name="_S" localSheetId="7">#REF!</definedName>
    <definedName name="_S">#REF!</definedName>
    <definedName name="_SCH6" localSheetId="7">#REF!</definedName>
    <definedName name="_SCH6">#REF!</definedName>
    <definedName name="_shta1" localSheetId="7">#REF!</definedName>
    <definedName name="_shta1" localSheetId="5">#REF!</definedName>
    <definedName name="_shta1" localSheetId="4">#REF!</definedName>
    <definedName name="_shta1" localSheetId="9">#REF!</definedName>
    <definedName name="_shta1">#REF!</definedName>
    <definedName name="_Sort" localSheetId="7">#REF!</definedName>
    <definedName name="_Sort" localSheetId="5">#REF!</definedName>
    <definedName name="_Sort" localSheetId="4">#REF!</definedName>
    <definedName name="_Sort">#REF!</definedName>
    <definedName name="_U" localSheetId="7">#REF!</definedName>
    <definedName name="_U">#REF!</definedName>
    <definedName name="_V" localSheetId="7">#REF!</definedName>
    <definedName name="_V">#REF!</definedName>
    <definedName name="a" localSheetId="10">#REF!</definedName>
    <definedName name="a" localSheetId="7">#REF!</definedName>
    <definedName name="a" localSheetId="5">#REF!</definedName>
    <definedName name="a" localSheetId="4">#REF!</definedName>
    <definedName name="a" localSheetId="9">#REF!</definedName>
    <definedName name="a">#REF!</definedName>
    <definedName name="A1_" localSheetId="7">#REF!</definedName>
    <definedName name="A1_">#REF!</definedName>
    <definedName name="A10_" localSheetId="7">#REF!</definedName>
    <definedName name="A10_">#REF!</definedName>
    <definedName name="A13_" localSheetId="7">#REF!</definedName>
    <definedName name="A13_">#REF!</definedName>
    <definedName name="A1A20" localSheetId="7">#REF!</definedName>
    <definedName name="A1A20" localSheetId="5">#REF!</definedName>
    <definedName name="A1A20" localSheetId="4">#REF!</definedName>
    <definedName name="A1A20">#REF!</definedName>
    <definedName name="A1A22" localSheetId="7">#REF!</definedName>
    <definedName name="A1A22" localSheetId="5">#REF!</definedName>
    <definedName name="A1A22" localSheetId="4">#REF!</definedName>
    <definedName name="A1A22">#REF!</definedName>
    <definedName name="A1A23" localSheetId="7">#REF!</definedName>
    <definedName name="A1A23" localSheetId="5">#REF!</definedName>
    <definedName name="A1A23" localSheetId="4">#REF!</definedName>
    <definedName name="A1A23">#REF!</definedName>
    <definedName name="A2_" localSheetId="7">#REF!</definedName>
    <definedName name="A2_">#REF!</definedName>
    <definedName name="A3_" localSheetId="7">#REF!</definedName>
    <definedName name="A3_">#REF!</definedName>
    <definedName name="A4_" localSheetId="7">#REF!</definedName>
    <definedName name="A4_">#REF!</definedName>
    <definedName name="A5_" localSheetId="7">#REF!</definedName>
    <definedName name="A5_">#REF!</definedName>
    <definedName name="A6_" localSheetId="7">#REF!</definedName>
    <definedName name="A6_">#REF!</definedName>
    <definedName name="A7_" localSheetId="7">#REF!</definedName>
    <definedName name="A7_">#REF!</definedName>
    <definedName name="A8_" localSheetId="7">#REF!</definedName>
    <definedName name="A8_">#REF!</definedName>
    <definedName name="A9_" localSheetId="7">#REF!</definedName>
    <definedName name="A9_">#REF!</definedName>
    <definedName name="aa" localSheetId="7">#REF!</definedName>
    <definedName name="aa" localSheetId="5">#REF!</definedName>
    <definedName name="aa" localSheetId="4">#REF!</definedName>
    <definedName name="aa" localSheetId="9">#REF!</definedName>
    <definedName name="aa">#REF!</definedName>
    <definedName name="aaa" localSheetId="7">#REF!</definedName>
    <definedName name="aaa" localSheetId="5">#REF!</definedName>
    <definedName name="aaa" localSheetId="4">#REF!</definedName>
    <definedName name="aaa" localSheetId="9">#REF!</definedName>
    <definedName name="aaa">#REF!</definedName>
    <definedName name="AAAA" localSheetId="7">#REF!</definedName>
    <definedName name="AAAA">#REF!</definedName>
    <definedName name="aaaaaaaaa" localSheetId="7">#REF!</definedName>
    <definedName name="aaaaaaaaa">#REF!</definedName>
    <definedName name="ab" localSheetId="7">#REF!</definedName>
    <definedName name="ab" localSheetId="4">#REF!</definedName>
    <definedName name="ab">#REF!</definedName>
    <definedName name="ab975." localSheetId="7">#REF!</definedName>
    <definedName name="ab975." localSheetId="5">#REF!</definedName>
    <definedName name="ab975." localSheetId="4">#REF!</definedName>
    <definedName name="ab975." localSheetId="9">#REF!</definedName>
    <definedName name="ab975.">#REF!</definedName>
    <definedName name="abc" localSheetId="7">#REF!</definedName>
    <definedName name="abc" localSheetId="5">#REF!</definedName>
    <definedName name="abc" localSheetId="4">#REF!</definedName>
    <definedName name="abc">#REF!</definedName>
    <definedName name="abcd" localSheetId="7">#REF!</definedName>
    <definedName name="abcd">#REF!</definedName>
    <definedName name="abcde" localSheetId="7">#REF!</definedName>
    <definedName name="abcde">#REF!</definedName>
    <definedName name="abcdeeeeeeee" localSheetId="7">#REF!</definedName>
    <definedName name="abcdeeeeeeee">#REF!</definedName>
    <definedName name="Abstract" localSheetId="7">#REF!</definedName>
    <definedName name="Abstract" localSheetId="5">#REF!</definedName>
    <definedName name="Abstract" localSheetId="4">#REF!</definedName>
    <definedName name="Abstract">#REF!</definedName>
    <definedName name="Ac" localSheetId="7">#REF!</definedName>
    <definedName name="Ac">#REF!</definedName>
    <definedName name="ACCOUNT" localSheetId="7">#REF!</definedName>
    <definedName name="ACCOUNT" localSheetId="5">#REF!</definedName>
    <definedName name="ACCOUNT" localSheetId="4">#REF!</definedName>
    <definedName name="ACCOUNT">#REF!</definedName>
    <definedName name="ACK" localSheetId="7">#REF!</definedName>
    <definedName name="ACK" localSheetId="5">#REF!</definedName>
    <definedName name="ACK" localSheetId="4">#REF!</definedName>
    <definedName name="ACK">#REF!</definedName>
    <definedName name="adas" localSheetId="7">#REF!</definedName>
    <definedName name="adas" localSheetId="5">#REF!</definedName>
    <definedName name="adas" localSheetId="4">#REF!</definedName>
    <definedName name="adas" localSheetId="9">#REF!</definedName>
    <definedName name="adas">#REF!</definedName>
    <definedName name="add.mandya" localSheetId="7">#REF!</definedName>
    <definedName name="add.mandya" localSheetId="5">#REF!</definedName>
    <definedName name="add.mandya" localSheetId="4">#REF!</definedName>
    <definedName name="add.mandya" localSheetId="9">#REF!</definedName>
    <definedName name="add.mandya">#REF!</definedName>
    <definedName name="adddd" localSheetId="7">#REF!</definedName>
    <definedName name="adddd">#REF!</definedName>
    <definedName name="adddddddddddddddddddd" localSheetId="7">#REF!</definedName>
    <definedName name="adddddddddddddddddddd" localSheetId="5">#REF!</definedName>
    <definedName name="adddddddddddddddddddd" localSheetId="4">#REF!</definedName>
    <definedName name="adddddddddddddddddddd">#REF!</definedName>
    <definedName name="ADDRESS" localSheetId="7">#REF!</definedName>
    <definedName name="ADDRESS" localSheetId="5">#REF!</definedName>
    <definedName name="ADDRESS" localSheetId="4">#REF!</definedName>
    <definedName name="ADDRESS">#REF!</definedName>
    <definedName name="advancetax" localSheetId="7">#REF!</definedName>
    <definedName name="advancetax" localSheetId="5">#REF!</definedName>
    <definedName name="advancetax" localSheetId="4">#REF!</definedName>
    <definedName name="advancetax">#REF!</definedName>
    <definedName name="ae" localSheetId="7">#REF!</definedName>
    <definedName name="ae" localSheetId="5">#REF!</definedName>
    <definedName name="ae" localSheetId="4">#REF!</definedName>
    <definedName name="ae" localSheetId="9">#REF!</definedName>
    <definedName name="ae">#REF!</definedName>
    <definedName name="afafafs" localSheetId="7">#REF!</definedName>
    <definedName name="afafafs" localSheetId="5">#REF!</definedName>
    <definedName name="afafafs" localSheetId="4">#REF!</definedName>
    <definedName name="afafafs">#REF!</definedName>
    <definedName name="Ag" localSheetId="7">#REF!</definedName>
    <definedName name="Ag">#REF!</definedName>
    <definedName name="agenda" localSheetId="7">#REF!</definedName>
    <definedName name="agenda">#REF!</definedName>
    <definedName name="agri" localSheetId="7">#REF!</definedName>
    <definedName name="agri" localSheetId="5">#REF!</definedName>
    <definedName name="agri" localSheetId="4">#REF!</definedName>
    <definedName name="agri">#REF!</definedName>
    <definedName name="alpha" localSheetId="7">#REF!</definedName>
    <definedName name="alpha">#REF!</definedName>
    <definedName name="Alw" localSheetId="7">#REF!</definedName>
    <definedName name="Alw">#REF!</definedName>
    <definedName name="ANJ" localSheetId="7">#REF!</definedName>
    <definedName name="ANJ" localSheetId="5">#REF!</definedName>
    <definedName name="ANJ" localSheetId="4">#REF!</definedName>
    <definedName name="ANJ">#REF!</definedName>
    <definedName name="ann" localSheetId="7">#REF!</definedName>
    <definedName name="ann">#REF!</definedName>
    <definedName name="anne" localSheetId="7">#REF!</definedName>
    <definedName name="anne">#REF!</definedName>
    <definedName name="annealing" localSheetId="7">#REF!</definedName>
    <definedName name="annealing">#REF!</definedName>
    <definedName name="annealing1" localSheetId="7">#REF!</definedName>
    <definedName name="annealing1">#REF!</definedName>
    <definedName name="annex" localSheetId="7">#REF!</definedName>
    <definedName name="annex" localSheetId="4">#REF!</definedName>
    <definedName name="annex">#REF!</definedName>
    <definedName name="ANNEX2" localSheetId="7">#REF!</definedName>
    <definedName name="ANNEX2">#REF!</definedName>
    <definedName name="ANNEX2A" localSheetId="7">#REF!</definedName>
    <definedName name="ANNEX2A">#REF!</definedName>
    <definedName name="ANNEX4" localSheetId="7">#REF!</definedName>
    <definedName name="ANNEX4">#REF!</definedName>
    <definedName name="annex4.1" localSheetId="7">#REF!</definedName>
    <definedName name="annex4.1">#REF!</definedName>
    <definedName name="annex4.1a" localSheetId="7">#REF!</definedName>
    <definedName name="annex4.1a">#REF!</definedName>
    <definedName name="ANNEX4A" localSheetId="7">#REF!</definedName>
    <definedName name="ANNEX4A">#REF!</definedName>
    <definedName name="annex6" localSheetId="7">#REF!</definedName>
    <definedName name="annex6">#REF!</definedName>
    <definedName name="ANNEXURE1" localSheetId="7">#REF!</definedName>
    <definedName name="ANNEXURE1" localSheetId="5">#REF!</definedName>
    <definedName name="ANNEXURE1" localSheetId="4">#REF!</definedName>
    <definedName name="ANNEXURE1">#REF!</definedName>
    <definedName name="Annexure2" localSheetId="7">#REF!</definedName>
    <definedName name="Annexure2">#REF!</definedName>
    <definedName name="annx32" localSheetId="7">#REF!</definedName>
    <definedName name="annx32" localSheetId="5">#REF!</definedName>
    <definedName name="annx32" localSheetId="4">#REF!</definedName>
    <definedName name="annx32">#REF!</definedName>
    <definedName name="ao" localSheetId="7">#REF!</definedName>
    <definedName name="ao" localSheetId="5">#REF!</definedName>
    <definedName name="ao" localSheetId="4">#REF!</definedName>
    <definedName name="ao">#REF!</definedName>
    <definedName name="AQWE" localSheetId="7">#REF!</definedName>
    <definedName name="AQWE">#REF!</definedName>
    <definedName name="ARCHITECTURAL" localSheetId="7">#REF!</definedName>
    <definedName name="ARCHITECTURAL">#REF!</definedName>
    <definedName name="as" localSheetId="7">#REF!</definedName>
    <definedName name="as" localSheetId="5">#REF!</definedName>
    <definedName name="as" localSheetId="4">#REF!</definedName>
    <definedName name="as" localSheetId="9">#REF!</definedName>
    <definedName name="as">#REF!</definedName>
    <definedName name="asd" localSheetId="7">#REF!</definedName>
    <definedName name="asd">#REF!</definedName>
    <definedName name="asddsf" localSheetId="7">#REF!</definedName>
    <definedName name="asddsf">#REF!</definedName>
    <definedName name="ass" localSheetId="7">#REF!</definedName>
    <definedName name="ass" localSheetId="5">#REF!</definedName>
    <definedName name="ass" localSheetId="4">#REF!</definedName>
    <definedName name="ass">#REF!</definedName>
    <definedName name="ASSS" localSheetId="7">#REF!</definedName>
    <definedName name="ASSS">#REF!</definedName>
    <definedName name="ASSUMPTIONS" localSheetId="7">#REF!</definedName>
    <definedName name="ASSUMPTIONS" localSheetId="5">#REF!</definedName>
    <definedName name="ASSUMPTIONS" localSheetId="4">#REF!</definedName>
    <definedName name="ASSUMPTIONS">#REF!</definedName>
    <definedName name="Aug" localSheetId="7">#REF!</definedName>
    <definedName name="Aug" localSheetId="5">#REF!</definedName>
    <definedName name="Aug" localSheetId="4">#REF!</definedName>
    <definedName name="Aug">#REF!</definedName>
    <definedName name="AUST" localSheetId="7">#REF!</definedName>
    <definedName name="AUST" localSheetId="5">#REF!</definedName>
    <definedName name="AUST" localSheetId="4">#REF!</definedName>
    <definedName name="AUST">#REF!</definedName>
    <definedName name="AUSTRALIA" localSheetId="7">#REF!</definedName>
    <definedName name="AUSTRALIA" localSheetId="5">#REF!</definedName>
    <definedName name="AUSTRALIA" localSheetId="4">#REF!</definedName>
    <definedName name="AUSTRALIA">#REF!</definedName>
    <definedName name="AUSTRIA" localSheetId="7">#REF!</definedName>
    <definedName name="AUSTRIA" localSheetId="5">#REF!</definedName>
    <definedName name="AUSTRIA" localSheetId="4">#REF!</definedName>
    <definedName name="AUSTRIA">#REF!</definedName>
    <definedName name="b" localSheetId="7">#REF!</definedName>
    <definedName name="b" localSheetId="5">#REF!</definedName>
    <definedName name="b" localSheetId="9">#REF!</definedName>
    <definedName name="b">#REF!</definedName>
    <definedName name="B.H.SHIVARAJ" localSheetId="7">#REF!</definedName>
    <definedName name="B.H.SHIVARAJ" localSheetId="5">#REF!</definedName>
    <definedName name="B.H.SHIVARAJ" localSheetId="4">#REF!</definedName>
    <definedName name="B.H.SHIVARAJ">#REF!</definedName>
    <definedName name="b1x" localSheetId="7">#REF!</definedName>
    <definedName name="b1x">#REF!</definedName>
    <definedName name="b2x" localSheetId="7">#REF!</definedName>
    <definedName name="b2x">#REF!</definedName>
    <definedName name="ba" localSheetId="7">#REF!</definedName>
    <definedName name="ba">#REF!</definedName>
    <definedName name="barwala" localSheetId="7">#REF!</definedName>
    <definedName name="barwala">#REF!</definedName>
    <definedName name="BB" localSheetId="7">#REF!</definedName>
    <definedName name="BB">#REF!</definedName>
    <definedName name="bbb" localSheetId="7">#REF!</definedName>
    <definedName name="bbb">#REF!</definedName>
    <definedName name="BC" localSheetId="7">#REF!</definedName>
    <definedName name="BC" localSheetId="5">#REF!</definedName>
    <definedName name="BC" localSheetId="4">#REF!</definedName>
    <definedName name="BC">#REF!</definedName>
    <definedName name="BD1_Meas1" localSheetId="7">#REF!</definedName>
    <definedName name="BD1_Meas1">#REF!</definedName>
    <definedName name="BD1_Meas2" localSheetId="7">#REF!</definedName>
    <definedName name="BD1_Meas2">#REF!</definedName>
    <definedName name="BD1_Meas3" localSheetId="7">#REF!</definedName>
    <definedName name="BD1_Meas3">#REF!</definedName>
    <definedName name="BD1CE" localSheetId="7">#REF!</definedName>
    <definedName name="BD1CE">#REF!</definedName>
    <definedName name="BD1CL" localSheetId="7">#REF!</definedName>
    <definedName name="BD1CL">#REF!</definedName>
    <definedName name="BD1DeltaT" localSheetId="7">#REF!</definedName>
    <definedName name="BD1DeltaT">#REF!</definedName>
    <definedName name="BD1EconMeasure" localSheetId="7">#REF!</definedName>
    <definedName name="BD1EconMeasure">#REF!</definedName>
    <definedName name="BD1Event" localSheetId="7">#REF!</definedName>
    <definedName name="BD1Event">#REF!</definedName>
    <definedName name="BD1EventFeas" localSheetId="7">#REF!</definedName>
    <definedName name="BD1EventFeas">#REF!</definedName>
    <definedName name="BD1EventInd" localSheetId="7">#REF!</definedName>
    <definedName name="BD1EventInd">#REF!</definedName>
    <definedName name="BD1EventIndMax" localSheetId="7">#REF!</definedName>
    <definedName name="BD1EventIndMax">#REF!</definedName>
    <definedName name="BD1EventLogic" localSheetId="7">#REF!</definedName>
    <definedName name="BD1EventLogic">#REF!</definedName>
    <definedName name="BD1EventMax" localSheetId="7">#REF!</definedName>
    <definedName name="BD1EventMax">#REF!</definedName>
    <definedName name="BD1EventMin" localSheetId="7">#REF!</definedName>
    <definedName name="BD1EventMin">#REF!</definedName>
    <definedName name="BD1EventNames" localSheetId="7">#REF!</definedName>
    <definedName name="BD1EventNames">#REF!</definedName>
    <definedName name="BD1EventStep" localSheetId="7">#REF!</definedName>
    <definedName name="BD1EventStep">#REF!</definedName>
    <definedName name="BD1HC" localSheetId="7">#REF!</definedName>
    <definedName name="BD1HC">#REF!</definedName>
    <definedName name="BD1Lambda" localSheetId="7">#REF!</definedName>
    <definedName name="BD1Lambda">#REF!</definedName>
    <definedName name="BD1Max_System" localSheetId="7">#REF!</definedName>
    <definedName name="BD1Max_System">#REF!</definedName>
    <definedName name="BD1Model_Params" localSheetId="7">#REF!</definedName>
    <definedName name="BD1Model_Params">#REF!</definedName>
    <definedName name="BD1Mu" localSheetId="7">#REF!</definedName>
    <definedName name="BD1Mu">#REF!</definedName>
    <definedName name="BD1Next1" localSheetId="7">#REF!</definedName>
    <definedName name="BD1Next1">#REF!</definedName>
    <definedName name="BD1Next2" localSheetId="7">#REF!</definedName>
    <definedName name="BD1Next2">#REF!</definedName>
    <definedName name="BD1P_enter" localSheetId="7">#REF!</definedName>
    <definedName name="BD1P_enter">#REF!</definedName>
    <definedName name="BD1P_leave" localSheetId="7">#REF!</definedName>
    <definedName name="BD1P_leave">#REF!</definedName>
    <definedName name="BD1ParamStore" localSheetId="7">#REF!</definedName>
    <definedName name="BD1ParamStore">#REF!</definedName>
    <definedName name="BD1State" localSheetId="7">#REF!</definedName>
    <definedName name="BD1State">#REF!</definedName>
    <definedName name="BD1StateCost" localSheetId="7">#REF!</definedName>
    <definedName name="BD1StateCost">#REF!</definedName>
    <definedName name="BD1StateFeas" localSheetId="7">#REF!</definedName>
    <definedName name="BD1StateFeas">#REF!</definedName>
    <definedName name="BD1StateInd" localSheetId="7">#REF!</definedName>
    <definedName name="BD1StateInd">#REF!</definedName>
    <definedName name="BD1StateIndMax" localSheetId="7">#REF!</definedName>
    <definedName name="BD1StateIndMax">#REF!</definedName>
    <definedName name="BD1StateList" localSheetId="7">#REF!</definedName>
    <definedName name="BD1StateList">#REF!</definedName>
    <definedName name="BD1StateLogic" localSheetId="7">#REF!</definedName>
    <definedName name="BD1StateLogic">#REF!</definedName>
    <definedName name="BD1StateMax" localSheetId="7">#REF!</definedName>
    <definedName name="BD1StateMax">#REF!</definedName>
    <definedName name="BD1StateMin" localSheetId="7">#REF!</definedName>
    <definedName name="BD1StateMin">#REF!</definedName>
    <definedName name="BD1StateNames" localSheetId="7">#REF!</definedName>
    <definedName name="BD1StateNames">#REF!</definedName>
    <definedName name="BD1StateStep" localSheetId="7">#REF!</definedName>
    <definedName name="BD1StateStep">#REF!</definedName>
    <definedName name="BD1TimeMeasure" localSheetId="7">#REF!</definedName>
    <definedName name="BD1TimeMeasure">#REF!</definedName>
    <definedName name="BD1TransCost1" localSheetId="7">#REF!</definedName>
    <definedName name="BD1TransCost1">#REF!</definedName>
    <definedName name="BD1TransCost2" localSheetId="7">#REF!</definedName>
    <definedName name="BD1TransCost2">#REF!</definedName>
    <definedName name="BD1TransEvent1" localSheetId="7">#REF!</definedName>
    <definedName name="BD1TransEvent1">#REF!</definedName>
    <definedName name="BD1TransEvent2" localSheetId="7">#REF!</definedName>
    <definedName name="BD1TransEvent2">#REF!</definedName>
    <definedName name="BD1TransEventLogic1" localSheetId="7">#REF!</definedName>
    <definedName name="BD1TransEventLogic1">#REF!</definedName>
    <definedName name="BD1TransEventLogic2" localSheetId="7">#REF!</definedName>
    <definedName name="BD1TransEventLogic2">#REF!</definedName>
    <definedName name="BD1TransInd1" localSheetId="7">#REF!</definedName>
    <definedName name="BD1TransInd1">#REF!</definedName>
    <definedName name="BD1TransInd2" localSheetId="7">#REF!</definedName>
    <definedName name="BD1TransInd2">#REF!</definedName>
    <definedName name="BD1TransLogic1" localSheetId="7">#REF!</definedName>
    <definedName name="BD1TransLogic1">#REF!</definedName>
    <definedName name="BD1TransLogic2" localSheetId="7">#REF!</definedName>
    <definedName name="BD1TransLogic2">#REF!</definedName>
    <definedName name="BD1TransName1" localSheetId="7">#REF!</definedName>
    <definedName name="BD1TransName1">#REF!</definedName>
    <definedName name="BD1TransName2" localSheetId="7">#REF!</definedName>
    <definedName name="BD1TransName2">#REF!</definedName>
    <definedName name="BD1TransNextState1" localSheetId="7">#REF!</definedName>
    <definedName name="BD1TransNextState1">#REF!</definedName>
    <definedName name="BD1TransNextState2" localSheetId="7">#REF!</definedName>
    <definedName name="BD1TransNextState2">#REF!</definedName>
    <definedName name="BD1TransProb1" localSheetId="7">#REF!</definedName>
    <definedName name="BD1TransProb1">#REF!</definedName>
    <definedName name="BD1TransProb2" localSheetId="7">#REF!</definedName>
    <definedName name="BD1TransProb2">#REF!</definedName>
    <definedName name="BD1TransState1" localSheetId="7">#REF!</definedName>
    <definedName name="BD1TransState1">#REF!</definedName>
    <definedName name="BD1TransState2" localSheetId="7">#REF!</definedName>
    <definedName name="BD1TransState2">#REF!</definedName>
    <definedName name="BD1TransStateLogic1" localSheetId="7">#REF!</definedName>
    <definedName name="BD1TransStateLogic1">#REF!</definedName>
    <definedName name="BD1TransStateLogic2" localSheetId="7">#REF!</definedName>
    <definedName name="BD1TransStateLogic2">#REF!</definedName>
    <definedName name="Beg_Bal" localSheetId="7">#REF!</definedName>
    <definedName name="Beg_Bal">#REF!</definedName>
    <definedName name="BEGIN" localSheetId="7">#REF!</definedName>
    <definedName name="BEGIN" localSheetId="5">#REF!</definedName>
    <definedName name="BEGIN" localSheetId="4">#REF!</definedName>
    <definedName name="BEGIN">#REF!</definedName>
    <definedName name="BeginBorder" localSheetId="7">#REF!</definedName>
    <definedName name="BeginBorder">#REF!</definedName>
    <definedName name="beta" localSheetId="7">#REF!</definedName>
    <definedName name="beta">#REF!</definedName>
    <definedName name="BH" localSheetId="7">#REF!</definedName>
    <definedName name="BH">#REF!</definedName>
    <definedName name="billrdtotthermal1000" localSheetId="10">#REF!</definedName>
    <definedName name="billrdtotthermal1000" localSheetId="7">#REF!</definedName>
    <definedName name="billrdtotthermal1000" localSheetId="5">#REF!</definedName>
    <definedName name="billrdtotthermal1000" localSheetId="4">#REF!</definedName>
    <definedName name="billrdtotthermal1000" localSheetId="9">#REF!</definedName>
    <definedName name="billrdtotthermal1000">#REF!</definedName>
    <definedName name="billrdtotthermal400" localSheetId="10">#REF!</definedName>
    <definedName name="billrdtotthermal400" localSheetId="7">#REF!</definedName>
    <definedName name="billrdtotthermal400" localSheetId="5">#REF!</definedName>
    <definedName name="billrdtotthermal400" localSheetId="4">#REF!</definedName>
    <definedName name="billrdtotthermal400" localSheetId="9">#REF!</definedName>
    <definedName name="billrdtotthermal400">#REF!</definedName>
    <definedName name="billrdtotthermal500" localSheetId="10">#REF!</definedName>
    <definedName name="billrdtotthermal500" localSheetId="7">#REF!</definedName>
    <definedName name="billrdtotthermal500" localSheetId="5">#REF!</definedName>
    <definedName name="billrdtotthermal500" localSheetId="4">#REF!</definedName>
    <definedName name="billrdtotthermal500" localSheetId="9">#REF!</definedName>
    <definedName name="billrdtotthermal500">#REF!</definedName>
    <definedName name="billrdtotthermal600" localSheetId="7">#REF!</definedName>
    <definedName name="billrdtotthermal600" localSheetId="5">#REF!</definedName>
    <definedName name="billrdtotthermal600" localSheetId="4">#REF!</definedName>
    <definedName name="billrdtotthermal600" localSheetId="9">#REF!</definedName>
    <definedName name="billrdtotthermal600">#REF!</definedName>
    <definedName name="billrdtotthermal700" localSheetId="7">#REF!</definedName>
    <definedName name="billrdtotthermal700" localSheetId="5">#REF!</definedName>
    <definedName name="billrdtotthermal700" localSheetId="4">#REF!</definedName>
    <definedName name="billrdtotthermal700" localSheetId="9">#REF!</definedName>
    <definedName name="billrdtotthermal700">#REF!</definedName>
    <definedName name="billrdtotthermal800" localSheetId="7">#REF!</definedName>
    <definedName name="billrdtotthermal800" localSheetId="5">#REF!</definedName>
    <definedName name="billrdtotthermal800" localSheetId="4">#REF!</definedName>
    <definedName name="billrdtotthermal800" localSheetId="9">#REF!</definedName>
    <definedName name="billrdtotthermal800">#REF!</definedName>
    <definedName name="billrdtotthermal900" localSheetId="7">#REF!</definedName>
    <definedName name="billrdtotthermal900" localSheetId="5">#REF!</definedName>
    <definedName name="billrdtotthermal900" localSheetId="4">#REF!</definedName>
    <definedName name="billrdtotthermal900" localSheetId="9">#REF!</definedName>
    <definedName name="billrdtotthermal900">#REF!</definedName>
    <definedName name="billrstothydal1000" localSheetId="7">#REF!</definedName>
    <definedName name="billrstothydal1000" localSheetId="5">#REF!</definedName>
    <definedName name="billrstothydal1000" localSheetId="4">#REF!</definedName>
    <definedName name="billrstothydal1000" localSheetId="9">#REF!</definedName>
    <definedName name="billrstothydal1000">#REF!</definedName>
    <definedName name="billrstothydal400" localSheetId="7">#REF!</definedName>
    <definedName name="billrstothydal400" localSheetId="5">#REF!</definedName>
    <definedName name="billrstothydal400" localSheetId="4">#REF!</definedName>
    <definedName name="billrstothydal400" localSheetId="9">#REF!</definedName>
    <definedName name="billrstothydal400">#REF!</definedName>
    <definedName name="billrstothydal500" localSheetId="7">#REF!</definedName>
    <definedName name="billrstothydal500" localSheetId="5">#REF!</definedName>
    <definedName name="billrstothydal500" localSheetId="4">#REF!</definedName>
    <definedName name="billrstothydal500" localSheetId="9">#REF!</definedName>
    <definedName name="billrstothydal500">#REF!</definedName>
    <definedName name="billrstothydal600" localSheetId="7">#REF!</definedName>
    <definedName name="billrstothydal600" localSheetId="5">#REF!</definedName>
    <definedName name="billrstothydal600" localSheetId="4">#REF!</definedName>
    <definedName name="billrstothydal600" localSheetId="9">#REF!</definedName>
    <definedName name="billrstothydal600">#REF!</definedName>
    <definedName name="billrstothydal700" localSheetId="7">#REF!</definedName>
    <definedName name="billrstothydal700" localSheetId="5">#REF!</definedName>
    <definedName name="billrstothydal700" localSheetId="4">#REF!</definedName>
    <definedName name="billrstothydal700" localSheetId="9">#REF!</definedName>
    <definedName name="billrstothydal700">#REF!</definedName>
    <definedName name="billrstothydal800" localSheetId="7">#REF!</definedName>
    <definedName name="billrstothydal800" localSheetId="5">#REF!</definedName>
    <definedName name="billrstothydal800" localSheetId="4">#REF!</definedName>
    <definedName name="billrstothydal800" localSheetId="9">#REF!</definedName>
    <definedName name="billrstothydal800">#REF!</definedName>
    <definedName name="billrstothydal900" localSheetId="7">#REF!</definedName>
    <definedName name="billrstothydal900" localSheetId="5">#REF!</definedName>
    <definedName name="billrstothydal900" localSheetId="4">#REF!</definedName>
    <definedName name="billrstothydal900" localSheetId="9">#REF!</definedName>
    <definedName name="billrstothydal900">#REF!</definedName>
    <definedName name="bm" localSheetId="7">#REF!</definedName>
    <definedName name="bm" localSheetId="4">#REF!</definedName>
    <definedName name="bm">#REF!</definedName>
    <definedName name="BOISAR_BAYWISE" localSheetId="7">#REF!</definedName>
    <definedName name="BOISAR_BAYWISE">#REF!</definedName>
    <definedName name="bol" localSheetId="7">#REF!</definedName>
    <definedName name="bol">#REF!</definedName>
    <definedName name="boml" localSheetId="7">#REF!</definedName>
    <definedName name="boml">#REF!</definedName>
    <definedName name="boml1" localSheetId="7">#REF!</definedName>
    <definedName name="boml1">#REF!</definedName>
    <definedName name="botl" localSheetId="7">#REF!</definedName>
    <definedName name="botl">#REF!</definedName>
    <definedName name="botl1" localSheetId="7">#REF!</definedName>
    <definedName name="botl1">#REF!</definedName>
    <definedName name="botn" localSheetId="7">#REF!</definedName>
    <definedName name="botn">#REF!</definedName>
    <definedName name="br" localSheetId="7">#REF!</definedName>
    <definedName name="br">#REF!</definedName>
    <definedName name="Breaks" localSheetId="7">#REF!</definedName>
    <definedName name="Breaks">#REF!</definedName>
    <definedName name="BRH" localSheetId="7">#REF!</definedName>
    <definedName name="BRH">#REF!</definedName>
    <definedName name="bua" localSheetId="7">#REF!</definedName>
    <definedName name="bua">#REF!</definedName>
    <definedName name="budget" localSheetId="7">#REF!</definedName>
    <definedName name="budget" localSheetId="5">#REF!</definedName>
    <definedName name="Budget" localSheetId="4">#REF!</definedName>
    <definedName name="budget" localSheetId="9">#REF!</definedName>
    <definedName name="budget">#REF!</definedName>
    <definedName name="BUS" localSheetId="7">#REF!</definedName>
    <definedName name="BUS" localSheetId="5">#REF!</definedName>
    <definedName name="BUS" localSheetId="4">#REF!</definedName>
    <definedName name="BUS">#REF!</definedName>
    <definedName name="Bx" localSheetId="7">#REF!</definedName>
    <definedName name="Bx">#REF!</definedName>
    <definedName name="C_" localSheetId="7">#REF!</definedName>
    <definedName name="C_" localSheetId="5">#REF!</definedName>
    <definedName name="C_" localSheetId="4">#REF!</definedName>
    <definedName name="C_">#REF!</definedName>
    <definedName name="ca" localSheetId="7">#REF!</definedName>
    <definedName name="ca">#REF!</definedName>
    <definedName name="Cap_add_and_loss_assumptions" localSheetId="7">#REF!</definedName>
    <definedName name="Cap_add_and_loss_assumptions" localSheetId="5">#REF!</definedName>
    <definedName name="Cap_add_and_loss_assumptions" localSheetId="4">#REF!</definedName>
    <definedName name="Cap_add_and_loss_assumptions">#REF!</definedName>
    <definedName name="capgains" localSheetId="7">#REF!</definedName>
    <definedName name="capgains" localSheetId="5">#REF!</definedName>
    <definedName name="capgains" localSheetId="4">#REF!</definedName>
    <definedName name="capgains">#REF!</definedName>
    <definedName name="cbamogha1001" localSheetId="7">#REF!</definedName>
    <definedName name="cbamogha1001" localSheetId="5">#REF!</definedName>
    <definedName name="cbamogha1001" localSheetId="4">#REF!</definedName>
    <definedName name="cbamogha1001" localSheetId="9">#REF!</definedName>
    <definedName name="cbamogha1001">#REF!</definedName>
    <definedName name="cbamogha102" localSheetId="7">#REF!</definedName>
    <definedName name="cbamogha102" localSheetId="5">#REF!</definedName>
    <definedName name="cbamogha102" localSheetId="4">#REF!</definedName>
    <definedName name="cbamogha102" localSheetId="9">#REF!</definedName>
    <definedName name="cbamogha102">#REF!</definedName>
    <definedName name="cbamogha1101" localSheetId="7">#REF!</definedName>
    <definedName name="cbamogha1101" localSheetId="5">#REF!</definedName>
    <definedName name="cbamogha1101" localSheetId="4">#REF!</definedName>
    <definedName name="cbamogha1101" localSheetId="9">#REF!</definedName>
    <definedName name="cbamogha1101">#REF!</definedName>
    <definedName name="cbamogha1201" localSheetId="7">#REF!</definedName>
    <definedName name="cbamogha1201" localSheetId="5">#REF!</definedName>
    <definedName name="cbamogha1201" localSheetId="4">#REF!</definedName>
    <definedName name="cbamogha1201" localSheetId="9">#REF!</definedName>
    <definedName name="cbamogha1201">#REF!</definedName>
    <definedName name="cbamogha202" localSheetId="7">#REF!</definedName>
    <definedName name="cbamogha202" localSheetId="5">#REF!</definedName>
    <definedName name="cbamogha202" localSheetId="4">#REF!</definedName>
    <definedName name="cbamogha202" localSheetId="9">#REF!</definedName>
    <definedName name="cbamogha202">#REF!</definedName>
    <definedName name="cbamogha302" localSheetId="7">#REF!</definedName>
    <definedName name="cbamogha302" localSheetId="5">#REF!</definedName>
    <definedName name="cbamogha302" localSheetId="4">#REF!</definedName>
    <definedName name="cbamogha302" localSheetId="9">#REF!</definedName>
    <definedName name="cbamogha302">#REF!</definedName>
    <definedName name="cbapseb1001" localSheetId="7">#REF!</definedName>
    <definedName name="cbapseb1001" localSheetId="5">#REF!</definedName>
    <definedName name="cbapseb1001" localSheetId="4">#REF!</definedName>
    <definedName name="cbapseb1001" localSheetId="9">#REF!</definedName>
    <definedName name="cbapseb1001">#REF!</definedName>
    <definedName name="cbatriashimsha1001" localSheetId="7">#REF!</definedName>
    <definedName name="cbatriashimsha1001" localSheetId="5">#REF!</definedName>
    <definedName name="cbatriashimsha1001" localSheetId="4">#REF!</definedName>
    <definedName name="cbatriashimsha1001" localSheetId="9">#REF!</definedName>
    <definedName name="cbatriashimsha1001">#REF!</definedName>
    <definedName name="cbatriashiva1001" localSheetId="7">#REF!</definedName>
    <definedName name="cbatriashiva1001" localSheetId="5">#REF!</definedName>
    <definedName name="cbatriashiva1001" localSheetId="4">#REF!</definedName>
    <definedName name="cbatriashiva1001" localSheetId="9">#REF!</definedName>
    <definedName name="cbatriashiva1001">#REF!</definedName>
    <definedName name="cbatriashiva102" localSheetId="7">#REF!</definedName>
    <definedName name="cbatriashiva102" localSheetId="5">#REF!</definedName>
    <definedName name="cbatriashiva102" localSheetId="4">#REF!</definedName>
    <definedName name="cbatriashiva102" localSheetId="9">#REF!</definedName>
    <definedName name="cbatriashiva102">#REF!</definedName>
    <definedName name="cbatriashiva1101" localSheetId="7">#REF!</definedName>
    <definedName name="cbatriashiva1101" localSheetId="5">#REF!</definedName>
    <definedName name="cbatriashiva1101" localSheetId="4">#REF!</definedName>
    <definedName name="cbatriashiva1101" localSheetId="9">#REF!</definedName>
    <definedName name="cbatriashiva1101">#REF!</definedName>
    <definedName name="cbatriashiva1201" localSheetId="7">#REF!</definedName>
    <definedName name="cbatriashiva1201" localSheetId="5">#REF!</definedName>
    <definedName name="cbatriashiva1201" localSheetId="4">#REF!</definedName>
    <definedName name="cbatriashiva1201" localSheetId="9">#REF!</definedName>
    <definedName name="cbatriashiva1201">#REF!</definedName>
    <definedName name="cbatriashiva202" localSheetId="7">#REF!</definedName>
    <definedName name="cbatriashiva202" localSheetId="5">#REF!</definedName>
    <definedName name="cbatriashiva202" localSheetId="4">#REF!</definedName>
    <definedName name="cbatriashiva202" localSheetId="9">#REF!</definedName>
    <definedName name="cbatriashiva202">#REF!</definedName>
    <definedName name="cbatriashiva302" localSheetId="7">#REF!</definedName>
    <definedName name="cbatriashiva302" localSheetId="5">#REF!</definedName>
    <definedName name="cbatriashiva302" localSheetId="4">#REF!</definedName>
    <definedName name="cbatriashiva302" localSheetId="9">#REF!</definedName>
    <definedName name="cbatriashiva302">#REF!</definedName>
    <definedName name="cbatriasmsa102" localSheetId="7">#REF!</definedName>
    <definedName name="cbatriasmsa102" localSheetId="5">#REF!</definedName>
    <definedName name="cbatriasmsa102" localSheetId="4">#REF!</definedName>
    <definedName name="cbatriasmsa102" localSheetId="9">#REF!</definedName>
    <definedName name="cbatriasmsa102">#REF!</definedName>
    <definedName name="cbatriasmsa1101" localSheetId="7">#REF!</definedName>
    <definedName name="cbatriasmsa1101" localSheetId="5">#REF!</definedName>
    <definedName name="cbatriasmsa1101" localSheetId="4">#REF!</definedName>
    <definedName name="cbatriasmsa1101" localSheetId="9">#REF!</definedName>
    <definedName name="cbatriasmsa1101">#REF!</definedName>
    <definedName name="cbatriasmsa1201" localSheetId="7">#REF!</definedName>
    <definedName name="cbatriasmsa1201" localSheetId="5">#REF!</definedName>
    <definedName name="cbatriasmsa1201" localSheetId="4">#REF!</definedName>
    <definedName name="cbatriasmsa1201" localSheetId="9">#REF!</definedName>
    <definedName name="cbatriasmsa1201">#REF!</definedName>
    <definedName name="cbatriasmsa202" localSheetId="7">#REF!</definedName>
    <definedName name="cbatriasmsa202" localSheetId="5">#REF!</definedName>
    <definedName name="cbatriasmsa202" localSheetId="4">#REF!</definedName>
    <definedName name="cbatriasmsa202" localSheetId="9">#REF!</definedName>
    <definedName name="cbatriasmsa202">#REF!</definedName>
    <definedName name="cbatriasmsa302" localSheetId="7">#REF!</definedName>
    <definedName name="cbatriasmsa302" localSheetId="5">#REF!</definedName>
    <definedName name="cbatriasmsa302" localSheetId="4">#REF!</definedName>
    <definedName name="cbatriasmsa302" localSheetId="9">#REF!</definedName>
    <definedName name="cbatriasmsa302">#REF!</definedName>
    <definedName name="cbbasugar1001" localSheetId="7">#REF!</definedName>
    <definedName name="cbbasugar1001" localSheetId="5">#REF!</definedName>
    <definedName name="cbbasugar1001" localSheetId="4">#REF!</definedName>
    <definedName name="cbbasugar1001" localSheetId="9">#REF!</definedName>
    <definedName name="cbbasugar1001">#REF!</definedName>
    <definedName name="cbbasugar102" localSheetId="7">#REF!</definedName>
    <definedName name="cbbasugar102" localSheetId="5">#REF!</definedName>
    <definedName name="cbbasugar102" localSheetId="4">#REF!</definedName>
    <definedName name="cbbasugar102" localSheetId="9">#REF!</definedName>
    <definedName name="cbbasugar102">#REF!</definedName>
    <definedName name="cbbasugar1101" localSheetId="7">#REF!</definedName>
    <definedName name="cbbasugar1101" localSheetId="5">#REF!</definedName>
    <definedName name="cbbasugar1101" localSheetId="4">#REF!</definedName>
    <definedName name="cbbasugar1101" localSheetId="9">#REF!</definedName>
    <definedName name="cbbasugar1101">#REF!</definedName>
    <definedName name="cbbasugar1201" localSheetId="7">#REF!</definedName>
    <definedName name="cbbasugar1201" localSheetId="5">#REF!</definedName>
    <definedName name="cbbasugar1201" localSheetId="4">#REF!</definedName>
    <definedName name="cbbasugar1201" localSheetId="9">#REF!</definedName>
    <definedName name="cbbasugar1201">#REF!</definedName>
    <definedName name="cbbasugar202" localSheetId="7">#REF!</definedName>
    <definedName name="cbbasugar202" localSheetId="5">#REF!</definedName>
    <definedName name="cbbasugar202" localSheetId="4">#REF!</definedName>
    <definedName name="cbbasugar202" localSheetId="9">#REF!</definedName>
    <definedName name="cbbasugar202">#REF!</definedName>
    <definedName name="cbbasugar302" localSheetId="7">#REF!</definedName>
    <definedName name="cbbasugar302" localSheetId="5">#REF!</definedName>
    <definedName name="cbbasugar302" localSheetId="4">#REF!</definedName>
    <definedName name="cbbasugar302" localSheetId="9">#REF!</definedName>
    <definedName name="cbbasugar302">#REF!</definedName>
    <definedName name="cbbhoruka1001" localSheetId="7">#REF!</definedName>
    <definedName name="cbbhoruka1001" localSheetId="5">#REF!</definedName>
    <definedName name="cbbhoruka1001" localSheetId="4">#REF!</definedName>
    <definedName name="cbbhoruka1001" localSheetId="9">#REF!</definedName>
    <definedName name="cbbhoruka1001">#REF!</definedName>
    <definedName name="cbbhoruka102" localSheetId="7">#REF!</definedName>
    <definedName name="cbbhoruka102" localSheetId="5">#REF!</definedName>
    <definedName name="cbbhoruka102" localSheetId="4">#REF!</definedName>
    <definedName name="cbbhoruka102" localSheetId="9">#REF!</definedName>
    <definedName name="cbbhoruka102">#REF!</definedName>
    <definedName name="cbbhoruka1101" localSheetId="7">#REF!</definedName>
    <definedName name="cbbhoruka1101" localSheetId="5">#REF!</definedName>
    <definedName name="cbbhoruka1101" localSheetId="4">#REF!</definedName>
    <definedName name="cbbhoruka1101" localSheetId="9">#REF!</definedName>
    <definedName name="cbbhoruka1101">#REF!</definedName>
    <definedName name="cbbhoruka1201" localSheetId="7">#REF!</definedName>
    <definedName name="cbbhoruka1201" localSheetId="5">#REF!</definedName>
    <definedName name="cbbhoruka1201" localSheetId="4">#REF!</definedName>
    <definedName name="cbbhoruka1201" localSheetId="9">#REF!</definedName>
    <definedName name="cbbhoruka1201">#REF!</definedName>
    <definedName name="cbbhoruka202" localSheetId="7">#REF!</definedName>
    <definedName name="cbbhoruka202" localSheetId="5">#REF!</definedName>
    <definedName name="cbbhoruka202" localSheetId="4">#REF!</definedName>
    <definedName name="cbbhoruka202" localSheetId="9">#REF!</definedName>
    <definedName name="cbbhoruka202">#REF!</definedName>
    <definedName name="cbbhoruka302" localSheetId="7">#REF!</definedName>
    <definedName name="cbbhoruka302" localSheetId="5">#REF!</definedName>
    <definedName name="cbbhoruka302" localSheetId="4">#REF!</definedName>
    <definedName name="cbbhoruka302" localSheetId="9">#REF!</definedName>
    <definedName name="cbbhoruka302">#REF!</definedName>
    <definedName name="cbcepco102" localSheetId="7">#REF!</definedName>
    <definedName name="cbcepco102" localSheetId="5">#REF!</definedName>
    <definedName name="cbcepco102" localSheetId="4">#REF!</definedName>
    <definedName name="cbcepco102" localSheetId="9">#REF!</definedName>
    <definedName name="cbcepco102">#REF!</definedName>
    <definedName name="cbcepco202" localSheetId="7">#REF!</definedName>
    <definedName name="cbcepco202" localSheetId="5">#REF!</definedName>
    <definedName name="cbcepco202" localSheetId="4">#REF!</definedName>
    <definedName name="cbcepco202" localSheetId="9">#REF!</definedName>
    <definedName name="cbcepco202">#REF!</definedName>
    <definedName name="cbcepco302" localSheetId="7">#REF!</definedName>
    <definedName name="cbcepco302" localSheetId="5">#REF!</definedName>
    <definedName name="cbcepco302" localSheetId="4">#REF!</definedName>
    <definedName name="cbcepco302" localSheetId="9">#REF!</definedName>
    <definedName name="cbcepco302">#REF!</definedName>
    <definedName name="cbdandeli1001" localSheetId="7">#REF!</definedName>
    <definedName name="cbdandeli1001" localSheetId="5">#REF!</definedName>
    <definedName name="cbdandeli1001" localSheetId="4">#REF!</definedName>
    <definedName name="cbdandeli1001" localSheetId="9">#REF!</definedName>
    <definedName name="cbdandeli1001">#REF!</definedName>
    <definedName name="cbdandeli102" localSheetId="7">#REF!</definedName>
    <definedName name="cbdandeli102" localSheetId="5">#REF!</definedName>
    <definedName name="cbdandeli102" localSheetId="4">#REF!</definedName>
    <definedName name="cbdandeli102" localSheetId="9">#REF!</definedName>
    <definedName name="cbdandeli102">#REF!</definedName>
    <definedName name="cbdandeli1101" localSheetId="7">#REF!</definedName>
    <definedName name="cbdandeli1101" localSheetId="5">#REF!</definedName>
    <definedName name="cbdandeli1101" localSheetId="4">#REF!</definedName>
    <definedName name="cbdandeli1101" localSheetId="9">#REF!</definedName>
    <definedName name="cbdandeli1101">#REF!</definedName>
    <definedName name="cbdandeli1201" localSheetId="7">#REF!</definedName>
    <definedName name="cbdandeli1201" localSheetId="5">#REF!</definedName>
    <definedName name="cbdandeli1201" localSheetId="4">#REF!</definedName>
    <definedName name="cbdandeli1201" localSheetId="9">#REF!</definedName>
    <definedName name="cbdandeli1201">#REF!</definedName>
    <definedName name="cbdandeli202" localSheetId="7">#REF!</definedName>
    <definedName name="cbdandeli202" localSheetId="5">#REF!</definedName>
    <definedName name="cbdandeli202" localSheetId="4">#REF!</definedName>
    <definedName name="cbdandeli202" localSheetId="9">#REF!</definedName>
    <definedName name="cbdandeli202">#REF!</definedName>
    <definedName name="cbdandeli302" localSheetId="7">#REF!</definedName>
    <definedName name="cbdandeli302" localSheetId="5">#REF!</definedName>
    <definedName name="cbdandeli302" localSheetId="4">#REF!</definedName>
    <definedName name="cbdandeli302" localSheetId="9">#REF!</definedName>
    <definedName name="cbdandeli302">#REF!</definedName>
    <definedName name="cbedcl1001" localSheetId="7">#REF!</definedName>
    <definedName name="cbedcl1001" localSheetId="5">#REF!</definedName>
    <definedName name="cbedcl1001" localSheetId="4">#REF!</definedName>
    <definedName name="cbedcl1001" localSheetId="9">#REF!</definedName>
    <definedName name="cbedcl1001">#REF!</definedName>
    <definedName name="cbedcl102" localSheetId="7">#REF!</definedName>
    <definedName name="cbedcl102" localSheetId="5">#REF!</definedName>
    <definedName name="cbedcl102" localSheetId="4">#REF!</definedName>
    <definedName name="cbedcl102" localSheetId="9">#REF!</definedName>
    <definedName name="cbedcl102">#REF!</definedName>
    <definedName name="cbedcl1101" localSheetId="7">#REF!</definedName>
    <definedName name="cbedcl1101" localSheetId="5">#REF!</definedName>
    <definedName name="cbedcl1101" localSheetId="4">#REF!</definedName>
    <definedName name="cbedcl1101" localSheetId="9">#REF!</definedName>
    <definedName name="cbedcl1101">#REF!</definedName>
    <definedName name="cbedcl1201" localSheetId="7">#REF!</definedName>
    <definedName name="cbedcl1201" localSheetId="5">#REF!</definedName>
    <definedName name="cbedcl1201" localSheetId="4">#REF!</definedName>
    <definedName name="cbedcl1201" localSheetId="9">#REF!</definedName>
    <definedName name="cbedcl1201">#REF!</definedName>
    <definedName name="cbedcl202" localSheetId="7">#REF!</definedName>
    <definedName name="cbedcl202" localSheetId="5">#REF!</definedName>
    <definedName name="cbedcl202" localSheetId="4">#REF!</definedName>
    <definedName name="cbedcl202" localSheetId="9">#REF!</definedName>
    <definedName name="cbedcl202">#REF!</definedName>
    <definedName name="cbedcl302" localSheetId="7">#REF!</definedName>
    <definedName name="cbedcl302" localSheetId="5">#REF!</definedName>
    <definedName name="cbedcl302" localSheetId="4">#REF!</definedName>
    <definedName name="cbedcl302" localSheetId="9">#REF!</definedName>
    <definedName name="cbedcl302">#REF!</definedName>
    <definedName name="cbenercon102" localSheetId="7">#REF!</definedName>
    <definedName name="cbenercon102" localSheetId="5">#REF!</definedName>
    <definedName name="cbenercon102" localSheetId="4">#REF!</definedName>
    <definedName name="cbenercon102" localSheetId="9">#REF!</definedName>
    <definedName name="cbenercon102">#REF!</definedName>
    <definedName name="cbenercon202" localSheetId="7">#REF!</definedName>
    <definedName name="cbenercon202" localSheetId="5">#REF!</definedName>
    <definedName name="cbenercon202" localSheetId="4">#REF!</definedName>
    <definedName name="cbenercon202" localSheetId="9">#REF!</definedName>
    <definedName name="cbenercon202">#REF!</definedName>
    <definedName name="cbenercon302" localSheetId="7">#REF!</definedName>
    <definedName name="cbenercon302" localSheetId="5">#REF!</definedName>
    <definedName name="cbenercon302" localSheetId="4">#REF!</definedName>
    <definedName name="cbenercon302" localSheetId="9">#REF!</definedName>
    <definedName name="cbenercon302">#REF!</definedName>
    <definedName name="cbgridco1001" localSheetId="7">#REF!</definedName>
    <definedName name="cbgridco1001" localSheetId="5">#REF!</definedName>
    <definedName name="cbgridco1001" localSheetId="4">#REF!</definedName>
    <definedName name="cbgridco1001" localSheetId="9">#REF!</definedName>
    <definedName name="cbgridco1001">#REF!</definedName>
    <definedName name="cbgridco102" localSheetId="7">#REF!</definedName>
    <definedName name="cbgridco102" localSheetId="5">#REF!</definedName>
    <definedName name="cbgridco102" localSheetId="4">#REF!</definedName>
    <definedName name="cbgridco102" localSheetId="9">#REF!</definedName>
    <definedName name="cbgridco102">#REF!</definedName>
    <definedName name="cbgridco1101" localSheetId="7">#REF!</definedName>
    <definedName name="cbgridco1101" localSheetId="5">#REF!</definedName>
    <definedName name="cbgridco1101" localSheetId="4">#REF!</definedName>
    <definedName name="cbgridco1101" localSheetId="9">#REF!</definedName>
    <definedName name="cbgridco1101">#REF!</definedName>
    <definedName name="cbgridco1201" localSheetId="7">#REF!</definedName>
    <definedName name="cbgridco1201" localSheetId="5">#REF!</definedName>
    <definedName name="cbgridco1201" localSheetId="4">#REF!</definedName>
    <definedName name="cbgridco1201" localSheetId="9">#REF!</definedName>
    <definedName name="cbgridco1201">#REF!</definedName>
    <definedName name="cbgridco202" localSheetId="7">#REF!</definedName>
    <definedName name="cbgridco202" localSheetId="5">#REF!</definedName>
    <definedName name="cbgridco202" localSheetId="4">#REF!</definedName>
    <definedName name="cbgridco202" localSheetId="9">#REF!</definedName>
    <definedName name="cbgridco202">#REF!</definedName>
    <definedName name="cbgridco302" localSheetId="7">#REF!</definedName>
    <definedName name="cbgridco302" localSheetId="5">#REF!</definedName>
    <definedName name="cbgridco302" localSheetId="4">#REF!</definedName>
    <definedName name="cbgridco302" localSheetId="9">#REF!</definedName>
    <definedName name="cbgridco302">#REF!</definedName>
    <definedName name="cbiclsugar1001" localSheetId="7">#REF!</definedName>
    <definedName name="cbiclsugar1001" localSheetId="5">#REF!</definedName>
    <definedName name="cbiclsugar1001" localSheetId="4">#REF!</definedName>
    <definedName name="cbiclsugar1001" localSheetId="9">#REF!</definedName>
    <definedName name="cbiclsugar1001">#REF!</definedName>
    <definedName name="cbiclsugar102" localSheetId="7">#REF!</definedName>
    <definedName name="cbiclsugar102" localSheetId="5">#REF!</definedName>
    <definedName name="cbiclsugar102" localSheetId="4">#REF!</definedName>
    <definedName name="cbiclsugar102" localSheetId="9">#REF!</definedName>
    <definedName name="cbiclsugar102">#REF!</definedName>
    <definedName name="cbiclsugar1101" localSheetId="7">#REF!</definedName>
    <definedName name="cbiclsugar1101" localSheetId="5">#REF!</definedName>
    <definedName name="cbiclsugar1101" localSheetId="4">#REF!</definedName>
    <definedName name="cbiclsugar1101" localSheetId="9">#REF!</definedName>
    <definedName name="cbiclsugar1101">#REF!</definedName>
    <definedName name="cbiclsugar1201" localSheetId="7">#REF!</definedName>
    <definedName name="cbiclsugar1201" localSheetId="5">#REF!</definedName>
    <definedName name="cbiclsugar1201" localSheetId="4">#REF!</definedName>
    <definedName name="cbiclsugar1201" localSheetId="9">#REF!</definedName>
    <definedName name="cbiclsugar1201">#REF!</definedName>
    <definedName name="cbiclsugar202" localSheetId="7">#REF!</definedName>
    <definedName name="cbiclsugar202" localSheetId="5">#REF!</definedName>
    <definedName name="cbiclsugar202" localSheetId="4">#REF!</definedName>
    <definedName name="cbiclsugar202" localSheetId="9">#REF!</definedName>
    <definedName name="cbiclsugar202">#REF!</definedName>
    <definedName name="cbiclsugar302" localSheetId="7">#REF!</definedName>
    <definedName name="cbiclsugar302" localSheetId="5">#REF!</definedName>
    <definedName name="cbiclsugar302" localSheetId="4">#REF!</definedName>
    <definedName name="cbiclsugar302" localSheetId="9">#REF!</definedName>
    <definedName name="cbiclsugar302">#REF!</definedName>
    <definedName name="cbitpl1001" localSheetId="7">#REF!</definedName>
    <definedName name="cbitpl1001" localSheetId="5">#REF!</definedName>
    <definedName name="cbitpl1001" localSheetId="4">#REF!</definedName>
    <definedName name="cbitpl1001" localSheetId="9">#REF!</definedName>
    <definedName name="cbitpl1001">#REF!</definedName>
    <definedName name="cbitpl102" localSheetId="7">#REF!</definedName>
    <definedName name="cbitpl102" localSheetId="5">#REF!</definedName>
    <definedName name="cbitpl102" localSheetId="4">#REF!</definedName>
    <definedName name="cbitpl102" localSheetId="9">#REF!</definedName>
    <definedName name="cbitpl102">#REF!</definedName>
    <definedName name="cbitpl1101" localSheetId="7">#REF!</definedName>
    <definedName name="cbitpl1101" localSheetId="5">#REF!</definedName>
    <definedName name="cbitpl1101" localSheetId="4">#REF!</definedName>
    <definedName name="cbitpl1101" localSheetId="9">#REF!</definedName>
    <definedName name="cbitpl1101">#REF!</definedName>
    <definedName name="cbitpl1201" localSheetId="7">#REF!</definedName>
    <definedName name="cbitpl1201" localSheetId="5">#REF!</definedName>
    <definedName name="cbitpl1201" localSheetId="4">#REF!</definedName>
    <definedName name="cbitpl1201" localSheetId="9">#REF!</definedName>
    <definedName name="cbitpl1201">#REF!</definedName>
    <definedName name="cbitpl202" localSheetId="7">#REF!</definedName>
    <definedName name="cbitpl202" localSheetId="5">#REF!</definedName>
    <definedName name="cbitpl202" localSheetId="4">#REF!</definedName>
    <definedName name="cbitpl202" localSheetId="9">#REF!</definedName>
    <definedName name="cbitpl202">#REF!</definedName>
    <definedName name="cbitpl302" localSheetId="7">#REF!</definedName>
    <definedName name="cbitpl302" localSheetId="5">#REF!</definedName>
    <definedName name="cbitpl302" localSheetId="4">#REF!</definedName>
    <definedName name="cbitpl302" localSheetId="9">#REF!</definedName>
    <definedName name="cbitpl302">#REF!</definedName>
    <definedName name="cbjtpcl1001" localSheetId="7">#REF!</definedName>
    <definedName name="cbjtpcl1001" localSheetId="5">#REF!</definedName>
    <definedName name="cbjtpcl1001" localSheetId="4">#REF!</definedName>
    <definedName name="cbjtpcl1001" localSheetId="9">#REF!</definedName>
    <definedName name="cbjtpcl1001">#REF!</definedName>
    <definedName name="cbjtpcl102" localSheetId="7">#REF!</definedName>
    <definedName name="cbjtpcl102" localSheetId="5">#REF!</definedName>
    <definedName name="cbjtpcl102" localSheetId="4">#REF!</definedName>
    <definedName name="cbjtpcl102" localSheetId="9">#REF!</definedName>
    <definedName name="cbjtpcl102">#REF!</definedName>
    <definedName name="cbjtpcl1101" localSheetId="7">#REF!</definedName>
    <definedName name="cbjtpcl1101" localSheetId="5">#REF!</definedName>
    <definedName name="cbjtpcl1101" localSheetId="4">#REF!</definedName>
    <definedName name="cbjtpcl1101" localSheetId="9">#REF!</definedName>
    <definedName name="cbjtpcl1101">#REF!</definedName>
    <definedName name="cbjtpcl1201" localSheetId="7">#REF!</definedName>
    <definedName name="cbjtpcl1201" localSheetId="5">#REF!</definedName>
    <definedName name="cbjtpcl1201" localSheetId="4">#REF!</definedName>
    <definedName name="cbjtpcl1201" localSheetId="9">#REF!</definedName>
    <definedName name="cbjtpcl1201">#REF!</definedName>
    <definedName name="cbjtpcl202" localSheetId="7">#REF!</definedName>
    <definedName name="cbjtpcl202" localSheetId="5">#REF!</definedName>
    <definedName name="cbjtpcl202" localSheetId="4">#REF!</definedName>
    <definedName name="cbjtpcl202" localSheetId="9">#REF!</definedName>
    <definedName name="cbjtpcl202">#REF!</definedName>
    <definedName name="cbjtpcl302" localSheetId="7">#REF!</definedName>
    <definedName name="cbjtpcl302" localSheetId="5">#REF!</definedName>
    <definedName name="cbjtpcl302" localSheetId="4">#REF!</definedName>
    <definedName name="cbjtpcl302" localSheetId="9">#REF!</definedName>
    <definedName name="cbjtpcl302">#REF!</definedName>
    <definedName name="cbkaps1001" localSheetId="7">#REF!</definedName>
    <definedName name="cbkaps1001" localSheetId="5">#REF!</definedName>
    <definedName name="cbkaps1001" localSheetId="4">#REF!</definedName>
    <definedName name="cbkaps1001" localSheetId="9">#REF!</definedName>
    <definedName name="cbkaps1001">#REF!</definedName>
    <definedName name="cbkaps102" localSheetId="7">#REF!</definedName>
    <definedName name="cbkaps102" localSheetId="5">#REF!</definedName>
    <definedName name="cbkaps102" localSheetId="4">#REF!</definedName>
    <definedName name="cbkaps102" localSheetId="9">#REF!</definedName>
    <definedName name="cbkaps102">#REF!</definedName>
    <definedName name="cbkaps1101" localSheetId="7">#REF!</definedName>
    <definedName name="cbkaps1101" localSheetId="5">#REF!</definedName>
    <definedName name="cbkaps1101" localSheetId="4">#REF!</definedName>
    <definedName name="cbkaps1101" localSheetId="9">#REF!</definedName>
    <definedName name="cbkaps1101">#REF!</definedName>
    <definedName name="cbkaps1201" localSheetId="7">#REF!</definedName>
    <definedName name="cbkaps1201" localSheetId="5">#REF!</definedName>
    <definedName name="cbkaps1201" localSheetId="4">#REF!</definedName>
    <definedName name="cbkaps1201" localSheetId="9">#REF!</definedName>
    <definedName name="cbkaps1201">#REF!</definedName>
    <definedName name="cbkaps202" localSheetId="7">#REF!</definedName>
    <definedName name="cbkaps202" localSheetId="5">#REF!</definedName>
    <definedName name="cbkaps202" localSheetId="4">#REF!</definedName>
    <definedName name="cbkaps202" localSheetId="9">#REF!</definedName>
    <definedName name="cbkaps202">#REF!</definedName>
    <definedName name="cbkaps302" localSheetId="7">#REF!</definedName>
    <definedName name="cbkaps302" localSheetId="5">#REF!</definedName>
    <definedName name="cbkaps302" localSheetId="4">#REF!</definedName>
    <definedName name="cbkaps302" localSheetId="9">#REF!</definedName>
    <definedName name="cbkaps302">#REF!</definedName>
    <definedName name="cbkaps401" localSheetId="7">#REF!</definedName>
    <definedName name="cbkaps401" localSheetId="5">#REF!</definedName>
    <definedName name="cbkaps401" localSheetId="4">#REF!</definedName>
    <definedName name="cbkaps401" localSheetId="9">#REF!</definedName>
    <definedName name="cbkaps401">#REF!</definedName>
    <definedName name="cbkaps501" localSheetId="7">#REF!</definedName>
    <definedName name="cbkaps501" localSheetId="5">#REF!</definedName>
    <definedName name="cbkaps501" localSheetId="4">#REF!</definedName>
    <definedName name="cbkaps501" localSheetId="9">#REF!</definedName>
    <definedName name="cbkaps501">#REF!</definedName>
    <definedName name="cbkaps601" localSheetId="7">#REF!</definedName>
    <definedName name="cbkaps601" localSheetId="5">#REF!</definedName>
    <definedName name="cbkaps601" localSheetId="4">#REF!</definedName>
    <definedName name="cbkaps601" localSheetId="9">#REF!</definedName>
    <definedName name="cbkaps601">#REF!</definedName>
    <definedName name="cbkaps701" localSheetId="7">#REF!</definedName>
    <definedName name="cbkaps701" localSheetId="5">#REF!</definedName>
    <definedName name="cbkaps701" localSheetId="4">#REF!</definedName>
    <definedName name="cbkaps701" localSheetId="9">#REF!</definedName>
    <definedName name="cbkaps701">#REF!</definedName>
    <definedName name="cbkaps801" localSheetId="7">#REF!</definedName>
    <definedName name="cbkaps801" localSheetId="5">#REF!</definedName>
    <definedName name="cbkaps801" localSheetId="4">#REF!</definedName>
    <definedName name="cbkaps801" localSheetId="9">#REF!</definedName>
    <definedName name="cbkaps801">#REF!</definedName>
    <definedName name="cbkaps901" localSheetId="7">#REF!</definedName>
    <definedName name="cbkaps901" localSheetId="5">#REF!</definedName>
    <definedName name="cbkaps901" localSheetId="4">#REF!</definedName>
    <definedName name="cbkaps901" localSheetId="9">#REF!</definedName>
    <definedName name="cbkaps901">#REF!</definedName>
    <definedName name="cbkpcl1001" localSheetId="7">#REF!</definedName>
    <definedName name="cbkpcl1001" localSheetId="5">#REF!</definedName>
    <definedName name="cbkpcl1001" localSheetId="4">#REF!</definedName>
    <definedName name="cbkpcl1001" localSheetId="9">#REF!</definedName>
    <definedName name="cbkpcl1001">#REF!</definedName>
    <definedName name="cbkpcl102" localSheetId="7">#REF!</definedName>
    <definedName name="cbkpcl102" localSheetId="5">#REF!</definedName>
    <definedName name="cbkpcl102" localSheetId="4">#REF!</definedName>
    <definedName name="cbkpcl102" localSheetId="9">#REF!</definedName>
    <definedName name="cbkpcl102">#REF!</definedName>
    <definedName name="cbkpcl1101" localSheetId="7">#REF!</definedName>
    <definedName name="cbkpcl1101" localSheetId="5">#REF!</definedName>
    <definedName name="cbkpcl1101" localSheetId="4">#REF!</definedName>
    <definedName name="cbkpcl1101" localSheetId="9">#REF!</definedName>
    <definedName name="cbkpcl1101">#REF!</definedName>
    <definedName name="cbkpcl1201" localSheetId="7">#REF!</definedName>
    <definedName name="cbkpcl1201" localSheetId="5">#REF!</definedName>
    <definedName name="cbkpcl1201" localSheetId="4">#REF!</definedName>
    <definedName name="cbkpcl1201" localSheetId="9">#REF!</definedName>
    <definedName name="cbkpcl1201">#REF!</definedName>
    <definedName name="cbkpcl202" localSheetId="7">#REF!</definedName>
    <definedName name="cbkpcl202" localSheetId="5">#REF!</definedName>
    <definedName name="cbkpcl202" localSheetId="4">#REF!</definedName>
    <definedName name="cbkpcl202" localSheetId="9">#REF!</definedName>
    <definedName name="cbkpcl202">#REF!</definedName>
    <definedName name="cbkpcl302" localSheetId="7">#REF!</definedName>
    <definedName name="cbkpcl302" localSheetId="5">#REF!</definedName>
    <definedName name="cbkpcl302" localSheetId="4">#REF!</definedName>
    <definedName name="cbkpcl302" localSheetId="9">#REF!</definedName>
    <definedName name="cbkpcl302">#REF!</definedName>
    <definedName name="cbkpcl401" localSheetId="7">#REF!</definedName>
    <definedName name="cbkpcl401" localSheetId="5">#REF!</definedName>
    <definedName name="cbkpcl401" localSheetId="4">#REF!</definedName>
    <definedName name="cbkpcl401" localSheetId="9">#REF!</definedName>
    <definedName name="cbkpcl401">#REF!</definedName>
    <definedName name="cbkpcl501" localSheetId="7">#REF!</definedName>
    <definedName name="cbkpcl501" localSheetId="5">#REF!</definedName>
    <definedName name="cbkpcl501" localSheetId="4">#REF!</definedName>
    <definedName name="cbkpcl501" localSheetId="9">#REF!</definedName>
    <definedName name="cbkpcl501">#REF!</definedName>
    <definedName name="cbkpcl601" localSheetId="7">#REF!</definedName>
    <definedName name="cbkpcl601" localSheetId="5">#REF!</definedName>
    <definedName name="cbkpcl601" localSheetId="4">#REF!</definedName>
    <definedName name="cbkpcl601" localSheetId="9">#REF!</definedName>
    <definedName name="cbkpcl601">#REF!</definedName>
    <definedName name="cbkpcl701" localSheetId="7">#REF!</definedName>
    <definedName name="cbkpcl701" localSheetId="5">#REF!</definedName>
    <definedName name="cbkpcl701" localSheetId="4">#REF!</definedName>
    <definedName name="cbkpcl701" localSheetId="9">#REF!</definedName>
    <definedName name="cbkpcl701">#REF!</definedName>
    <definedName name="cbkpcl801" localSheetId="7">#REF!</definedName>
    <definedName name="cbkpcl801" localSheetId="5">#REF!</definedName>
    <definedName name="cbkpcl801" localSheetId="4">#REF!</definedName>
    <definedName name="cbkpcl801" localSheetId="9">#REF!</definedName>
    <definedName name="cbkpcl801">#REF!</definedName>
    <definedName name="cbkpcl901" localSheetId="7">#REF!</definedName>
    <definedName name="cbkpcl901" localSheetId="5">#REF!</definedName>
    <definedName name="cbkpcl901" localSheetId="4">#REF!</definedName>
    <definedName name="cbkpcl901" localSheetId="9">#REF!</definedName>
    <definedName name="cbkpcl901">#REF!</definedName>
    <definedName name="cbmalavalli1001" localSheetId="7">#REF!</definedName>
    <definedName name="cbmalavalli1001" localSheetId="5">#REF!</definedName>
    <definedName name="cbmalavalli1001" localSheetId="4">#REF!</definedName>
    <definedName name="cbmalavalli1001" localSheetId="9">#REF!</definedName>
    <definedName name="cbmalavalli1001">#REF!</definedName>
    <definedName name="cbmalavalli102" localSheetId="7">#REF!</definedName>
    <definedName name="cbmalavalli102" localSheetId="5">#REF!</definedName>
    <definedName name="cbmalavalli102" localSheetId="4">#REF!</definedName>
    <definedName name="cbmalavalli102" localSheetId="9">#REF!</definedName>
    <definedName name="cbmalavalli102">#REF!</definedName>
    <definedName name="cbmalavalli1101" localSheetId="7">#REF!</definedName>
    <definedName name="cbmalavalli1101" localSheetId="5">#REF!</definedName>
    <definedName name="cbmalavalli1101" localSheetId="4">#REF!</definedName>
    <definedName name="cbmalavalli1101" localSheetId="9">#REF!</definedName>
    <definedName name="cbmalavalli1101">#REF!</definedName>
    <definedName name="cbmalavalli1201" localSheetId="7">#REF!</definedName>
    <definedName name="cbmalavalli1201" localSheetId="5">#REF!</definedName>
    <definedName name="cbmalavalli1201" localSheetId="4">#REF!</definedName>
    <definedName name="cbmalavalli1201" localSheetId="9">#REF!</definedName>
    <definedName name="cbmalavalli1201">#REF!</definedName>
    <definedName name="cbmalavalli202" localSheetId="7">#REF!</definedName>
    <definedName name="cbmalavalli202" localSheetId="5">#REF!</definedName>
    <definedName name="cbmalavalli202" localSheetId="4">#REF!</definedName>
    <definedName name="cbmalavalli202" localSheetId="9">#REF!</definedName>
    <definedName name="cbmalavalli202">#REF!</definedName>
    <definedName name="cbmalavalli302" localSheetId="7">#REF!</definedName>
    <definedName name="cbmalavalli302" localSheetId="5">#REF!</definedName>
    <definedName name="cbmalavalli302" localSheetId="4">#REF!</definedName>
    <definedName name="cbmalavalli302" localSheetId="9">#REF!</definedName>
    <definedName name="cbmalavalli302">#REF!</definedName>
    <definedName name="cbmaps1001" localSheetId="7">#REF!</definedName>
    <definedName name="cbmaps1001" localSheetId="5">#REF!</definedName>
    <definedName name="cbmaps1001" localSheetId="4">#REF!</definedName>
    <definedName name="cbmaps1001" localSheetId="9">#REF!</definedName>
    <definedName name="cbmaps1001">#REF!</definedName>
    <definedName name="cbmaps102" localSheetId="7">#REF!</definedName>
    <definedName name="cbmaps102" localSheetId="5">#REF!</definedName>
    <definedName name="cbmaps102" localSheetId="4">#REF!</definedName>
    <definedName name="cbmaps102" localSheetId="9">#REF!</definedName>
    <definedName name="cbmaps102">#REF!</definedName>
    <definedName name="cbmaps1101" localSheetId="7">#REF!</definedName>
    <definedName name="cbmaps1101" localSheetId="5">#REF!</definedName>
    <definedName name="cbmaps1101" localSheetId="4">#REF!</definedName>
    <definedName name="cbmaps1101" localSheetId="9">#REF!</definedName>
    <definedName name="cbmaps1101">#REF!</definedName>
    <definedName name="cbmaps1201" localSheetId="7">#REF!</definedName>
    <definedName name="cbmaps1201" localSheetId="5">#REF!</definedName>
    <definedName name="cbmaps1201" localSheetId="4">#REF!</definedName>
    <definedName name="cbmaps1201" localSheetId="9">#REF!</definedName>
    <definedName name="cbmaps1201">#REF!</definedName>
    <definedName name="cbmaps202" localSheetId="7">#REF!</definedName>
    <definedName name="cbmaps202" localSheetId="5">#REF!</definedName>
    <definedName name="cbmaps202" localSheetId="4">#REF!</definedName>
    <definedName name="cbmaps202" localSheetId="9">#REF!</definedName>
    <definedName name="cbmaps202">#REF!</definedName>
    <definedName name="cbmaps302" localSheetId="7">#REF!</definedName>
    <definedName name="cbmaps302" localSheetId="5">#REF!</definedName>
    <definedName name="cbmaps302" localSheetId="4">#REF!</definedName>
    <definedName name="cbmaps302" localSheetId="9">#REF!</definedName>
    <definedName name="cbmaps302">#REF!</definedName>
    <definedName name="cbmaps401" localSheetId="7">#REF!</definedName>
    <definedName name="cbmaps401" localSheetId="5">#REF!</definedName>
    <definedName name="cbmaps401" localSheetId="4">#REF!</definedName>
    <definedName name="cbmaps401" localSheetId="9">#REF!</definedName>
    <definedName name="cbmaps401">#REF!</definedName>
    <definedName name="cbmaps501" localSheetId="7">#REF!</definedName>
    <definedName name="cbmaps501" localSheetId="5">#REF!</definedName>
    <definedName name="cbmaps501" localSheetId="4">#REF!</definedName>
    <definedName name="cbmaps501" localSheetId="9">#REF!</definedName>
    <definedName name="cbmaps501">#REF!</definedName>
    <definedName name="cbmaps601" localSheetId="7">#REF!</definedName>
    <definedName name="cbmaps601" localSheetId="5">#REF!</definedName>
    <definedName name="cbmaps601" localSheetId="4">#REF!</definedName>
    <definedName name="cbmaps601" localSheetId="9">#REF!</definedName>
    <definedName name="cbmaps601">#REF!</definedName>
    <definedName name="cbmaps701" localSheetId="7">#REF!</definedName>
    <definedName name="cbmaps701" localSheetId="5">#REF!</definedName>
    <definedName name="cbmaps701" localSheetId="4">#REF!</definedName>
    <definedName name="cbmaps701" localSheetId="9">#REF!</definedName>
    <definedName name="cbmaps701">#REF!</definedName>
    <definedName name="cbmaps801" localSheetId="7">#REF!</definedName>
    <definedName name="cbmaps801" localSheetId="5">#REF!</definedName>
    <definedName name="cbmaps801" localSheetId="4">#REF!</definedName>
    <definedName name="cbmaps801" localSheetId="9">#REF!</definedName>
    <definedName name="cbmaps801">#REF!</definedName>
    <definedName name="cbmaps901" localSheetId="7">#REF!</definedName>
    <definedName name="cbmaps901" localSheetId="5">#REF!</definedName>
    <definedName name="cbmaps901" localSheetId="4">#REF!</definedName>
    <definedName name="cbmaps901" localSheetId="9">#REF!</definedName>
    <definedName name="cbmaps901">#REF!</definedName>
    <definedName name="cbmurd1001" localSheetId="7">#REF!</definedName>
    <definedName name="cbmurd1001" localSheetId="5">#REF!</definedName>
    <definedName name="cbmurd1001" localSheetId="4">#REF!</definedName>
    <definedName name="cbmurd1001" localSheetId="9">#REF!</definedName>
    <definedName name="cbmurd1001">#REF!</definedName>
    <definedName name="cbmurd102" localSheetId="7">#REF!</definedName>
    <definedName name="cbmurd102" localSheetId="5">#REF!</definedName>
    <definedName name="cbmurd102" localSheetId="4">#REF!</definedName>
    <definedName name="cbmurd102" localSheetId="9">#REF!</definedName>
    <definedName name="cbmurd102">#REF!</definedName>
    <definedName name="cbmurd1101" localSheetId="7">#REF!</definedName>
    <definedName name="cbmurd1101" localSheetId="5">#REF!</definedName>
    <definedName name="cbmurd1101" localSheetId="4">#REF!</definedName>
    <definedName name="cbmurd1101" localSheetId="9">#REF!</definedName>
    <definedName name="cbmurd1101">#REF!</definedName>
    <definedName name="cbmurd1201" localSheetId="7">#REF!</definedName>
    <definedName name="cbmurd1201" localSheetId="5">#REF!</definedName>
    <definedName name="cbmurd1201" localSheetId="4">#REF!</definedName>
    <definedName name="cbmurd1201" localSheetId="9">#REF!</definedName>
    <definedName name="cbmurd1201">#REF!</definedName>
    <definedName name="cbmurd202" localSheetId="7">#REF!</definedName>
    <definedName name="cbmurd202" localSheetId="5">#REF!</definedName>
    <definedName name="cbmurd202" localSheetId="4">#REF!</definedName>
    <definedName name="cbmurd202" localSheetId="9">#REF!</definedName>
    <definedName name="cbmurd202">#REF!</definedName>
    <definedName name="cbmurd302" localSheetId="7">#REF!</definedName>
    <definedName name="cbmurd302" localSheetId="5">#REF!</definedName>
    <definedName name="cbmurd302" localSheetId="4">#REF!</definedName>
    <definedName name="cbmurd302" localSheetId="9">#REF!</definedName>
    <definedName name="cbmurd302">#REF!</definedName>
    <definedName name="cbnjvdu1001" localSheetId="7">#REF!</definedName>
    <definedName name="cbnjvdu1001" localSheetId="5">#REF!</definedName>
    <definedName name="cbnjvdu1001" localSheetId="4">#REF!</definedName>
    <definedName name="cbnjvdu1001" localSheetId="9">#REF!</definedName>
    <definedName name="cbnjvdu1001">#REF!</definedName>
    <definedName name="cbnjvdu102" localSheetId="7">#REF!</definedName>
    <definedName name="cbnjvdu102" localSheetId="5">#REF!</definedName>
    <definedName name="cbnjvdu102" localSheetId="4">#REF!</definedName>
    <definedName name="cbnjvdu102" localSheetId="9">#REF!</definedName>
    <definedName name="cbnjvdu102">#REF!</definedName>
    <definedName name="cbnjvdu1101" localSheetId="7">#REF!</definedName>
    <definedName name="cbnjvdu1101" localSheetId="5">#REF!</definedName>
    <definedName name="cbnjvdu1101" localSheetId="4">#REF!</definedName>
    <definedName name="cbnjvdu1101" localSheetId="9">#REF!</definedName>
    <definedName name="cbnjvdu1101">#REF!</definedName>
    <definedName name="cbnjvdu1201" localSheetId="7">#REF!</definedName>
    <definedName name="cbnjvdu1201" localSheetId="5">#REF!</definedName>
    <definedName name="cbnjvdu1201" localSheetId="4">#REF!</definedName>
    <definedName name="cbnjvdu1201" localSheetId="9">#REF!</definedName>
    <definedName name="cbnjvdu1201">#REF!</definedName>
    <definedName name="cbnjvdu202" localSheetId="7">#REF!</definedName>
    <definedName name="cbnjvdu202" localSheetId="5">#REF!</definedName>
    <definedName name="cbnjvdu202" localSheetId="4">#REF!</definedName>
    <definedName name="cbnjvdu202" localSheetId="9">#REF!</definedName>
    <definedName name="cbnjvdu202">#REF!</definedName>
    <definedName name="cbnjvdu302" localSheetId="7">#REF!</definedName>
    <definedName name="cbnjvdu302" localSheetId="5">#REF!</definedName>
    <definedName name="cbnjvdu302" localSheetId="4">#REF!</definedName>
    <definedName name="cbnjvdu302" localSheetId="9">#REF!</definedName>
    <definedName name="cbnjvdu302">#REF!</definedName>
    <definedName name="cbnlc1001" localSheetId="7">#REF!</definedName>
    <definedName name="cbnlc1001" localSheetId="5">#REF!</definedName>
    <definedName name="cbnlc1001" localSheetId="4">#REF!</definedName>
    <definedName name="cbnlc1001" localSheetId="9">#REF!</definedName>
    <definedName name="cbnlc1001">#REF!</definedName>
    <definedName name="cbnlc102" localSheetId="7">#REF!</definedName>
    <definedName name="cbnlc102" localSheetId="5">#REF!</definedName>
    <definedName name="cbnlc102" localSheetId="4">#REF!</definedName>
    <definedName name="cbnlc102" localSheetId="9">#REF!</definedName>
    <definedName name="cbnlc102">#REF!</definedName>
    <definedName name="cbnlc1101" localSheetId="7">#REF!</definedName>
    <definedName name="cbnlc1101" localSheetId="5">#REF!</definedName>
    <definedName name="cbnlc1101" localSheetId="4">#REF!</definedName>
    <definedName name="cbnlc1101" localSheetId="9">#REF!</definedName>
    <definedName name="cbnlc1101">#REF!</definedName>
    <definedName name="cbnlc1201" localSheetId="7">#REF!</definedName>
    <definedName name="cbnlc1201" localSheetId="5">#REF!</definedName>
    <definedName name="cbnlc1201" localSheetId="4">#REF!</definedName>
    <definedName name="cbnlc1201" localSheetId="9">#REF!</definedName>
    <definedName name="cbnlc1201">#REF!</definedName>
    <definedName name="cbnlc202" localSheetId="7">#REF!</definedName>
    <definedName name="cbnlc202" localSheetId="5">#REF!</definedName>
    <definedName name="cbnlc202" localSheetId="4">#REF!</definedName>
    <definedName name="cbnlc202" localSheetId="9">#REF!</definedName>
    <definedName name="cbnlc202">#REF!</definedName>
    <definedName name="cbnlc302" localSheetId="7">#REF!</definedName>
    <definedName name="cbnlc302" localSheetId="5">#REF!</definedName>
    <definedName name="cbnlc302" localSheetId="4">#REF!</definedName>
    <definedName name="cbnlc302" localSheetId="9">#REF!</definedName>
    <definedName name="cbnlc302">#REF!</definedName>
    <definedName name="cbnlc401" localSheetId="7">#REF!</definedName>
    <definedName name="cbnlc401" localSheetId="5">#REF!</definedName>
    <definedName name="cbnlc401" localSheetId="4">#REF!</definedName>
    <definedName name="cbnlc401" localSheetId="9">#REF!</definedName>
    <definedName name="cbnlc401">#REF!</definedName>
    <definedName name="cbnlc501" localSheetId="7">#REF!</definedName>
    <definedName name="cbnlc501" localSheetId="5">#REF!</definedName>
    <definedName name="cbnlc501" localSheetId="4">#REF!</definedName>
    <definedName name="cbnlc501" localSheetId="9">#REF!</definedName>
    <definedName name="cbnlc501">#REF!</definedName>
    <definedName name="cbnlc601" localSheetId="7">#REF!</definedName>
    <definedName name="cbnlc601" localSheetId="5">#REF!</definedName>
    <definedName name="cbnlc601" localSheetId="4">#REF!</definedName>
    <definedName name="cbnlc601" localSheetId="9">#REF!</definedName>
    <definedName name="cbnlc601">#REF!</definedName>
    <definedName name="cbnlc701" localSheetId="7">#REF!</definedName>
    <definedName name="cbnlc701" localSheetId="5">#REF!</definedName>
    <definedName name="cbnlc701" localSheetId="4">#REF!</definedName>
    <definedName name="cbnlc701" localSheetId="9">#REF!</definedName>
    <definedName name="cbnlc701">#REF!</definedName>
    <definedName name="cbnlc801" localSheetId="7">#REF!</definedName>
    <definedName name="cbnlc801" localSheetId="5">#REF!</definedName>
    <definedName name="cbnlc801" localSheetId="4">#REF!</definedName>
    <definedName name="cbnlc801" localSheetId="9">#REF!</definedName>
    <definedName name="cbnlc801">#REF!</definedName>
    <definedName name="cbnlc901" localSheetId="7">#REF!</definedName>
    <definedName name="cbnlc901" localSheetId="5">#REF!</definedName>
    <definedName name="cbnlc901" localSheetId="4">#REF!</definedName>
    <definedName name="cbnlc901" localSheetId="9">#REF!</definedName>
    <definedName name="cbnlc901">#REF!</definedName>
    <definedName name="cbntpcer1001" localSheetId="7">#REF!</definedName>
    <definedName name="cbntpcer1001" localSheetId="5">#REF!</definedName>
    <definedName name="cbntpcer1001" localSheetId="4">#REF!</definedName>
    <definedName name="cbntpcer1001" localSheetId="9">#REF!</definedName>
    <definedName name="cbntpcer1001">#REF!</definedName>
    <definedName name="cbntpcer102" localSheetId="7">#REF!</definedName>
    <definedName name="cbntpcer102" localSheetId="5">#REF!</definedName>
    <definedName name="cbntpcer102" localSheetId="4">#REF!</definedName>
    <definedName name="cbntpcer102" localSheetId="9">#REF!</definedName>
    <definedName name="cbntpcer102">#REF!</definedName>
    <definedName name="cbntpcer1101" localSheetId="7">#REF!</definedName>
    <definedName name="cbntpcer1101" localSheetId="5">#REF!</definedName>
    <definedName name="cbntpcer1101" localSheetId="4">#REF!</definedName>
    <definedName name="cbntpcer1101" localSheetId="9">#REF!</definedName>
    <definedName name="cbntpcer1101">#REF!</definedName>
    <definedName name="cbntpcer1201" localSheetId="7">#REF!</definedName>
    <definedName name="cbntpcer1201" localSheetId="5">#REF!</definedName>
    <definedName name="cbntpcer1201" localSheetId="4">#REF!</definedName>
    <definedName name="cbntpcer1201" localSheetId="9">#REF!</definedName>
    <definedName name="cbntpcer1201">#REF!</definedName>
    <definedName name="cbntpcer202" localSheetId="7">#REF!</definedName>
    <definedName name="cbntpcer202" localSheetId="5">#REF!</definedName>
    <definedName name="cbntpcer202" localSheetId="4">#REF!</definedName>
    <definedName name="cbntpcer202" localSheetId="9">#REF!</definedName>
    <definedName name="cbntpcer202">#REF!</definedName>
    <definedName name="cbntpcer302" localSheetId="7">#REF!</definedName>
    <definedName name="cbntpcer302" localSheetId="5">#REF!</definedName>
    <definedName name="cbntpcer302" localSheetId="4">#REF!</definedName>
    <definedName name="cbntpcer302" localSheetId="9">#REF!</definedName>
    <definedName name="cbntpcer302">#REF!</definedName>
    <definedName name="cbntpcer401" localSheetId="7">#REF!</definedName>
    <definedName name="cbntpcer401" localSheetId="5">#REF!</definedName>
    <definedName name="cbntpcer401" localSheetId="4">#REF!</definedName>
    <definedName name="cbntpcer401" localSheetId="9">#REF!</definedName>
    <definedName name="cbntpcer401">#REF!</definedName>
    <definedName name="cbntpcer501" localSheetId="7">#REF!</definedName>
    <definedName name="cbntpcer501" localSheetId="5">#REF!</definedName>
    <definedName name="cbntpcer501" localSheetId="4">#REF!</definedName>
    <definedName name="cbntpcer501" localSheetId="9">#REF!</definedName>
    <definedName name="cbntpcer501">#REF!</definedName>
    <definedName name="cbntpcer601" localSheetId="7">#REF!</definedName>
    <definedName name="cbntpcer601" localSheetId="5">#REF!</definedName>
    <definedName name="cbntpcer601" localSheetId="4">#REF!</definedName>
    <definedName name="cbntpcer601" localSheetId="9">#REF!</definedName>
    <definedName name="cbntpcer601">#REF!</definedName>
    <definedName name="cbntpcer701" localSheetId="7">#REF!</definedName>
    <definedName name="cbntpcer701" localSheetId="5">#REF!</definedName>
    <definedName name="cbntpcer701" localSheetId="4">#REF!</definedName>
    <definedName name="cbntpcer701" localSheetId="9">#REF!</definedName>
    <definedName name="cbntpcer701">#REF!</definedName>
    <definedName name="cbntpcer801" localSheetId="7">#REF!</definedName>
    <definedName name="cbntpcer801" localSheetId="5">#REF!</definedName>
    <definedName name="cbntpcer801" localSheetId="4">#REF!</definedName>
    <definedName name="cbntpcer801" localSheetId="9">#REF!</definedName>
    <definedName name="cbntpcer801">#REF!</definedName>
    <definedName name="cbntpcer901" localSheetId="7">#REF!</definedName>
    <definedName name="cbntpcer901" localSheetId="5">#REF!</definedName>
    <definedName name="cbntpcer901" localSheetId="4">#REF!</definedName>
    <definedName name="cbntpcer901" localSheetId="9">#REF!</definedName>
    <definedName name="cbntpcer901">#REF!</definedName>
    <definedName name="cbntpcsr1001" localSheetId="7">#REF!</definedName>
    <definedName name="cbntpcsr1001" localSheetId="5">#REF!</definedName>
    <definedName name="cbntpcsr1001" localSheetId="4">#REF!</definedName>
    <definedName name="cbntpcsr1001" localSheetId="9">#REF!</definedName>
    <definedName name="cbntpcsr1001">#REF!</definedName>
    <definedName name="cbntpcsr102" localSheetId="7">#REF!</definedName>
    <definedName name="cbntpcsr102" localSheetId="5">#REF!</definedName>
    <definedName name="cbntpcsr102" localSheetId="4">#REF!</definedName>
    <definedName name="cbntpcsr102" localSheetId="9">#REF!</definedName>
    <definedName name="cbntpcsr102">#REF!</definedName>
    <definedName name="cbntpcsr1101" localSheetId="7">#REF!</definedName>
    <definedName name="cbntpcsr1101" localSheetId="5">#REF!</definedName>
    <definedName name="cbntpcsr1101" localSheetId="4">#REF!</definedName>
    <definedName name="cbntpcsr1101" localSheetId="9">#REF!</definedName>
    <definedName name="cbntpcsr1101">#REF!</definedName>
    <definedName name="cbntpcsr1201" localSheetId="7">#REF!</definedName>
    <definedName name="cbntpcsr1201" localSheetId="5">#REF!</definedName>
    <definedName name="cbntpcsr1201" localSheetId="4">#REF!</definedName>
    <definedName name="cbntpcsr1201" localSheetId="9">#REF!</definedName>
    <definedName name="cbntpcsr1201">#REF!</definedName>
    <definedName name="cbntpcsr202" localSheetId="7">#REF!</definedName>
    <definedName name="cbntpcsr202" localSheetId="5">#REF!</definedName>
    <definedName name="cbntpcsr202" localSheetId="4">#REF!</definedName>
    <definedName name="cbntpcsr202" localSheetId="9">#REF!</definedName>
    <definedName name="cbntpcsr202">#REF!</definedName>
    <definedName name="cbntpcsr302" localSheetId="7">#REF!</definedName>
    <definedName name="cbntpcsr302" localSheetId="5">#REF!</definedName>
    <definedName name="cbntpcsr302" localSheetId="4">#REF!</definedName>
    <definedName name="cbntpcsr302" localSheetId="9">#REF!</definedName>
    <definedName name="cbntpcsr302">#REF!</definedName>
    <definedName name="cbntpcsr401" localSheetId="7">#REF!</definedName>
    <definedName name="cbntpcsr401" localSheetId="5">#REF!</definedName>
    <definedName name="cbntpcsr401" localSheetId="4">#REF!</definedName>
    <definedName name="cbntpcsr401" localSheetId="9">#REF!</definedName>
    <definedName name="cbntpcsr401">#REF!</definedName>
    <definedName name="cbntpcsr501" localSheetId="7">#REF!</definedName>
    <definedName name="cbntpcsr501" localSheetId="5">#REF!</definedName>
    <definedName name="cbntpcsr501" localSheetId="4">#REF!</definedName>
    <definedName name="cbntpcsr501" localSheetId="9">#REF!</definedName>
    <definedName name="cbntpcsr501">#REF!</definedName>
    <definedName name="cbntpcsr601" localSheetId="7">#REF!</definedName>
    <definedName name="cbntpcsr601" localSheetId="5">#REF!</definedName>
    <definedName name="cbntpcsr601" localSheetId="4">#REF!</definedName>
    <definedName name="cbntpcsr601" localSheetId="9">#REF!</definedName>
    <definedName name="cbntpcsr601">#REF!</definedName>
    <definedName name="cbntpcsr701" localSheetId="7">#REF!</definedName>
    <definedName name="cbntpcsr701" localSheetId="5">#REF!</definedName>
    <definedName name="cbntpcsr701" localSheetId="4">#REF!</definedName>
    <definedName name="cbntpcsr701" localSheetId="9">#REF!</definedName>
    <definedName name="cbntpcsr701">#REF!</definedName>
    <definedName name="cbntpcsr801" localSheetId="7">#REF!</definedName>
    <definedName name="cbntpcsr801" localSheetId="5">#REF!</definedName>
    <definedName name="cbntpcsr801" localSheetId="4">#REF!</definedName>
    <definedName name="cbntpcsr801" localSheetId="9">#REF!</definedName>
    <definedName name="cbntpcsr801">#REF!</definedName>
    <definedName name="cbntpcsr901" localSheetId="7">#REF!</definedName>
    <definedName name="cbntpcsr901" localSheetId="5">#REF!</definedName>
    <definedName name="cbntpcsr901" localSheetId="4">#REF!</definedName>
    <definedName name="cbntpcsr901" localSheetId="9">#REF!</definedName>
    <definedName name="cbntpcsr901">#REF!</definedName>
    <definedName name="cbpbs1001" localSheetId="7">#REF!</definedName>
    <definedName name="cbpbs1001" localSheetId="5">#REF!</definedName>
    <definedName name="cbpbs1001" localSheetId="4">#REF!</definedName>
    <definedName name="cbpbs1001" localSheetId="9">#REF!</definedName>
    <definedName name="cbpbs1001">#REF!</definedName>
    <definedName name="cbpbs102" localSheetId="7">#REF!</definedName>
    <definedName name="cbpbs102" localSheetId="5">#REF!</definedName>
    <definedName name="cbpbs102" localSheetId="4">#REF!</definedName>
    <definedName name="cbpbs102" localSheetId="9">#REF!</definedName>
    <definedName name="cbpbs102">#REF!</definedName>
    <definedName name="cbpbs1101" localSheetId="7">#REF!</definedName>
    <definedName name="cbpbs1101" localSheetId="5">#REF!</definedName>
    <definedName name="cbpbs1101" localSheetId="4">#REF!</definedName>
    <definedName name="cbpbs1101" localSheetId="9">#REF!</definedName>
    <definedName name="cbpbs1101">#REF!</definedName>
    <definedName name="cbpbs1201" localSheetId="7">#REF!</definedName>
    <definedName name="cbpbs1201" localSheetId="5">#REF!</definedName>
    <definedName name="cbpbs1201" localSheetId="4">#REF!</definedName>
    <definedName name="cbpbs1201" localSheetId="9">#REF!</definedName>
    <definedName name="cbpbs1201">#REF!</definedName>
    <definedName name="cbpbs202" localSheetId="7">#REF!</definedName>
    <definedName name="cbpbs202" localSheetId="5">#REF!</definedName>
    <definedName name="cbpbs202" localSheetId="4">#REF!</definedName>
    <definedName name="cbpbs202" localSheetId="9">#REF!</definedName>
    <definedName name="cbpbs202">#REF!</definedName>
    <definedName name="cbpbs302" localSheetId="7">#REF!</definedName>
    <definedName name="cbpbs302" localSheetId="5">#REF!</definedName>
    <definedName name="cbpbs302" localSheetId="4">#REF!</definedName>
    <definedName name="cbpbs302" localSheetId="9">#REF!</definedName>
    <definedName name="cbpbs302">#REF!</definedName>
    <definedName name="cbpgcil1001" localSheetId="7">#REF!</definedName>
    <definedName name="cbpgcil1001" localSheetId="5">#REF!</definedName>
    <definedName name="cbpgcil1001" localSheetId="4">#REF!</definedName>
    <definedName name="cbpgcil1001" localSheetId="9">#REF!</definedName>
    <definedName name="cbpgcil1001">#REF!</definedName>
    <definedName name="cbpgcil102" localSheetId="7">#REF!</definedName>
    <definedName name="cbpgcil102" localSheetId="5">#REF!</definedName>
    <definedName name="cbpgcil102" localSheetId="4">#REF!</definedName>
    <definedName name="cbpgcil102" localSheetId="9">#REF!</definedName>
    <definedName name="cbpgcil102">#REF!</definedName>
    <definedName name="cbpgcil1101" localSheetId="7">#REF!</definedName>
    <definedName name="cbpgcil1101" localSheetId="5">#REF!</definedName>
    <definedName name="cbpgcil1101" localSheetId="4">#REF!</definedName>
    <definedName name="cbpgcil1101" localSheetId="9">#REF!</definedName>
    <definedName name="cbpgcil1101">#REF!</definedName>
    <definedName name="cbpgcil1201" localSheetId="7">#REF!</definedName>
    <definedName name="cbpgcil1201" localSheetId="5">#REF!</definedName>
    <definedName name="cbpgcil1201" localSheetId="4">#REF!</definedName>
    <definedName name="cbpgcil1201" localSheetId="9">#REF!</definedName>
    <definedName name="cbpgcil1201">#REF!</definedName>
    <definedName name="cbpgcil202" localSheetId="7">#REF!</definedName>
    <definedName name="cbpgcil202" localSheetId="5">#REF!</definedName>
    <definedName name="cbpgcil202" localSheetId="4">#REF!</definedName>
    <definedName name="cbpgcil202" localSheetId="9">#REF!</definedName>
    <definedName name="cbpgcil202">#REF!</definedName>
    <definedName name="cbpgcil302" localSheetId="7">#REF!</definedName>
    <definedName name="cbpgcil302" localSheetId="5">#REF!</definedName>
    <definedName name="cbpgcil302" localSheetId="4">#REF!</definedName>
    <definedName name="cbpgcil302" localSheetId="9">#REF!</definedName>
    <definedName name="cbpgcil302">#REF!</definedName>
    <definedName name="cbpgcil901" localSheetId="7">#REF!</definedName>
    <definedName name="cbpgcil901" localSheetId="5">#REF!</definedName>
    <definedName name="cbpgcil901" localSheetId="4">#REF!</definedName>
    <definedName name="cbpgcil901" localSheetId="9">#REF!</definedName>
    <definedName name="cbpgcil901">#REF!</definedName>
    <definedName name="cbptcil102" localSheetId="7">#REF!</definedName>
    <definedName name="cbptcil102" localSheetId="5">#REF!</definedName>
    <definedName name="cbptcil102" localSheetId="4">#REF!</definedName>
    <definedName name="cbptcil102" localSheetId="9">#REF!</definedName>
    <definedName name="cbptcil102">#REF!</definedName>
    <definedName name="cbptcil1101" localSheetId="7">#REF!</definedName>
    <definedName name="cbptcil1101" localSheetId="5">#REF!</definedName>
    <definedName name="cbptcil1101" localSheetId="4">#REF!</definedName>
    <definedName name="cbptcil1101" localSheetId="9">#REF!</definedName>
    <definedName name="cbptcil1101">#REF!</definedName>
    <definedName name="cbptcil1201" localSheetId="7">#REF!</definedName>
    <definedName name="cbptcil1201" localSheetId="5">#REF!</definedName>
    <definedName name="cbptcil1201" localSheetId="4">#REF!</definedName>
    <definedName name="cbptcil1201" localSheetId="9">#REF!</definedName>
    <definedName name="cbptcil1201">#REF!</definedName>
    <definedName name="cbptcil202" localSheetId="7">#REF!</definedName>
    <definedName name="cbptcil202" localSheetId="5">#REF!</definedName>
    <definedName name="cbptcil202" localSheetId="4">#REF!</definedName>
    <definedName name="cbptcil202" localSheetId="9">#REF!</definedName>
    <definedName name="cbptcil202">#REF!</definedName>
    <definedName name="cbptcil302" localSheetId="7">#REF!</definedName>
    <definedName name="cbptcil302" localSheetId="5">#REF!</definedName>
    <definedName name="cbptcil302" localSheetId="4">#REF!</definedName>
    <definedName name="cbptcil302" localSheetId="9">#REF!</definedName>
    <definedName name="cbptcil302">#REF!</definedName>
    <definedName name="cbrenuka1001" localSheetId="7">#REF!</definedName>
    <definedName name="cbrenuka1001" localSheetId="5">#REF!</definedName>
    <definedName name="cbrenuka1001" localSheetId="4">#REF!</definedName>
    <definedName name="cbrenuka1001" localSheetId="9">#REF!</definedName>
    <definedName name="cbrenuka1001">#REF!</definedName>
    <definedName name="cbrenuka102" localSheetId="7">#REF!</definedName>
    <definedName name="cbrenuka102" localSheetId="5">#REF!</definedName>
    <definedName name="cbrenuka102" localSheetId="4">#REF!</definedName>
    <definedName name="cbrenuka102" localSheetId="9">#REF!</definedName>
    <definedName name="cbrenuka102">#REF!</definedName>
    <definedName name="cbrenuka1101" localSheetId="7">#REF!</definedName>
    <definedName name="cbrenuka1101" localSheetId="5">#REF!</definedName>
    <definedName name="cbrenuka1101" localSheetId="4">#REF!</definedName>
    <definedName name="cbrenuka1101" localSheetId="9">#REF!</definedName>
    <definedName name="cbrenuka1101">#REF!</definedName>
    <definedName name="cbrenuka1201" localSheetId="7">#REF!</definedName>
    <definedName name="cbrenuka1201" localSheetId="5">#REF!</definedName>
    <definedName name="cbrenuka1201" localSheetId="4">#REF!</definedName>
    <definedName name="cbrenuka1201" localSheetId="9">#REF!</definedName>
    <definedName name="cbrenuka1201">#REF!</definedName>
    <definedName name="cbrenuka202" localSheetId="7">#REF!</definedName>
    <definedName name="cbrenuka202" localSheetId="5">#REF!</definedName>
    <definedName name="cbrenuka202" localSheetId="4">#REF!</definedName>
    <definedName name="cbrenuka202" localSheetId="9">#REF!</definedName>
    <definedName name="cbrenuka202">#REF!</definedName>
    <definedName name="cbrenuka302" localSheetId="7">#REF!</definedName>
    <definedName name="cbrenuka302" localSheetId="5">#REF!</definedName>
    <definedName name="cbrenuka302" localSheetId="4">#REF!</definedName>
    <definedName name="cbrenuka302" localSheetId="9">#REF!</definedName>
    <definedName name="cbrenuka302">#REF!</definedName>
    <definedName name="cbrssk102" localSheetId="7">#REF!</definedName>
    <definedName name="cbrssk102" localSheetId="5">#REF!</definedName>
    <definedName name="cbrssk102" localSheetId="4">#REF!</definedName>
    <definedName name="cbrssk102" localSheetId="9">#REF!</definedName>
    <definedName name="cbrssk102">#REF!</definedName>
    <definedName name="cbrssk202" localSheetId="7">#REF!</definedName>
    <definedName name="cbrssk202" localSheetId="5">#REF!</definedName>
    <definedName name="cbrssk202" localSheetId="4">#REF!</definedName>
    <definedName name="cbrssk202" localSheetId="9">#REF!</definedName>
    <definedName name="cbrssk202">#REF!</definedName>
    <definedName name="cbrssk302" localSheetId="7">#REF!</definedName>
    <definedName name="cbrssk302" localSheetId="5">#REF!</definedName>
    <definedName name="cbrssk302" localSheetId="4">#REF!</definedName>
    <definedName name="cbrssk302" localSheetId="9">#REF!</definedName>
    <definedName name="cbrssk302">#REF!</definedName>
    <definedName name="cbSIP1001" localSheetId="7">#REF!</definedName>
    <definedName name="cbSIP1001" localSheetId="5">#REF!</definedName>
    <definedName name="cbSIP1001" localSheetId="4">#REF!</definedName>
    <definedName name="cbSIP1001" localSheetId="9">#REF!</definedName>
    <definedName name="cbSIP1001">#REF!</definedName>
    <definedName name="cbSIP102" localSheetId="7">#REF!</definedName>
    <definedName name="cbSIP102" localSheetId="5">#REF!</definedName>
    <definedName name="cbSIP102" localSheetId="4">#REF!</definedName>
    <definedName name="cbSIP102" localSheetId="9">#REF!</definedName>
    <definedName name="cbSIP102">#REF!</definedName>
    <definedName name="cbSIP1101" localSheetId="7">#REF!</definedName>
    <definedName name="cbSIP1101" localSheetId="5">#REF!</definedName>
    <definedName name="cbSIP1101" localSheetId="4">#REF!</definedName>
    <definedName name="cbSIP1101" localSheetId="9">#REF!</definedName>
    <definedName name="cbSIP1101">#REF!</definedName>
    <definedName name="cbSIP1201" localSheetId="7">#REF!</definedName>
    <definedName name="cbSIP1201" localSheetId="5">#REF!</definedName>
    <definedName name="cbSIP1201" localSheetId="4">#REF!</definedName>
    <definedName name="cbSIP1201" localSheetId="9">#REF!</definedName>
    <definedName name="cbSIP1201">#REF!</definedName>
    <definedName name="cbSIP202" localSheetId="7">#REF!</definedName>
    <definedName name="cbSIP202" localSheetId="5">#REF!</definedName>
    <definedName name="cbSIP202" localSheetId="4">#REF!</definedName>
    <definedName name="cbSIP202" localSheetId="9">#REF!</definedName>
    <definedName name="cbSIP202">#REF!</definedName>
    <definedName name="cbSIP302" localSheetId="7">#REF!</definedName>
    <definedName name="cbSIP302" localSheetId="5">#REF!</definedName>
    <definedName name="cbSIP302" localSheetId="4">#REF!</definedName>
    <definedName name="cbSIP302" localSheetId="9">#REF!</definedName>
    <definedName name="cbSIP302">#REF!</definedName>
    <definedName name="cbsmiore1001" localSheetId="7">#REF!</definedName>
    <definedName name="cbsmiore1001" localSheetId="5">#REF!</definedName>
    <definedName name="cbsmiore1001" localSheetId="4">#REF!</definedName>
    <definedName name="cbsmiore1001" localSheetId="9">#REF!</definedName>
    <definedName name="cbsmiore1001">#REF!</definedName>
    <definedName name="cbsmiore102" localSheetId="7">#REF!</definedName>
    <definedName name="cbsmiore102" localSheetId="5">#REF!</definedName>
    <definedName name="cbsmiore102" localSheetId="4">#REF!</definedName>
    <definedName name="cbsmiore102" localSheetId="9">#REF!</definedName>
    <definedName name="cbsmiore102">#REF!</definedName>
    <definedName name="cbsmiore1101" localSheetId="7">#REF!</definedName>
    <definedName name="cbsmiore1101" localSheetId="5">#REF!</definedName>
    <definedName name="cbsmiore1101" localSheetId="4">#REF!</definedName>
    <definedName name="cbsmiore1101" localSheetId="9">#REF!</definedName>
    <definedName name="cbsmiore1101">#REF!</definedName>
    <definedName name="cbsmiore1201" localSheetId="7">#REF!</definedName>
    <definedName name="cbsmiore1201" localSheetId="5">#REF!</definedName>
    <definedName name="cbsmiore1201" localSheetId="4">#REF!</definedName>
    <definedName name="cbsmiore1201" localSheetId="9">#REF!</definedName>
    <definedName name="cbsmiore1201">#REF!</definedName>
    <definedName name="cbsmiore202" localSheetId="7">#REF!</definedName>
    <definedName name="cbsmiore202" localSheetId="5">#REF!</definedName>
    <definedName name="cbsmiore202" localSheetId="4">#REF!</definedName>
    <definedName name="cbsmiore202" localSheetId="9">#REF!</definedName>
    <definedName name="cbsmiore202">#REF!</definedName>
    <definedName name="cbsmiore302" localSheetId="7">#REF!</definedName>
    <definedName name="cbsmiore302" localSheetId="5">#REF!</definedName>
    <definedName name="cbsmiore302" localSheetId="4">#REF!</definedName>
    <definedName name="cbsmiore302" localSheetId="9">#REF!</definedName>
    <definedName name="cbsmiore302">#REF!</definedName>
    <definedName name="cbsraac1001" localSheetId="7">#REF!</definedName>
    <definedName name="cbsraac1001" localSheetId="5">#REF!</definedName>
    <definedName name="cbsraac1001" localSheetId="4">#REF!</definedName>
    <definedName name="cbsraac1001" localSheetId="9">#REF!</definedName>
    <definedName name="cbsraac1001">#REF!</definedName>
    <definedName name="cbsraac102" localSheetId="7">#REF!</definedName>
    <definedName name="cbsraac102" localSheetId="5">#REF!</definedName>
    <definedName name="cbsraac102" localSheetId="4">#REF!</definedName>
    <definedName name="cbsraac102" localSheetId="9">#REF!</definedName>
    <definedName name="cbsraac102">#REF!</definedName>
    <definedName name="cbsraac1101" localSheetId="7">#REF!</definedName>
    <definedName name="cbsraac1101" localSheetId="5">#REF!</definedName>
    <definedName name="cbsraac1101" localSheetId="4">#REF!</definedName>
    <definedName name="cbsraac1101" localSheetId="9">#REF!</definedName>
    <definedName name="cbsraac1101">#REF!</definedName>
    <definedName name="cbsraac1201" localSheetId="7">#REF!</definedName>
    <definedName name="cbsraac1201" localSheetId="5">#REF!</definedName>
    <definedName name="cbsraac1201" localSheetId="4">#REF!</definedName>
    <definedName name="cbsraac1201" localSheetId="9">#REF!</definedName>
    <definedName name="cbsraac1201">#REF!</definedName>
    <definedName name="cbsraac202" localSheetId="7">#REF!</definedName>
    <definedName name="cbsraac202" localSheetId="5">#REF!</definedName>
    <definedName name="cbsraac202" localSheetId="4">#REF!</definedName>
    <definedName name="cbsraac202" localSheetId="9">#REF!</definedName>
    <definedName name="cbsraac202">#REF!</definedName>
    <definedName name="cbsraac302" localSheetId="7">#REF!</definedName>
    <definedName name="cbsraac302" localSheetId="5">#REF!</definedName>
    <definedName name="cbsraac302" localSheetId="4">#REF!</definedName>
    <definedName name="cbsraac302" localSheetId="9">#REF!</definedName>
    <definedName name="cbsraac302">#REF!</definedName>
    <definedName name="cbSS1001" localSheetId="7">#REF!</definedName>
    <definedName name="cbSS1001" localSheetId="5">#REF!</definedName>
    <definedName name="cbSS1001" localSheetId="4">#REF!</definedName>
    <definedName name="cbSS1001" localSheetId="9">#REF!</definedName>
    <definedName name="cbSS1001">#REF!</definedName>
    <definedName name="cbSS102" localSheetId="7">#REF!</definedName>
    <definedName name="cbSS102" localSheetId="5">#REF!</definedName>
    <definedName name="cbSS102" localSheetId="4">#REF!</definedName>
    <definedName name="cbSS102" localSheetId="9">#REF!</definedName>
    <definedName name="cbSS102">#REF!</definedName>
    <definedName name="cbSS1101" localSheetId="7">#REF!</definedName>
    <definedName name="cbSS1101" localSheetId="5">#REF!</definedName>
    <definedName name="cbSS1101" localSheetId="4">#REF!</definedName>
    <definedName name="cbSS1101" localSheetId="9">#REF!</definedName>
    <definedName name="cbSS1101">#REF!</definedName>
    <definedName name="cbSS1201" localSheetId="7">#REF!</definedName>
    <definedName name="cbSS1201" localSheetId="5">#REF!</definedName>
    <definedName name="cbSS1201" localSheetId="4">#REF!</definedName>
    <definedName name="cbSS1201" localSheetId="9">#REF!</definedName>
    <definedName name="cbSS1201">#REF!</definedName>
    <definedName name="cbSS202" localSheetId="7">#REF!</definedName>
    <definedName name="cbSS202" localSheetId="5">#REF!</definedName>
    <definedName name="cbSS202" localSheetId="4">#REF!</definedName>
    <definedName name="cbSS202" localSheetId="9">#REF!</definedName>
    <definedName name="cbSS202">#REF!</definedName>
    <definedName name="cbSS302" localSheetId="7">#REF!</definedName>
    <definedName name="cbSS302" localSheetId="5">#REF!</definedName>
    <definedName name="cbSS302" localSheetId="4">#REF!</definedName>
    <definedName name="cbSS302" localSheetId="9">#REF!</definedName>
    <definedName name="cbSS302">#REF!</definedName>
    <definedName name="cbtata1001" localSheetId="7">#REF!</definedName>
    <definedName name="cbtata1001" localSheetId="5">#REF!</definedName>
    <definedName name="cbtata1001" localSheetId="4">#REF!</definedName>
    <definedName name="cbtata1001" localSheetId="9">#REF!</definedName>
    <definedName name="cbtata1001">#REF!</definedName>
    <definedName name="cbtata102" localSheetId="7">#REF!</definedName>
    <definedName name="cbtata102" localSheetId="5">#REF!</definedName>
    <definedName name="cbtata102" localSheetId="4">#REF!</definedName>
    <definedName name="cbtata102" localSheetId="9">#REF!</definedName>
    <definedName name="cbtata102">#REF!</definedName>
    <definedName name="cbtata1101" localSheetId="7">#REF!</definedName>
    <definedName name="cbtata1101" localSheetId="5">#REF!</definedName>
    <definedName name="cbtata1101" localSheetId="4">#REF!</definedName>
    <definedName name="cbtata1101" localSheetId="9">#REF!</definedName>
    <definedName name="cbtata1101">#REF!</definedName>
    <definedName name="cbtata1201" localSheetId="7">#REF!</definedName>
    <definedName name="cbtata1201" localSheetId="5">#REF!</definedName>
    <definedName name="cbtata1201" localSheetId="4">#REF!</definedName>
    <definedName name="cbtata1201" localSheetId="9">#REF!</definedName>
    <definedName name="cbtata1201">#REF!</definedName>
    <definedName name="cbtata202" localSheetId="7">#REF!</definedName>
    <definedName name="cbtata202" localSheetId="5">#REF!</definedName>
    <definedName name="cbtata202" localSheetId="4">#REF!</definedName>
    <definedName name="cbtata202" localSheetId="9">#REF!</definedName>
    <definedName name="cbtata202">#REF!</definedName>
    <definedName name="cbtata302" localSheetId="7">#REF!</definedName>
    <definedName name="cbtata302" localSheetId="5">#REF!</definedName>
    <definedName name="cbtata302" localSheetId="4">#REF!</definedName>
    <definedName name="cbtata302" localSheetId="9">#REF!</definedName>
    <definedName name="cbtata302">#REF!</definedName>
    <definedName name="cbtbs1001" localSheetId="7">#REF!</definedName>
    <definedName name="cbtbs1001" localSheetId="5">#REF!</definedName>
    <definedName name="cbtbs1001" localSheetId="4">#REF!</definedName>
    <definedName name="cbtbs1001" localSheetId="9">#REF!</definedName>
    <definedName name="cbtbs1001">#REF!</definedName>
    <definedName name="cbtbs102" localSheetId="7">#REF!</definedName>
    <definedName name="cbtbs102" localSheetId="5">#REF!</definedName>
    <definedName name="cbtbs102" localSheetId="4">#REF!</definedName>
    <definedName name="cbtbs102" localSheetId="9">#REF!</definedName>
    <definedName name="cbtbs102">#REF!</definedName>
    <definedName name="cbtbs1101" localSheetId="7">#REF!</definedName>
    <definedName name="cbtbs1101" localSheetId="5">#REF!</definedName>
    <definedName name="cbtbs1101" localSheetId="4">#REF!</definedName>
    <definedName name="cbtbs1101" localSheetId="9">#REF!</definedName>
    <definedName name="cbtbs1101">#REF!</definedName>
    <definedName name="cbtbs1201" localSheetId="7">#REF!</definedName>
    <definedName name="cbtbs1201" localSheetId="5">#REF!</definedName>
    <definedName name="cbtbs1201" localSheetId="4">#REF!</definedName>
    <definedName name="cbtbs1201" localSheetId="9">#REF!</definedName>
    <definedName name="cbtbs1201">#REF!</definedName>
    <definedName name="cbtbs202" localSheetId="7">#REF!</definedName>
    <definedName name="cbtbs202" localSheetId="5">#REF!</definedName>
    <definedName name="cbtbs202" localSheetId="4">#REF!</definedName>
    <definedName name="cbtbs202" localSheetId="9">#REF!</definedName>
    <definedName name="cbtbs202">#REF!</definedName>
    <definedName name="cbtbs302" localSheetId="7">#REF!</definedName>
    <definedName name="cbtbs302" localSheetId="5">#REF!</definedName>
    <definedName name="cbtbs302" localSheetId="4">#REF!</definedName>
    <definedName name="cbtbs302" localSheetId="9">#REF!</definedName>
    <definedName name="cbtbs302">#REF!</definedName>
    <definedName name="cbtnb1001" localSheetId="7">#REF!</definedName>
    <definedName name="cbtnb1001" localSheetId="5">#REF!</definedName>
    <definedName name="cbtnb1001" localSheetId="4">#REF!</definedName>
    <definedName name="cbtnb1001" localSheetId="9">#REF!</definedName>
    <definedName name="cbtnb1001">#REF!</definedName>
    <definedName name="cbtnb102" localSheetId="7">#REF!</definedName>
    <definedName name="cbtnb102" localSheetId="5">#REF!</definedName>
    <definedName name="cbtnb102" localSheetId="4">#REF!</definedName>
    <definedName name="cbtnb102" localSheetId="9">#REF!</definedName>
    <definedName name="cbtnb102">#REF!</definedName>
    <definedName name="cbtnb1101" localSheetId="7">#REF!</definedName>
    <definedName name="cbtnb1101" localSheetId="5">#REF!</definedName>
    <definedName name="cbtnb1101" localSheetId="4">#REF!</definedName>
    <definedName name="cbtnb1101" localSheetId="9">#REF!</definedName>
    <definedName name="cbtnb1101">#REF!</definedName>
    <definedName name="cbtnb1201" localSheetId="7">#REF!</definedName>
    <definedName name="cbtnb1201" localSheetId="5">#REF!</definedName>
    <definedName name="cbtnb1201" localSheetId="4">#REF!</definedName>
    <definedName name="cbtnb1201" localSheetId="9">#REF!</definedName>
    <definedName name="cbtnb1201">#REF!</definedName>
    <definedName name="cbtnb202" localSheetId="7">#REF!</definedName>
    <definedName name="cbtnb202" localSheetId="5">#REF!</definedName>
    <definedName name="cbtnb202" localSheetId="4">#REF!</definedName>
    <definedName name="cbtnb202" localSheetId="9">#REF!</definedName>
    <definedName name="cbtnb202">#REF!</definedName>
    <definedName name="cbtnb302" localSheetId="7">#REF!</definedName>
    <definedName name="cbtnb302" localSheetId="5">#REF!</definedName>
    <definedName name="cbtnb302" localSheetId="4">#REF!</definedName>
    <definedName name="cbtnb302" localSheetId="9">#REF!</definedName>
    <definedName name="cbtnb302">#REF!</definedName>
    <definedName name="cbtneb1001" localSheetId="7">#REF!</definedName>
    <definedName name="cbtneb1001" localSheetId="5">#REF!</definedName>
    <definedName name="cbtneb1001" localSheetId="4">#REF!</definedName>
    <definedName name="cbtneb1001" localSheetId="9">#REF!</definedName>
    <definedName name="cbtneb1001">#REF!</definedName>
    <definedName name="cbtopaz102" localSheetId="7">#REF!</definedName>
    <definedName name="cbtopaz102" localSheetId="5">#REF!</definedName>
    <definedName name="cbtopaz102" localSheetId="4">#REF!</definedName>
    <definedName name="cbtopaz102" localSheetId="9">#REF!</definedName>
    <definedName name="cbtopaz102">#REF!</definedName>
    <definedName name="cbtopaz202" localSheetId="7">#REF!</definedName>
    <definedName name="cbtopaz202" localSheetId="5">#REF!</definedName>
    <definedName name="cbtopaz202" localSheetId="4">#REF!</definedName>
    <definedName name="cbtopaz202" localSheetId="9">#REF!</definedName>
    <definedName name="cbtopaz202">#REF!</definedName>
    <definedName name="cbtopaz302" localSheetId="7">#REF!</definedName>
    <definedName name="cbtopaz302" localSheetId="5">#REF!</definedName>
    <definedName name="cbtopaz302" localSheetId="4">#REF!</definedName>
    <definedName name="cbtopaz302" localSheetId="9">#REF!</definedName>
    <definedName name="cbtopaz302">#REF!</definedName>
    <definedName name="cbUS1001" localSheetId="7">#REF!</definedName>
    <definedName name="cbUS1001" localSheetId="5">#REF!</definedName>
    <definedName name="cbUS1001" localSheetId="4">#REF!</definedName>
    <definedName name="cbUS1001" localSheetId="9">#REF!</definedName>
    <definedName name="cbUS1001">#REF!</definedName>
    <definedName name="cbUS102" localSheetId="7">#REF!</definedName>
    <definedName name="cbUS102" localSheetId="5">#REF!</definedName>
    <definedName name="cbUS102" localSheetId="4">#REF!</definedName>
    <definedName name="cbUS102" localSheetId="9">#REF!</definedName>
    <definedName name="cbUS102">#REF!</definedName>
    <definedName name="cbUS1101" localSheetId="7">#REF!</definedName>
    <definedName name="cbUS1101" localSheetId="5">#REF!</definedName>
    <definedName name="cbUS1101" localSheetId="4">#REF!</definedName>
    <definedName name="cbUS1101" localSheetId="9">#REF!</definedName>
    <definedName name="cbUS1101">#REF!</definedName>
    <definedName name="cbUS1201" localSheetId="7">#REF!</definedName>
    <definedName name="cbUS1201" localSheetId="5">#REF!</definedName>
    <definedName name="cbUS1201" localSheetId="4">#REF!</definedName>
    <definedName name="cbUS1201" localSheetId="9">#REF!</definedName>
    <definedName name="cbUS1201">#REF!</definedName>
    <definedName name="cbUS202" localSheetId="7">#REF!</definedName>
    <definedName name="cbUS202" localSheetId="5">#REF!</definedName>
    <definedName name="cbUS202" localSheetId="4">#REF!</definedName>
    <definedName name="cbUS202" localSheetId="9">#REF!</definedName>
    <definedName name="cbUS202">#REF!</definedName>
    <definedName name="cbUS302" localSheetId="7">#REF!</definedName>
    <definedName name="cbUS302" localSheetId="5">#REF!</definedName>
    <definedName name="cbUS302" localSheetId="4">#REF!</definedName>
    <definedName name="cbUS302" localSheetId="9">#REF!</definedName>
    <definedName name="cbUS302">#REF!</definedName>
    <definedName name="cbwreb1001" localSheetId="7">#REF!</definedName>
    <definedName name="cbwreb1001" localSheetId="5">#REF!</definedName>
    <definedName name="cbwreb1001" localSheetId="4">#REF!</definedName>
    <definedName name="cbwreb1001" localSheetId="9">#REF!</definedName>
    <definedName name="cbwreb1001">#REF!</definedName>
    <definedName name="cbwreb102" localSheetId="7">#REF!</definedName>
    <definedName name="cbwreb102" localSheetId="5">#REF!</definedName>
    <definedName name="cbwreb102" localSheetId="4">#REF!</definedName>
    <definedName name="cbwreb102" localSheetId="9">#REF!</definedName>
    <definedName name="cbwreb102">#REF!</definedName>
    <definedName name="cbwreb1101" localSheetId="7">#REF!</definedName>
    <definedName name="cbwreb1101" localSheetId="5">#REF!</definedName>
    <definedName name="cbwreb1101" localSheetId="4">#REF!</definedName>
    <definedName name="cbwreb1101" localSheetId="9">#REF!</definedName>
    <definedName name="cbwreb1101">#REF!</definedName>
    <definedName name="cbwreb1201" localSheetId="7">#REF!</definedName>
    <definedName name="cbwreb1201" localSheetId="5">#REF!</definedName>
    <definedName name="cbwreb1201" localSheetId="4">#REF!</definedName>
    <definedName name="cbwreb1201" localSheetId="9">#REF!</definedName>
    <definedName name="cbwreb1201">#REF!</definedName>
    <definedName name="cbwreb202" localSheetId="7">#REF!</definedName>
    <definedName name="cbwreb202" localSheetId="5">#REF!</definedName>
    <definedName name="cbwreb202" localSheetId="4">#REF!</definedName>
    <definedName name="cbwreb202" localSheetId="9">#REF!</definedName>
    <definedName name="cbwreb202">#REF!</definedName>
    <definedName name="cbwreb302" localSheetId="7">#REF!</definedName>
    <definedName name="cbwreb302" localSheetId="5">#REF!</definedName>
    <definedName name="cbwreb302" localSheetId="4">#REF!</definedName>
    <definedName name="cbwreb302" localSheetId="9">#REF!</definedName>
    <definedName name="cbwreb302">#REF!</definedName>
    <definedName name="cbwreb401" localSheetId="7">#REF!</definedName>
    <definedName name="cbwreb401" localSheetId="5">#REF!</definedName>
    <definedName name="cbwreb401" localSheetId="4">#REF!</definedName>
    <definedName name="cbwreb401" localSheetId="9">#REF!</definedName>
    <definedName name="cbwreb401">#REF!</definedName>
    <definedName name="cbwreb4011" localSheetId="7">#REF!</definedName>
    <definedName name="cbwreb4011" localSheetId="5">#REF!</definedName>
    <definedName name="cbwreb4011" localSheetId="4">#REF!</definedName>
    <definedName name="cbwreb4011">#REF!</definedName>
    <definedName name="cbwreb501" localSheetId="7">#REF!</definedName>
    <definedName name="cbwreb501" localSheetId="5">#REF!</definedName>
    <definedName name="cbwreb501" localSheetId="4">#REF!</definedName>
    <definedName name="cbwreb501" localSheetId="9">#REF!</definedName>
    <definedName name="cbwreb501">#REF!</definedName>
    <definedName name="cbwreb601" localSheetId="7">#REF!</definedName>
    <definedName name="cbwreb601" localSheetId="5">#REF!</definedName>
    <definedName name="cbwreb601" localSheetId="4">#REF!</definedName>
    <definedName name="cbwreb601" localSheetId="9">#REF!</definedName>
    <definedName name="cbwreb601">#REF!</definedName>
    <definedName name="cbwreb701" localSheetId="7">#REF!</definedName>
    <definedName name="cbwreb701" localSheetId="5">#REF!</definedName>
    <definedName name="cbwreb701" localSheetId="4">#REF!</definedName>
    <definedName name="cbwreb701" localSheetId="9">#REF!</definedName>
    <definedName name="cbwreb701">#REF!</definedName>
    <definedName name="cbwreb801" localSheetId="7">#REF!</definedName>
    <definedName name="cbwreb801" localSheetId="5">#REF!</definedName>
    <definedName name="cbwreb801" localSheetId="4">#REF!</definedName>
    <definedName name="cbwreb801" localSheetId="9">#REF!</definedName>
    <definedName name="cbwreb801">#REF!</definedName>
    <definedName name="cbwreb901" localSheetId="7">#REF!</definedName>
    <definedName name="cbwreb901" localSheetId="5">#REF!</definedName>
    <definedName name="cbwreb901" localSheetId="4">#REF!</definedName>
    <definedName name="cbwreb901" localSheetId="9">#REF!</definedName>
    <definedName name="cbwreb901">#REF!</definedName>
    <definedName name="cc" localSheetId="7">#REF!</definedName>
    <definedName name="cc" localSheetId="4">#REF!</definedName>
    <definedName name="cc">#REF!</definedName>
    <definedName name="ccc" localSheetId="7">#REF!</definedName>
    <definedName name="ccc" localSheetId="5">#REF!</definedName>
    <definedName name="ccc" localSheetId="4">#REF!</definedName>
    <definedName name="ccc" localSheetId="9">#REF!</definedName>
    <definedName name="ccc">#REF!</definedName>
    <definedName name="ccon1001" localSheetId="7">#REF!</definedName>
    <definedName name="ccon1001" localSheetId="5">#REF!</definedName>
    <definedName name="ccon1001" localSheetId="4">#REF!</definedName>
    <definedName name="ccon1001" localSheetId="9">#REF!</definedName>
    <definedName name="ccon1001">#REF!</definedName>
    <definedName name="ccon102" localSheetId="7">#REF!</definedName>
    <definedName name="ccon102" localSheetId="5">#REF!</definedName>
    <definedName name="ccon102" localSheetId="4">#REF!</definedName>
    <definedName name="ccon102" localSheetId="9">#REF!</definedName>
    <definedName name="ccon102">#REF!</definedName>
    <definedName name="ccon1101" localSheetId="7">#REF!</definedName>
    <definedName name="ccon1101" localSheetId="5">#REF!</definedName>
    <definedName name="ccon1101" localSheetId="4">#REF!</definedName>
    <definedName name="ccon1101" localSheetId="9">#REF!</definedName>
    <definedName name="ccon1101">#REF!</definedName>
    <definedName name="ccon1201" localSheetId="7">#REF!</definedName>
    <definedName name="ccon1201" localSheetId="5">#REF!</definedName>
    <definedName name="ccon1201" localSheetId="4">#REF!</definedName>
    <definedName name="ccon1201" localSheetId="9">#REF!</definedName>
    <definedName name="ccon1201">#REF!</definedName>
    <definedName name="ccon202" localSheetId="7">#REF!</definedName>
    <definedName name="ccon202" localSheetId="5">#REF!</definedName>
    <definedName name="ccon202" localSheetId="4">#REF!</definedName>
    <definedName name="ccon202" localSheetId="9">#REF!</definedName>
    <definedName name="ccon202">#REF!</definedName>
    <definedName name="ccon302" localSheetId="7">#REF!</definedName>
    <definedName name="ccon302" localSheetId="5">#REF!</definedName>
    <definedName name="ccon302" localSheetId="4">#REF!</definedName>
    <definedName name="ccon302" localSheetId="9">#REF!</definedName>
    <definedName name="ccon302">#REF!</definedName>
    <definedName name="ccon401" localSheetId="7">#REF!</definedName>
    <definedName name="ccon401" localSheetId="5">#REF!</definedName>
    <definedName name="ccon401" localSheetId="4">#REF!</definedName>
    <definedName name="ccon401" localSheetId="9">#REF!</definedName>
    <definedName name="ccon401">#REF!</definedName>
    <definedName name="ccon501" localSheetId="7">#REF!</definedName>
    <definedName name="ccon501" localSheetId="5">#REF!</definedName>
    <definedName name="ccon501" localSheetId="4">#REF!</definedName>
    <definedName name="ccon501" localSheetId="9">#REF!</definedName>
    <definedName name="ccon501">#REF!</definedName>
    <definedName name="ccon601" localSheetId="7">#REF!</definedName>
    <definedName name="ccon601" localSheetId="5">#REF!</definedName>
    <definedName name="ccon601" localSheetId="4">#REF!</definedName>
    <definedName name="ccon601" localSheetId="9">#REF!</definedName>
    <definedName name="ccon601">#REF!</definedName>
    <definedName name="ccon701" localSheetId="7">#REF!</definedName>
    <definedName name="ccon701" localSheetId="5">#REF!</definedName>
    <definedName name="ccon701" localSheetId="4">#REF!</definedName>
    <definedName name="ccon701" localSheetId="9">#REF!</definedName>
    <definedName name="ccon701">#REF!</definedName>
    <definedName name="ccon801" localSheetId="7">#REF!</definedName>
    <definedName name="ccon801" localSheetId="5">#REF!</definedName>
    <definedName name="ccon801" localSheetId="4">#REF!</definedName>
    <definedName name="ccon801" localSheetId="9">#REF!</definedName>
    <definedName name="ccon801">#REF!</definedName>
    <definedName name="ccon901" localSheetId="7">#REF!</definedName>
    <definedName name="ccon901" localSheetId="5">#REF!</definedName>
    <definedName name="ccon901" localSheetId="4">#REF!</definedName>
    <definedName name="ccon901" localSheetId="9">#REF!</definedName>
    <definedName name="ccon901">#REF!</definedName>
    <definedName name="ccost1001" localSheetId="7">#REF!</definedName>
    <definedName name="ccost1001" localSheetId="5">#REF!</definedName>
    <definedName name="ccost1001" localSheetId="4">#REF!</definedName>
    <definedName name="ccost1001" localSheetId="9">#REF!</definedName>
    <definedName name="ccost1001">#REF!</definedName>
    <definedName name="ccost102" localSheetId="7">#REF!</definedName>
    <definedName name="ccost102" localSheetId="5">#REF!</definedName>
    <definedName name="ccost102" localSheetId="4">#REF!</definedName>
    <definedName name="ccost102" localSheetId="9">#REF!</definedName>
    <definedName name="ccost102">#REF!</definedName>
    <definedName name="ccost1101" localSheetId="7">#REF!</definedName>
    <definedName name="ccost1101" localSheetId="5">#REF!</definedName>
    <definedName name="ccost1101" localSheetId="4">#REF!</definedName>
    <definedName name="ccost1101" localSheetId="9">#REF!</definedName>
    <definedName name="ccost1101">#REF!</definedName>
    <definedName name="ccost1201" localSheetId="7">#REF!</definedName>
    <definedName name="ccost1201" localSheetId="5">#REF!</definedName>
    <definedName name="ccost1201" localSheetId="4">#REF!</definedName>
    <definedName name="ccost1201" localSheetId="9">#REF!</definedName>
    <definedName name="ccost1201">#REF!</definedName>
    <definedName name="ccost202" localSheetId="7">#REF!</definedName>
    <definedName name="ccost202" localSheetId="5">#REF!</definedName>
    <definedName name="ccost202" localSheetId="4">#REF!</definedName>
    <definedName name="ccost202" localSheetId="9">#REF!</definedName>
    <definedName name="ccost202">#REF!</definedName>
    <definedName name="ccost302" localSheetId="7">#REF!</definedName>
    <definedName name="ccost302" localSheetId="5">#REF!</definedName>
    <definedName name="ccost302" localSheetId="4">#REF!</definedName>
    <definedName name="ccost302" localSheetId="9">#REF!</definedName>
    <definedName name="ccost302">#REF!</definedName>
    <definedName name="ccost401" localSheetId="7">#REF!</definedName>
    <definedName name="ccost401" localSheetId="5">#REF!</definedName>
    <definedName name="ccost401" localSheetId="4">#REF!</definedName>
    <definedName name="ccost401" localSheetId="9">#REF!</definedName>
    <definedName name="ccost401">#REF!</definedName>
    <definedName name="ccost501" localSheetId="7">#REF!</definedName>
    <definedName name="ccost501" localSheetId="5">#REF!</definedName>
    <definedName name="ccost501" localSheetId="4">#REF!</definedName>
    <definedName name="ccost501" localSheetId="9">#REF!</definedName>
    <definedName name="ccost501">#REF!</definedName>
    <definedName name="ccost601" localSheetId="7">#REF!</definedName>
    <definedName name="ccost601" localSheetId="5">#REF!</definedName>
    <definedName name="ccost601" localSheetId="4">#REF!</definedName>
    <definedName name="ccost601" localSheetId="9">#REF!</definedName>
    <definedName name="ccost601">#REF!</definedName>
    <definedName name="ccost701" localSheetId="7">#REF!</definedName>
    <definedName name="ccost701" localSheetId="5">#REF!</definedName>
    <definedName name="ccost701" localSheetId="4">#REF!</definedName>
    <definedName name="ccost701" localSheetId="9">#REF!</definedName>
    <definedName name="ccost701">#REF!</definedName>
    <definedName name="ccost801" localSheetId="7">#REF!</definedName>
    <definedName name="ccost801" localSheetId="5">#REF!</definedName>
    <definedName name="ccost801" localSheetId="4">#REF!</definedName>
    <definedName name="ccost801" localSheetId="9">#REF!</definedName>
    <definedName name="ccost801">#REF!</definedName>
    <definedName name="ccost901" localSheetId="7">#REF!</definedName>
    <definedName name="ccost901" localSheetId="5">#REF!</definedName>
    <definedName name="ccost901" localSheetId="4">#REF!</definedName>
    <definedName name="ccost901" localSheetId="9">#REF!</definedName>
    <definedName name="ccost901">#REF!</definedName>
    <definedName name="CD" localSheetId="7">#REF!</definedName>
    <definedName name="CD">#REF!</definedName>
    <definedName name="CDGD" localSheetId="7">#REF!</definedName>
    <definedName name="CDGD">#REF!</definedName>
    <definedName name="charging" localSheetId="7">#REF!</definedName>
    <definedName name="charging">#REF!</definedName>
    <definedName name="chd" localSheetId="7">#REF!</definedName>
    <definedName name="chd">#REF!</definedName>
    <definedName name="checked" localSheetId="7">#REF!</definedName>
    <definedName name="checked">#REF!</definedName>
    <definedName name="chkps1002" localSheetId="7">#REF!</definedName>
    <definedName name="chkps1002" localSheetId="5">#REF!</definedName>
    <definedName name="chkps1002" localSheetId="4">#REF!</definedName>
    <definedName name="chkps1002">#REF!</definedName>
    <definedName name="circle" localSheetId="7">#REF!</definedName>
    <definedName name="circle">#REF!</definedName>
    <definedName name="CIVIL" localSheetId="7">#REF!</definedName>
    <definedName name="CIVIL">#REF!</definedName>
    <definedName name="CMC" localSheetId="7">#REF!</definedName>
    <definedName name="CMC" localSheetId="5">#REF!</definedName>
    <definedName name="CMC" localSheetId="4">#REF!</definedName>
    <definedName name="CMC" localSheetId="9">#REF!</definedName>
    <definedName name="CMC">#REF!</definedName>
    <definedName name="CMCSENT" localSheetId="7">#REF!</definedName>
    <definedName name="CMCSENT" localSheetId="5">#REF!</definedName>
    <definedName name="CMCSENT" localSheetId="4">#REF!</definedName>
    <definedName name="CMCSENT" localSheetId="9">#REF!</definedName>
    <definedName name="CMCSENT">#REF!</definedName>
    <definedName name="cmd" localSheetId="7">#REF!</definedName>
    <definedName name="cmd" localSheetId="5">#REF!</definedName>
    <definedName name="cmd" localSheetId="4">#REF!</definedName>
    <definedName name="cmd">#REF!</definedName>
    <definedName name="COLL" localSheetId="7">#REF!</definedName>
    <definedName name="COLL" localSheetId="5">#REF!</definedName>
    <definedName name="COLL" localSheetId="4">#REF!</definedName>
    <definedName name="COLL" localSheetId="9">#REF!</definedName>
    <definedName name="COLL">#REF!</definedName>
    <definedName name="Columns" localSheetId="7">#REF!</definedName>
    <definedName name="Columns">#REF!</definedName>
    <definedName name="COMP" localSheetId="7">#REF!</definedName>
    <definedName name="COMP" localSheetId="5">#REF!</definedName>
    <definedName name="COMP" localSheetId="4">#REF!</definedName>
    <definedName name="COMP">#REF!</definedName>
    <definedName name="comp1" localSheetId="7">#REF!</definedName>
    <definedName name="comp1" localSheetId="5">#REF!</definedName>
    <definedName name="comp1" localSheetId="4">#REF!</definedName>
    <definedName name="comp1">#REF!</definedName>
    <definedName name="Computation" localSheetId="7">#REF!</definedName>
    <definedName name="Computation" localSheetId="5">#REF!</definedName>
    <definedName name="Computation" localSheetId="4">#REF!</definedName>
    <definedName name="Computation">#REF!</definedName>
    <definedName name="COMPUTATION_OF_INTEREST_UNDER_SECTION_234_C" localSheetId="7">#REF!</definedName>
    <definedName name="COMPUTATION_OF_INTEREST_UNDER_SECTION_234_C" localSheetId="5">#REF!</definedName>
    <definedName name="COMPUTATION_OF_INTEREST_UNDER_SECTION_234_C" localSheetId="4">#REF!</definedName>
    <definedName name="COMPUTATION_OF_INTEREST_UNDER_SECTION_234_C">#REF!</definedName>
    <definedName name="Consumers" localSheetId="7">#REF!</definedName>
    <definedName name="Consumers" localSheetId="5">#REF!</definedName>
    <definedName name="Consumers" localSheetId="4">#REF!</definedName>
    <definedName name="Consumers">#REF!</definedName>
    <definedName name="Contents" localSheetId="7">#REF!</definedName>
    <definedName name="Contents" localSheetId="5">#REF!</definedName>
    <definedName name="Contents" localSheetId="4">#REF!</definedName>
    <definedName name="Contents">#REF!</definedName>
    <definedName name="CONTINUE" localSheetId="7">#REF!</definedName>
    <definedName name="CONTINUE" localSheetId="5">#REF!</definedName>
    <definedName name="CONTINUE" localSheetId="4">#REF!</definedName>
    <definedName name="CONTINUE">#REF!</definedName>
    <definedName name="contothydal1000" localSheetId="10">#REF!</definedName>
    <definedName name="contothydal1000" localSheetId="7">#REF!</definedName>
    <definedName name="contothydal1000" localSheetId="5">#REF!</definedName>
    <definedName name="contothydal1000" localSheetId="4">#REF!</definedName>
    <definedName name="contothydal1000" localSheetId="9">#REF!</definedName>
    <definedName name="contothydal1000">#REF!</definedName>
    <definedName name="contothydal400" localSheetId="10">#REF!</definedName>
    <definedName name="contothydal400" localSheetId="7">#REF!</definedName>
    <definedName name="contothydal400" localSheetId="5">#REF!</definedName>
    <definedName name="contothydal400" localSheetId="4">#REF!</definedName>
    <definedName name="contothydal400" localSheetId="9">#REF!</definedName>
    <definedName name="contothydal400">#REF!</definedName>
    <definedName name="contothydal500" localSheetId="10">#REF!</definedName>
    <definedName name="contothydal500" localSheetId="7">#REF!</definedName>
    <definedName name="contothydal500" localSheetId="5">#REF!</definedName>
    <definedName name="contothydal500" localSheetId="4">#REF!</definedName>
    <definedName name="contothydal500" localSheetId="9">#REF!</definedName>
    <definedName name="contothydal500">#REF!</definedName>
    <definedName name="contothydal600" localSheetId="7">#REF!</definedName>
    <definedName name="contothydal600" localSheetId="5">#REF!</definedName>
    <definedName name="contothydal600" localSheetId="4">#REF!</definedName>
    <definedName name="contothydal600" localSheetId="9">#REF!</definedName>
    <definedName name="contothydal600">#REF!</definedName>
    <definedName name="contothydal700" localSheetId="7">#REF!</definedName>
    <definedName name="contothydal700" localSheetId="5">#REF!</definedName>
    <definedName name="contothydal700" localSheetId="4">#REF!</definedName>
    <definedName name="contothydal700" localSheetId="9">#REF!</definedName>
    <definedName name="contothydal700">#REF!</definedName>
    <definedName name="contothydal800" localSheetId="7">#REF!</definedName>
    <definedName name="contothydal800" localSheetId="5">#REF!</definedName>
    <definedName name="contothydal800" localSheetId="4">#REF!</definedName>
    <definedName name="contothydal800" localSheetId="9">#REF!</definedName>
    <definedName name="contothydal800">#REF!</definedName>
    <definedName name="contothydal900" localSheetId="7">#REF!</definedName>
    <definedName name="contothydal900" localSheetId="5">#REF!</definedName>
    <definedName name="contothydal900" localSheetId="4">#REF!</definedName>
    <definedName name="contothydal900" localSheetId="9">#REF!</definedName>
    <definedName name="contothydal900">#REF!</definedName>
    <definedName name="contotthermal1000" localSheetId="7">#REF!</definedName>
    <definedName name="contotthermal1000" localSheetId="5">#REF!</definedName>
    <definedName name="contotthermal1000" localSheetId="4">#REF!</definedName>
    <definedName name="contotthermal1000" localSheetId="9">#REF!</definedName>
    <definedName name="contotthermal1000">#REF!</definedName>
    <definedName name="contotthermal400" localSheetId="7">#REF!</definedName>
    <definedName name="contotthermal400" localSheetId="5">#REF!</definedName>
    <definedName name="contotthermal400" localSheetId="4">#REF!</definedName>
    <definedName name="contotthermal400" localSheetId="9">#REF!</definedName>
    <definedName name="contotthermal400">#REF!</definedName>
    <definedName name="contotthermal500" localSheetId="7">#REF!</definedName>
    <definedName name="contotthermal500" localSheetId="5">#REF!</definedName>
    <definedName name="contotthermal500" localSheetId="4">#REF!</definedName>
    <definedName name="contotthermal500" localSheetId="9">#REF!</definedName>
    <definedName name="contotthermal500">#REF!</definedName>
    <definedName name="contotthermal600" localSheetId="7">#REF!</definedName>
    <definedName name="contotthermal600" localSheetId="5">#REF!</definedName>
    <definedName name="contotthermal600" localSheetId="4">#REF!</definedName>
    <definedName name="contotthermal600" localSheetId="9">#REF!</definedName>
    <definedName name="contotthermal600">#REF!</definedName>
    <definedName name="contotthermal700" localSheetId="7">#REF!</definedName>
    <definedName name="contotthermal700" localSheetId="5">#REF!</definedName>
    <definedName name="contotthermal700" localSheetId="4">#REF!</definedName>
    <definedName name="contotthermal700" localSheetId="9">#REF!</definedName>
    <definedName name="contotthermal700">#REF!</definedName>
    <definedName name="contotthermal800" localSheetId="7">#REF!</definedName>
    <definedName name="contotthermal800" localSheetId="5">#REF!</definedName>
    <definedName name="contotthermal800" localSheetId="4">#REF!</definedName>
    <definedName name="contotthermal800" localSheetId="9">#REF!</definedName>
    <definedName name="contotthermal800">#REF!</definedName>
    <definedName name="contotthermal900" localSheetId="7">#REF!</definedName>
    <definedName name="contotthermal900" localSheetId="5">#REF!</definedName>
    <definedName name="contotthermal900" localSheetId="4">#REF!</definedName>
    <definedName name="contotthermal900" localSheetId="9">#REF!</definedName>
    <definedName name="contotthermal900">#REF!</definedName>
    <definedName name="contotthermal901" localSheetId="7">#REF!</definedName>
    <definedName name="contotthermal901" localSheetId="5">#REF!</definedName>
    <definedName name="contotthermal901" localSheetId="4">#REF!</definedName>
    <definedName name="contotthermal901" localSheetId="9">#REF!</definedName>
    <definedName name="contotthermal901">#REF!</definedName>
    <definedName name="costdata" localSheetId="7">#REF!</definedName>
    <definedName name="costdata">#REF!</definedName>
    <definedName name="costdt" localSheetId="7">#REF!</definedName>
    <definedName name="costdt">#REF!</definedName>
    <definedName name="COU" localSheetId="7">#REF!</definedName>
    <definedName name="COU">#REF!</definedName>
    <definedName name="cp" localSheetId="7">#REF!</definedName>
    <definedName name="cp" localSheetId="5">#REF!</definedName>
    <definedName name="cp" localSheetId="4">#REF!</definedName>
    <definedName name="cp" localSheetId="9">#REF!</definedName>
    <definedName name="cp">#REF!</definedName>
    <definedName name="crpatnadivision" localSheetId="7">#REF!</definedName>
    <definedName name="crpatnadivision" localSheetId="5">#REF!</definedName>
    <definedName name="crpatnadivision" localSheetId="4">#REF!</definedName>
    <definedName name="crpatnadivision" localSheetId="9">#REF!</definedName>
    <definedName name="crpatnadivision">#REF!</definedName>
    <definedName name="Cs" localSheetId="7">#REF!</definedName>
    <definedName name="Cs">#REF!</definedName>
    <definedName name="csc" localSheetId="7">#REF!</definedName>
    <definedName name="csc">#REF!</definedName>
    <definedName name="CSMPD" localSheetId="7">#REF!</definedName>
    <definedName name="CSMPD">#REF!</definedName>
    <definedName name="cssc" localSheetId="7">#REF!</definedName>
    <definedName name="cssc">#REF!</definedName>
    <definedName name="current1" localSheetId="7">#REF!</definedName>
    <definedName name="current1">#REF!</definedName>
    <definedName name="current2" localSheetId="7">#REF!</definedName>
    <definedName name="current2">#REF!</definedName>
    <definedName name="current3" localSheetId="7">#REF!</definedName>
    <definedName name="current3">#REF!</definedName>
    <definedName name="current4" localSheetId="7">#REF!</definedName>
    <definedName name="current4">#REF!</definedName>
    <definedName name="current5" localSheetId="7">#REF!</definedName>
    <definedName name="current5">#REF!</definedName>
    <definedName name="d" localSheetId="7">#REF!</definedName>
    <definedName name="d" localSheetId="5">#REF!</definedName>
    <definedName name="d" localSheetId="4">#REF!</definedName>
    <definedName name="d" localSheetId="9">#REF!</definedName>
    <definedName name="d">#REF!</definedName>
    <definedName name="das" localSheetId="7">#REF!</definedName>
    <definedName name="das">#REF!</definedName>
    <definedName name="dasda" localSheetId="7">#REF!</definedName>
    <definedName name="dasda">#REF!</definedName>
    <definedName name="Data" localSheetId="7">#REF!</definedName>
    <definedName name="Data">#REF!</definedName>
    <definedName name="DateTimeStamp" localSheetId="7">#REF!</definedName>
    <definedName name="DateTimeStamp" localSheetId="5">#REF!</definedName>
    <definedName name="DateTimeStamp" localSheetId="4">#REF!</definedName>
    <definedName name="DateTimeStamp">#REF!</definedName>
    <definedName name="db" localSheetId="7">#REF!</definedName>
    <definedName name="db">#REF!</definedName>
    <definedName name="dbase1" localSheetId="7">#REF!</definedName>
    <definedName name="dbase1">#REF!</definedName>
    <definedName name="dc" localSheetId="7">#REF!</definedName>
    <definedName name="dc">#REF!</definedName>
    <definedName name="DCB" localSheetId="7">#REF!</definedName>
    <definedName name="DCB" localSheetId="5">#REF!</definedName>
    <definedName name="DCB" localSheetId="4">#REF!</definedName>
    <definedName name="DCB" localSheetId="9">#REF!</definedName>
    <definedName name="DCB">#REF!</definedName>
    <definedName name="dd" localSheetId="7">#REF!</definedName>
    <definedName name="dd">#REF!</definedName>
    <definedName name="ddd" localSheetId="7">#REF!</definedName>
    <definedName name="ddd" localSheetId="5">#REF!</definedName>
    <definedName name="ddd" localSheetId="4">#REF!</definedName>
    <definedName name="ddd" localSheetId="9">#REF!</definedName>
    <definedName name="ddd">#REF!</definedName>
    <definedName name="ddsg" localSheetId="7">#REF!</definedName>
    <definedName name="ddsg">#REF!</definedName>
    <definedName name="DE" localSheetId="7">#REF!</definedName>
    <definedName name="DE" localSheetId="5">#REF!</definedName>
    <definedName name="DE" localSheetId="4">#REF!</definedName>
    <definedName name="DE">#REF!</definedName>
    <definedName name="Dec.08" localSheetId="7">#REF!</definedName>
    <definedName name="Dec.08" localSheetId="5">#REF!</definedName>
    <definedName name="Dec.08" localSheetId="9">#REF!</definedName>
    <definedName name="Dec.08">#REF!</definedName>
    <definedName name="DEHRI" localSheetId="7">#REF!</definedName>
    <definedName name="DEHRI">#REF!</definedName>
    <definedName name="DELTA20" localSheetId="7">#REF!</definedName>
    <definedName name="DELTA20">#REF!</definedName>
    <definedName name="Demographic_data" localSheetId="7">#REF!</definedName>
    <definedName name="Demographic_data" localSheetId="5">#REF!</definedName>
    <definedName name="Demographic_data" localSheetId="4">#REF!</definedName>
    <definedName name="Demographic_data">#REF!</definedName>
    <definedName name="DEP" localSheetId="7">#REF!</definedName>
    <definedName name="DEP" localSheetId="5">#REF!</definedName>
    <definedName name="DEP" localSheetId="4">#REF!</definedName>
    <definedName name="DEP">#REF!</definedName>
    <definedName name="DEPN" localSheetId="7">#REF!</definedName>
    <definedName name="DEPN" localSheetId="5">#REF!</definedName>
    <definedName name="DEPN" localSheetId="4">#REF!</definedName>
    <definedName name="DEPN">#REF!</definedName>
    <definedName name="Depreciation" localSheetId="7">#REF!</definedName>
    <definedName name="Depreciation" localSheetId="5">#REF!</definedName>
    <definedName name="Depreciation" localSheetId="4">#REF!</definedName>
    <definedName name="Depreciation">#REF!</definedName>
    <definedName name="Depreciation_provision_Metering_equipments" localSheetId="7">#REF!</definedName>
    <definedName name="Depreciation_provision_Metering_equipments">#REF!</definedName>
    <definedName name="designed" localSheetId="7">#REF!</definedName>
    <definedName name="designed">#REF!</definedName>
    <definedName name="df" localSheetId="7">#REF!</definedName>
    <definedName name="df">#REF!</definedName>
    <definedName name="dfasfsdsd" localSheetId="7">#REF!</definedName>
    <definedName name="dfasfsdsd">#REF!</definedName>
    <definedName name="dfgdgfdfg" localSheetId="7">#REF!</definedName>
    <definedName name="dfgdgfdfg">#REF!</definedName>
    <definedName name="dfsdg" localSheetId="7">#REF!</definedName>
    <definedName name="dfsdg" localSheetId="5">#REF!</definedName>
    <definedName name="dfsdg" localSheetId="4">#REF!</definedName>
    <definedName name="dfsdg" localSheetId="9">#REF!</definedName>
    <definedName name="dfsdg">#REF!</definedName>
    <definedName name="dg" localSheetId="7">#REF!</definedName>
    <definedName name="dg">#REF!</definedName>
    <definedName name="dgdf" localSheetId="7">#REF!</definedName>
    <definedName name="dgdf">#REF!</definedName>
    <definedName name="dgsh" localSheetId="7">#REF!</definedName>
    <definedName name="dgsh" localSheetId="5">#REF!</definedName>
    <definedName name="dgsh" localSheetId="4">#REF!</definedName>
    <definedName name="dgsh" localSheetId="9">#REF!</definedName>
    <definedName name="dgsh">#REF!</definedName>
    <definedName name="Di" localSheetId="7">#REF!</definedName>
    <definedName name="Di">#REF!</definedName>
    <definedName name="diff" localSheetId="7">#REF!</definedName>
    <definedName name="diff" localSheetId="5">#REF!</definedName>
    <definedName name="diff" localSheetId="4">#REF!</definedName>
    <definedName name="diff">#REF!</definedName>
    <definedName name="DIns" localSheetId="7">#REF!</definedName>
    <definedName name="DIns">#REF!</definedName>
    <definedName name="Discom1F1" localSheetId="7">#REF!</definedName>
    <definedName name="Discom1F1" localSheetId="5">#REF!</definedName>
    <definedName name="Discom1F1" localSheetId="4">#REF!</definedName>
    <definedName name="Discom1F1">#REF!</definedName>
    <definedName name="Discom1F2" localSheetId="7">#REF!</definedName>
    <definedName name="Discom1F2" localSheetId="5">#REF!</definedName>
    <definedName name="Discom1F2" localSheetId="4">#REF!</definedName>
    <definedName name="Discom1F2">#REF!</definedName>
    <definedName name="Discom1F3" localSheetId="7">#REF!</definedName>
    <definedName name="Discom1F3" localSheetId="5">#REF!</definedName>
    <definedName name="Discom1F3" localSheetId="4">#REF!</definedName>
    <definedName name="Discom1F3">#REF!</definedName>
    <definedName name="Discom1F4" localSheetId="7">#REF!</definedName>
    <definedName name="Discom1F4" localSheetId="5">#REF!</definedName>
    <definedName name="Discom1F4" localSheetId="4">#REF!</definedName>
    <definedName name="Discom1F4">#REF!</definedName>
    <definedName name="Discom1F6" localSheetId="7">#REF!</definedName>
    <definedName name="Discom1F6" localSheetId="5">#REF!</definedName>
    <definedName name="Discom1F6" localSheetId="4">#REF!</definedName>
    <definedName name="Discom1F6">#REF!</definedName>
    <definedName name="Discom2F1" localSheetId="7">#REF!</definedName>
    <definedName name="Discom2F1" localSheetId="5">#REF!</definedName>
    <definedName name="Discom2F1" localSheetId="4">#REF!</definedName>
    <definedName name="Discom2F1">#REF!</definedName>
    <definedName name="Discom2F2" localSheetId="7">#REF!</definedName>
    <definedName name="Discom2F2" localSheetId="5">#REF!</definedName>
    <definedName name="Discom2F2" localSheetId="4">#REF!</definedName>
    <definedName name="Discom2F2">#REF!</definedName>
    <definedName name="Discom2F3" localSheetId="7">#REF!</definedName>
    <definedName name="Discom2F3" localSheetId="5">#REF!</definedName>
    <definedName name="Discom2F3" localSheetId="4">#REF!</definedName>
    <definedName name="Discom2F3">#REF!</definedName>
    <definedName name="Discom2F4" localSheetId="7">#REF!</definedName>
    <definedName name="Discom2F4" localSheetId="5">#REF!</definedName>
    <definedName name="Discom2F4" localSheetId="4">#REF!</definedName>
    <definedName name="Discom2F4">#REF!</definedName>
    <definedName name="Discom2F6" localSheetId="7">#REF!</definedName>
    <definedName name="Discom2F6" localSheetId="5">#REF!</definedName>
    <definedName name="Discom2F6" localSheetId="4">#REF!</definedName>
    <definedName name="Discom2F6">#REF!</definedName>
    <definedName name="diya" localSheetId="7">#REF!</definedName>
    <definedName name="diya">#REF!</definedName>
    <definedName name="djsfus" localSheetId="7">#REF!</definedName>
    <definedName name="djsfus">#REF!</definedName>
    <definedName name="dl" localSheetId="7">#REF!</definedName>
    <definedName name="dl">#REF!</definedName>
    <definedName name="Do" localSheetId="7">#REF!</definedName>
    <definedName name="Do">#REF!</definedName>
    <definedName name="docu" localSheetId="7">#REF!</definedName>
    <definedName name="docu">#REF!</definedName>
    <definedName name="dom" localSheetId="7">#REF!</definedName>
    <definedName name="dom" localSheetId="5">#REF!</definedName>
    <definedName name="dom" localSheetId="4">#REF!</definedName>
    <definedName name="dom">#REF!</definedName>
    <definedName name="dq" localSheetId="7">#REF!</definedName>
    <definedName name="dq">#REF!</definedName>
    <definedName name="ds" localSheetId="7">#REF!</definedName>
    <definedName name="ds" localSheetId="5">#REF!</definedName>
    <definedName name="ds" localSheetId="4">#REF!</definedName>
    <definedName name="ds">#REF!</definedName>
    <definedName name="DSAD" localSheetId="7">#REF!</definedName>
    <definedName name="DSAD" localSheetId="4">#REF!</definedName>
    <definedName name="DSAD">#REF!</definedName>
    <definedName name="dsf" localSheetId="7">#REF!</definedName>
    <definedName name="dsf" localSheetId="5">#REF!</definedName>
    <definedName name="dsf" localSheetId="4">#REF!</definedName>
    <definedName name="dsf" localSheetId="9">#REF!</definedName>
    <definedName name="dsf">#REF!</definedName>
    <definedName name="dvn" localSheetId="7">#REF!</definedName>
    <definedName name="dvn" localSheetId="4">#REF!</definedName>
    <definedName name="dvn">#REF!</definedName>
    <definedName name="dwssss" localSheetId="7">#REF!</definedName>
    <definedName name="dwssss" localSheetId="5">#REF!</definedName>
    <definedName name="dwssss" localSheetId="4">#REF!</definedName>
    <definedName name="dwssss">#REF!</definedName>
    <definedName name="e" localSheetId="7">#REF!</definedName>
    <definedName name="e" localSheetId="5">#REF!</definedName>
    <definedName name="e" localSheetId="4">#REF!</definedName>
    <definedName name="e" localSheetId="9">#REF!</definedName>
    <definedName name="e">#REF!</definedName>
    <definedName name="E_315MVA_Addl_Page1" localSheetId="7">#REF!</definedName>
    <definedName name="E_315MVA_Addl_Page1" localSheetId="5">#REF!</definedName>
    <definedName name="E_315MVA_Addl_Page1" localSheetId="4">#REF!</definedName>
    <definedName name="E_315MVA_Addl_Page1">#REF!</definedName>
    <definedName name="E_315MVA_Addl_Page2" localSheetId="7">#REF!</definedName>
    <definedName name="E_315MVA_Addl_Page2" localSheetId="5">#REF!</definedName>
    <definedName name="E_315MVA_Addl_Page2" localSheetId="4">#REF!</definedName>
    <definedName name="E_315MVA_Addl_Page2">#REF!</definedName>
    <definedName name="ED" localSheetId="7">#REF!</definedName>
    <definedName name="ED" localSheetId="5">#REF!</definedName>
    <definedName name="ED" localSheetId="4">#REF!</definedName>
    <definedName name="ED">#REF!</definedName>
    <definedName name="ee" localSheetId="7">#REF!</definedName>
    <definedName name="ee" localSheetId="5">#REF!</definedName>
    <definedName name="ee" localSheetId="4">#REF!</definedName>
    <definedName name="ee" localSheetId="9">#REF!</definedName>
    <definedName name="ee">#REF!</definedName>
    <definedName name="eeeeee" localSheetId="7">#REF!</definedName>
    <definedName name="eeeeee">#REF!</definedName>
    <definedName name="egtg" localSheetId="7">#REF!</definedName>
    <definedName name="egtg" localSheetId="5">#REF!</definedName>
    <definedName name="egtg" localSheetId="4">#REF!</definedName>
    <definedName name="egtg">#REF!</definedName>
    <definedName name="ELECTRICAL" localSheetId="7">#REF!</definedName>
    <definedName name="ELECTRICAL">#REF!</definedName>
    <definedName name="Em" localSheetId="7">#REF!</definedName>
    <definedName name="Em">#REF!</definedName>
    <definedName name="End_Bal" localSheetId="7">#REF!</definedName>
    <definedName name="End_Bal">#REF!</definedName>
    <definedName name="EndBorder" localSheetId="7">#REF!</definedName>
    <definedName name="EndBorder">#REF!</definedName>
    <definedName name="Energy_sales" localSheetId="7">#REF!</definedName>
    <definedName name="Energy_sales" localSheetId="5">#REF!</definedName>
    <definedName name="Energy_sales" localSheetId="4">#REF!</definedName>
    <definedName name="Energy_sales">#REF!</definedName>
    <definedName name="ENGL" localSheetId="7">#REF!</definedName>
    <definedName name="ENGL" localSheetId="5">#REF!</definedName>
    <definedName name="ENGL" localSheetId="4">#REF!</definedName>
    <definedName name="ENGL">#REF!</definedName>
    <definedName name="ENGLAND" localSheetId="7">#REF!</definedName>
    <definedName name="ENGLAND" localSheetId="5">#REF!</definedName>
    <definedName name="ENGLAND" localSheetId="4">#REF!</definedName>
    <definedName name="ENGLAND">#REF!</definedName>
    <definedName name="erct" localSheetId="7">#REF!</definedName>
    <definedName name="erct">#REF!</definedName>
    <definedName name="eree" localSheetId="7">#REF!</definedName>
    <definedName name="eree">#REF!</definedName>
    <definedName name="ereeere" localSheetId="7">#REF!</definedName>
    <definedName name="ereeere">#REF!</definedName>
    <definedName name="err" localSheetId="7">#REF!</definedName>
    <definedName name="err" localSheetId="5">#REF!</definedName>
    <definedName name="err" localSheetId="4">#REF!</definedName>
    <definedName name="err">#REF!</definedName>
    <definedName name="Error_Types" localSheetId="7">#REF!</definedName>
    <definedName name="Error_Types" localSheetId="5">#REF!</definedName>
    <definedName name="Error_Types" localSheetId="4">#REF!</definedName>
    <definedName name="Error_Types">#REF!</definedName>
    <definedName name="erwet" localSheetId="7">#REF!</definedName>
    <definedName name="erwet">#REF!</definedName>
    <definedName name="Es" localSheetId="7">#REF!</definedName>
    <definedName name="Es">#REF!</definedName>
    <definedName name="Et" localSheetId="7">#REF!</definedName>
    <definedName name="Et">#REF!</definedName>
    <definedName name="EUHQ" localSheetId="7">#REF!</definedName>
    <definedName name="EUHQ" localSheetId="5">#REF!</definedName>
    <definedName name="EUHQ" localSheetId="4">#REF!</definedName>
    <definedName name="EUHQ">#REF!</definedName>
    <definedName name="EUROPEAN_HQ" localSheetId="7">#REF!</definedName>
    <definedName name="EUROPEAN_HQ" localSheetId="5">#REF!</definedName>
    <definedName name="EUROPEAN_HQ" localSheetId="4">#REF!</definedName>
    <definedName name="EUROPEAN_HQ">#REF!</definedName>
    <definedName name="Excel" localSheetId="7">#REF!</definedName>
    <definedName name="Excel">#REF!</definedName>
    <definedName name="excel.bcx8dsui" localSheetId="7">#REF!</definedName>
    <definedName name="excel.bcx8dsui">#REF!</definedName>
    <definedName name="Excel_BuiltIn__FilterDatabase_1" localSheetId="7">#REF!</definedName>
    <definedName name="Excel_BuiltIn__FilterDatabase_1" localSheetId="5">#REF!</definedName>
    <definedName name="Excel_BuiltIn__FilterDatabase_1" localSheetId="4">#REF!</definedName>
    <definedName name="Excel_BuiltIn__FilterDatabase_1" localSheetId="9">#REF!</definedName>
    <definedName name="Excel_BuiltIn__FilterDatabase_1">#REF!</definedName>
    <definedName name="Excel_BuiltIn__FilterDatabase_1_16" localSheetId="7">#REF!</definedName>
    <definedName name="Excel_BuiltIn__FilterDatabase_1_16">#REF!</definedName>
    <definedName name="Excel_BuiltIn__FilterDatabase_1_18" localSheetId="7">#REF!</definedName>
    <definedName name="Excel_BuiltIn__FilterDatabase_1_18">#REF!</definedName>
    <definedName name="Excel_BuiltIn__FilterDatabase_1_18_16" localSheetId="7">#REF!</definedName>
    <definedName name="Excel_BuiltIn__FilterDatabase_1_18_16">#REF!</definedName>
    <definedName name="Excel_BuiltIn__FilterDatabase_1_18_2" localSheetId="7">#REF!</definedName>
    <definedName name="Excel_BuiltIn__FilterDatabase_1_18_2">#REF!</definedName>
    <definedName name="Excel_BuiltIn__FilterDatabase_1_18_27" localSheetId="7">#REF!</definedName>
    <definedName name="Excel_BuiltIn__FilterDatabase_1_18_27">#REF!</definedName>
    <definedName name="Excel_BuiltIn__FilterDatabase_1_18_4" localSheetId="7">#REF!</definedName>
    <definedName name="Excel_BuiltIn__FilterDatabase_1_18_4">#REF!</definedName>
    <definedName name="Excel_BuiltIn__FilterDatabase_1_2" localSheetId="7">#REF!</definedName>
    <definedName name="Excel_BuiltIn__FilterDatabase_1_2">#REF!</definedName>
    <definedName name="Excel_BuiltIn__FilterDatabase_1_27" localSheetId="7">#REF!</definedName>
    <definedName name="Excel_BuiltIn__FilterDatabase_1_27">#REF!</definedName>
    <definedName name="Excel_BuiltIn__FilterDatabase_1_4" localSheetId="7">#REF!</definedName>
    <definedName name="Excel_BuiltIn__FilterDatabase_1_4">#REF!</definedName>
    <definedName name="Excel_BuiltIn__FilterDatabase_10" localSheetId="7">#REF!</definedName>
    <definedName name="Excel_BuiltIn__FilterDatabase_10" localSheetId="5">#REF!</definedName>
    <definedName name="Excel_BuiltIn__FilterDatabase_10" localSheetId="4">#REF!</definedName>
    <definedName name="Excel_BuiltIn__FilterDatabase_10">#REF!</definedName>
    <definedName name="Excel_BuiltIn__FilterDatabase_11" localSheetId="7">#REF!</definedName>
    <definedName name="Excel_BuiltIn__FilterDatabase_11" localSheetId="5">#REF!</definedName>
    <definedName name="Excel_BuiltIn__FilterDatabase_11" localSheetId="4">#REF!</definedName>
    <definedName name="Excel_BuiltIn__FilterDatabase_11">#REF!</definedName>
    <definedName name="Excel_BuiltIn__FilterDatabase_12" localSheetId="7">#REF!</definedName>
    <definedName name="Excel_BuiltIn__FilterDatabase_12" localSheetId="5">#REF!</definedName>
    <definedName name="Excel_BuiltIn__FilterDatabase_12" localSheetId="4">#REF!</definedName>
    <definedName name="Excel_BuiltIn__FilterDatabase_12">#REF!</definedName>
    <definedName name="Excel_BuiltIn__FilterDatabase_13" localSheetId="7">#REF!</definedName>
    <definedName name="Excel_BuiltIn__FilterDatabase_13" localSheetId="5">#REF!</definedName>
    <definedName name="Excel_BuiltIn__FilterDatabase_13" localSheetId="4">#REF!</definedName>
    <definedName name="Excel_BuiltIn__FilterDatabase_13">#REF!</definedName>
    <definedName name="Excel_BuiltIn__FilterDatabase_14" localSheetId="7">#REF!</definedName>
    <definedName name="Excel_BuiltIn__FilterDatabase_14" localSheetId="5">#REF!</definedName>
    <definedName name="Excel_BuiltIn__FilterDatabase_14" localSheetId="4">#REF!</definedName>
    <definedName name="Excel_BuiltIn__FilterDatabase_14">#REF!</definedName>
    <definedName name="Excel_BuiltIn__FilterDatabase_14_16" localSheetId="7">#REF!</definedName>
    <definedName name="Excel_BuiltIn__FilterDatabase_14_16">#REF!</definedName>
    <definedName name="Excel_BuiltIn__FilterDatabase_14_16_16" localSheetId="7">#REF!</definedName>
    <definedName name="Excel_BuiltIn__FilterDatabase_14_16_16">#REF!</definedName>
    <definedName name="Excel_BuiltIn__FilterDatabase_14_16_2" localSheetId="7">#REF!</definedName>
    <definedName name="Excel_BuiltIn__FilterDatabase_14_16_2">#REF!</definedName>
    <definedName name="Excel_BuiltIn__FilterDatabase_14_16_27" localSheetId="7">#REF!</definedName>
    <definedName name="Excel_BuiltIn__FilterDatabase_14_16_27">#REF!</definedName>
    <definedName name="Excel_BuiltIn__FilterDatabase_14_16_4" localSheetId="7">#REF!</definedName>
    <definedName name="Excel_BuiltIn__FilterDatabase_14_16_4">#REF!</definedName>
    <definedName name="Excel_BuiltIn__FilterDatabase_14_16_5" localSheetId="7">#REF!</definedName>
    <definedName name="Excel_BuiltIn__FilterDatabase_14_16_5">#REF!</definedName>
    <definedName name="Excel_BuiltIn__FilterDatabase_15" localSheetId="7">#REF!</definedName>
    <definedName name="Excel_BuiltIn__FilterDatabase_15" localSheetId="5">#REF!</definedName>
    <definedName name="Excel_BuiltIn__FilterDatabase_15" localSheetId="4">#REF!</definedName>
    <definedName name="Excel_BuiltIn__FilterDatabase_15">#REF!</definedName>
    <definedName name="Excel_BuiltIn__FilterDatabase_16" localSheetId="7">#REF!</definedName>
    <definedName name="Excel_BuiltIn__FilterDatabase_16" localSheetId="5">#REF!</definedName>
    <definedName name="Excel_BuiltIn__FilterDatabase_16" localSheetId="4">#REF!</definedName>
    <definedName name="Excel_BuiltIn__FilterDatabase_16">#REF!</definedName>
    <definedName name="Excel_BuiltIn__FilterDatabase_17" localSheetId="7">#REF!</definedName>
    <definedName name="Excel_BuiltIn__FilterDatabase_17" localSheetId="5">#REF!</definedName>
    <definedName name="Excel_BuiltIn__FilterDatabase_17" localSheetId="4">#REF!</definedName>
    <definedName name="Excel_BuiltIn__FilterDatabase_17">#REF!</definedName>
    <definedName name="Excel_BuiltIn__FilterDatabase_18" localSheetId="7">#REF!</definedName>
    <definedName name="Excel_BuiltIn__FilterDatabase_18" localSheetId="5">#REF!</definedName>
    <definedName name="Excel_BuiltIn__FilterDatabase_18" localSheetId="4">#REF!</definedName>
    <definedName name="Excel_BuiltIn__FilterDatabase_18">#REF!</definedName>
    <definedName name="Excel_BuiltIn__FilterDatabase_23" localSheetId="7">#REF!</definedName>
    <definedName name="Excel_BuiltIn__FilterDatabase_23">#REF!</definedName>
    <definedName name="Excel_BuiltIn__FilterDatabase_26" localSheetId="7">#REF!</definedName>
    <definedName name="Excel_BuiltIn__FilterDatabase_26">#REF!</definedName>
    <definedName name="Excel_BuiltIn__FilterDatabase_26_16" localSheetId="7">#REF!</definedName>
    <definedName name="Excel_BuiltIn__FilterDatabase_26_16">#REF!</definedName>
    <definedName name="Excel_BuiltIn__FilterDatabase_26_2" localSheetId="7">#REF!</definedName>
    <definedName name="Excel_BuiltIn__FilterDatabase_26_2">#REF!</definedName>
    <definedName name="Excel_BuiltIn__FilterDatabase_26_27" localSheetId="7">#REF!</definedName>
    <definedName name="Excel_BuiltIn__FilterDatabase_26_27">#REF!</definedName>
    <definedName name="Excel_BuiltIn__FilterDatabase_26_4" localSheetId="7">#REF!</definedName>
    <definedName name="Excel_BuiltIn__FilterDatabase_26_4">#REF!</definedName>
    <definedName name="Excel_BuiltIn__FilterDatabase_28" localSheetId="7">#REF!</definedName>
    <definedName name="Excel_BuiltIn__FilterDatabase_28">#REF!</definedName>
    <definedName name="Excel_BuiltIn__FilterDatabase_28_16" localSheetId="7">#REF!</definedName>
    <definedName name="Excel_BuiltIn__FilterDatabase_28_16">#REF!</definedName>
    <definedName name="Excel_BuiltIn__FilterDatabase_28_2" localSheetId="7">#REF!</definedName>
    <definedName name="Excel_BuiltIn__FilterDatabase_28_2">#REF!</definedName>
    <definedName name="Excel_BuiltIn__FilterDatabase_28_27" localSheetId="7">#REF!</definedName>
    <definedName name="Excel_BuiltIn__FilterDatabase_28_27">#REF!</definedName>
    <definedName name="Excel_BuiltIn__FilterDatabase_28_4" localSheetId="7">#REF!</definedName>
    <definedName name="Excel_BuiltIn__FilterDatabase_28_4">#REF!</definedName>
    <definedName name="Excel_BuiltIn__FilterDatabase_31" localSheetId="7">#REF!</definedName>
    <definedName name="Excel_BuiltIn__FilterDatabase_31">#REF!</definedName>
    <definedName name="Excel_BuiltIn__FilterDatabase_31_1" localSheetId="7">#REF!</definedName>
    <definedName name="Excel_BuiltIn__FilterDatabase_31_1">#REF!</definedName>
    <definedName name="Excel_BuiltIn__FilterDatabase_31_16" localSheetId="7">#REF!</definedName>
    <definedName name="Excel_BuiltIn__FilterDatabase_31_16">#REF!</definedName>
    <definedName name="Excel_BuiltIn__FilterDatabase_31_2" localSheetId="7">#REF!</definedName>
    <definedName name="Excel_BuiltIn__FilterDatabase_31_2">#REF!</definedName>
    <definedName name="Excel_BuiltIn__FilterDatabase_31_27" localSheetId="7">#REF!</definedName>
    <definedName name="Excel_BuiltIn__FilterDatabase_31_27">#REF!</definedName>
    <definedName name="Excel_BuiltIn__FilterDatabase_31_4" localSheetId="7">#REF!</definedName>
    <definedName name="Excel_BuiltIn__FilterDatabase_31_4">#REF!</definedName>
    <definedName name="Excel_BuiltIn__FilterDatabase_5" localSheetId="7">#REF!</definedName>
    <definedName name="Excel_BuiltIn__FilterDatabase_5" localSheetId="5">#REF!</definedName>
    <definedName name="Excel_BuiltIn__FilterDatabase_5" localSheetId="4">#REF!</definedName>
    <definedName name="Excel_BuiltIn__FilterDatabase_5">#REF!</definedName>
    <definedName name="Excel_BuiltIn__FilterDatabase_50" localSheetId="7">#REF!</definedName>
    <definedName name="Excel_BuiltIn__FilterDatabase_50">#REF!</definedName>
    <definedName name="Excel_BuiltIn__FilterDatabase_50_16" localSheetId="7">#REF!</definedName>
    <definedName name="Excel_BuiltIn__FilterDatabase_50_16">#REF!</definedName>
    <definedName name="Excel_BuiltIn__FilterDatabase_50_2" localSheetId="7">#REF!</definedName>
    <definedName name="Excel_BuiltIn__FilterDatabase_50_2">#REF!</definedName>
    <definedName name="Excel_BuiltIn__FilterDatabase_50_27" localSheetId="7">#REF!</definedName>
    <definedName name="Excel_BuiltIn__FilterDatabase_50_27">#REF!</definedName>
    <definedName name="Excel_BuiltIn__FilterDatabase_50_4" localSheetId="7">#REF!</definedName>
    <definedName name="Excel_BuiltIn__FilterDatabase_50_4">#REF!</definedName>
    <definedName name="Excel_BuiltIn__FilterDatabase_6" localSheetId="7">#REF!</definedName>
    <definedName name="Excel_BuiltIn__FilterDatabase_6" localSheetId="5">#REF!</definedName>
    <definedName name="Excel_BuiltIn__FilterDatabase_6" localSheetId="4">#REF!</definedName>
    <definedName name="Excel_BuiltIn__FilterDatabase_6">#REF!</definedName>
    <definedName name="Excel_BuiltIn__FilterDatabase_7" localSheetId="7">#REF!</definedName>
    <definedName name="Excel_BuiltIn__FilterDatabase_7" localSheetId="5">#REF!</definedName>
    <definedName name="Excel_BuiltIn__FilterDatabase_7" localSheetId="4">#REF!</definedName>
    <definedName name="Excel_BuiltIn__FilterDatabase_7">#REF!</definedName>
    <definedName name="Excel_BuiltIn__FilterDatabase_7_8" localSheetId="7">#REF!</definedName>
    <definedName name="Excel_BuiltIn__FilterDatabase_7_8">#REF!</definedName>
    <definedName name="Excel_BuiltIn__FilterDatabase_7_8_16" localSheetId="7">#REF!</definedName>
    <definedName name="Excel_BuiltIn__FilterDatabase_7_8_16">#REF!</definedName>
    <definedName name="Excel_BuiltIn__FilterDatabase_7_8_2" localSheetId="7">#REF!</definedName>
    <definedName name="Excel_BuiltIn__FilterDatabase_7_8_2">#REF!</definedName>
    <definedName name="Excel_BuiltIn__FilterDatabase_7_8_27" localSheetId="7">#REF!</definedName>
    <definedName name="Excel_BuiltIn__FilterDatabase_7_8_27">#REF!</definedName>
    <definedName name="Excel_BuiltIn__FilterDatabase_7_8_4" localSheetId="7">#REF!</definedName>
    <definedName name="Excel_BuiltIn__FilterDatabase_7_8_4">#REF!</definedName>
    <definedName name="Excel_BuiltIn__FilterDatabase_7_8_5" localSheetId="7">#REF!</definedName>
    <definedName name="Excel_BuiltIn__FilterDatabase_7_8_5">#REF!</definedName>
    <definedName name="Excel_BuiltIn__FilterDatabase_8" localSheetId="7">#REF!</definedName>
    <definedName name="Excel_BuiltIn__FilterDatabase_8" localSheetId="5">#REF!</definedName>
    <definedName name="Excel_BuiltIn__FilterDatabase_8" localSheetId="4">#REF!</definedName>
    <definedName name="Excel_BuiltIn__FilterDatabase_8">#REF!</definedName>
    <definedName name="Excel_BuiltIn__FilterDatabase_9" localSheetId="7">#REF!</definedName>
    <definedName name="Excel_BuiltIn__FilterDatabase_9" localSheetId="5">#REF!</definedName>
    <definedName name="Excel_BuiltIn__FilterDatabase_9" localSheetId="4">#REF!</definedName>
    <definedName name="Excel_BuiltIn__FilterDatabase_9">#REF!</definedName>
    <definedName name="Excel_BuiltIn_Database" localSheetId="7">#REF!</definedName>
    <definedName name="Excel_BuiltIn_Database" localSheetId="5">#REF!</definedName>
    <definedName name="Excel_BuiltIn_Database" localSheetId="4">#REF!</definedName>
    <definedName name="Excel_BuiltIn_Database">#REF!</definedName>
    <definedName name="Excel_BuiltIn_Print_Area" localSheetId="7">#REF!</definedName>
    <definedName name="Excel_BuiltIn_Print_Area" localSheetId="5">#REF!</definedName>
    <definedName name="Excel_BuiltIn_Print_Area" localSheetId="4">#REF!</definedName>
    <definedName name="Excel_BuiltIn_Print_Area">#REF!</definedName>
    <definedName name="Excel_BuiltIn_Print_Area_1" localSheetId="7">#REF!</definedName>
    <definedName name="Excel_BuiltIn_Print_Area_1">#REF!</definedName>
    <definedName name="Excel_BuiltIn_Print_Area_1_1" localSheetId="7">#REF!</definedName>
    <definedName name="Excel_BuiltIn_Print_Area_1_1">#REF!</definedName>
    <definedName name="Excel_BuiltIn_Print_Area_1_1_1" localSheetId="7">#REF!</definedName>
    <definedName name="Excel_BuiltIn_Print_Area_1_1_1">#REF!</definedName>
    <definedName name="Excel_BuiltIn_Print_Area_1_1_1_16" localSheetId="7">#REF!</definedName>
    <definedName name="Excel_BuiltIn_Print_Area_1_1_1_16">#REF!</definedName>
    <definedName name="Excel_BuiltIn_Print_Area_1_1_1_2" localSheetId="7">#REF!</definedName>
    <definedName name="Excel_BuiltIn_Print_Area_1_1_1_2">#REF!</definedName>
    <definedName name="Excel_BuiltIn_Print_Area_1_1_1_27" localSheetId="7">#REF!</definedName>
    <definedName name="Excel_BuiltIn_Print_Area_1_1_1_27">#REF!</definedName>
    <definedName name="Excel_BuiltIn_Print_Area_1_1_1_4" localSheetId="7">#REF!</definedName>
    <definedName name="Excel_BuiltIn_Print_Area_1_1_1_4">#REF!</definedName>
    <definedName name="Excel_BuiltIn_Print_Area_1_1_1_41" localSheetId="7">#REF!</definedName>
    <definedName name="Excel_BuiltIn_Print_Area_1_1_1_41">#REF!</definedName>
    <definedName name="Excel_BuiltIn_Print_Area_1_1_16" localSheetId="7">#REF!</definedName>
    <definedName name="Excel_BuiltIn_Print_Area_1_1_16">#REF!</definedName>
    <definedName name="Excel_BuiltIn_Print_Area_1_1_2" localSheetId="7">#REF!</definedName>
    <definedName name="Excel_BuiltIn_Print_Area_1_1_2">#REF!</definedName>
    <definedName name="Excel_BuiltIn_Print_Area_1_1_27" localSheetId="7">#REF!</definedName>
    <definedName name="Excel_BuiltIn_Print_Area_1_1_27">#REF!</definedName>
    <definedName name="Excel_BuiltIn_Print_Area_1_1_4" localSheetId="7">#REF!</definedName>
    <definedName name="Excel_BuiltIn_Print_Area_1_1_4">#REF!</definedName>
    <definedName name="Excel_BuiltIn_Print_Area_1_1_41" localSheetId="7">#REF!</definedName>
    <definedName name="Excel_BuiltIn_Print_Area_1_1_41">#REF!</definedName>
    <definedName name="Excel_BuiltIn_Print_Area_1_16" localSheetId="7">#REF!</definedName>
    <definedName name="Excel_BuiltIn_Print_Area_1_16">#REF!</definedName>
    <definedName name="Excel_BuiltIn_Print_Area_1_18" localSheetId="7">#REF!</definedName>
    <definedName name="Excel_BuiltIn_Print_Area_1_18">#REF!</definedName>
    <definedName name="Excel_BuiltIn_Print_Area_1_18_16" localSheetId="7">#REF!</definedName>
    <definedName name="Excel_BuiltIn_Print_Area_1_18_16">#REF!</definedName>
    <definedName name="Excel_BuiltIn_Print_Area_1_18_2" localSheetId="7">#REF!</definedName>
    <definedName name="Excel_BuiltIn_Print_Area_1_18_2">#REF!</definedName>
    <definedName name="Excel_BuiltIn_Print_Area_1_18_27" localSheetId="7">#REF!</definedName>
    <definedName name="Excel_BuiltIn_Print_Area_1_18_27">#REF!</definedName>
    <definedName name="Excel_BuiltIn_Print_Area_1_18_4" localSheetId="7">#REF!</definedName>
    <definedName name="Excel_BuiltIn_Print_Area_1_18_4">#REF!</definedName>
    <definedName name="Excel_BuiltIn_Print_Area_1_2" localSheetId="7">#REF!</definedName>
    <definedName name="Excel_BuiltIn_Print_Area_1_2">#REF!</definedName>
    <definedName name="Excel_BuiltIn_Print_Area_1_27" localSheetId="7">#REF!</definedName>
    <definedName name="Excel_BuiltIn_Print_Area_1_27">#REF!</definedName>
    <definedName name="Excel_BuiltIn_Print_Area_1_4" localSheetId="7">#REF!</definedName>
    <definedName name="Excel_BuiltIn_Print_Area_1_4">#REF!</definedName>
    <definedName name="Excel_BuiltIn_Print_Area_10" localSheetId="7">#REF!</definedName>
    <definedName name="Excel_BuiltIn_Print_Area_10">#REF!</definedName>
    <definedName name="Excel_BuiltIn_Print_Area_10_1" localSheetId="7">#REF!</definedName>
    <definedName name="Excel_BuiltIn_Print_Area_10_1">#REF!</definedName>
    <definedName name="Excel_BuiltIn_Print_Area_10_1_1" localSheetId="7">#REF!</definedName>
    <definedName name="Excel_BuiltIn_Print_Area_10_1_1">#REF!</definedName>
    <definedName name="Excel_BuiltIn_Print_Area_10_1_1_1" localSheetId="7">#REF!</definedName>
    <definedName name="Excel_BuiltIn_Print_Area_10_1_1_1">#REF!</definedName>
    <definedName name="Excel_BuiltIn_Print_Area_10_1_1_1_1" localSheetId="7">#REF!</definedName>
    <definedName name="Excel_BuiltIn_Print_Area_10_1_1_1_1">#REF!</definedName>
    <definedName name="Excel_BuiltIn_Print_Area_10_1_1_1_1_1" localSheetId="7">#REF!</definedName>
    <definedName name="Excel_BuiltIn_Print_Area_10_1_1_1_1_1">#REF!</definedName>
    <definedName name="Excel_BuiltIn_Print_Area_10_1_1_1_1_1_1" localSheetId="7">#REF!</definedName>
    <definedName name="Excel_BuiltIn_Print_Area_10_1_1_1_1_1_1">#REF!</definedName>
    <definedName name="Excel_BuiltIn_Print_Area_10_1_1_1_1_1_1_1" localSheetId="7">#REF!</definedName>
    <definedName name="Excel_BuiltIn_Print_Area_10_1_1_1_1_1_1_1">#REF!</definedName>
    <definedName name="Excel_BuiltIn_Print_Area_10_1_1_1_16" localSheetId="7">#REF!</definedName>
    <definedName name="Excel_BuiltIn_Print_Area_10_1_1_1_16">#REF!</definedName>
    <definedName name="Excel_BuiltIn_Print_Area_10_1_1_1_2" localSheetId="7">#REF!</definedName>
    <definedName name="Excel_BuiltIn_Print_Area_10_1_1_1_2">#REF!</definedName>
    <definedName name="Excel_BuiltIn_Print_Area_10_1_1_1_27" localSheetId="7">#REF!</definedName>
    <definedName name="Excel_BuiltIn_Print_Area_10_1_1_1_27">#REF!</definedName>
    <definedName name="Excel_BuiltIn_Print_Area_10_1_1_1_4" localSheetId="7">#REF!</definedName>
    <definedName name="Excel_BuiltIn_Print_Area_10_1_1_1_4">#REF!</definedName>
    <definedName name="Excel_BuiltIn_Print_Area_10_1_1_16" localSheetId="7">#REF!</definedName>
    <definedName name="Excel_BuiltIn_Print_Area_10_1_1_16">#REF!</definedName>
    <definedName name="Excel_BuiltIn_Print_Area_10_1_1_16_1" localSheetId="7">#REF!</definedName>
    <definedName name="Excel_BuiltIn_Print_Area_10_1_1_16_1">#REF!</definedName>
    <definedName name="Excel_BuiltIn_Print_Area_10_1_1_2" localSheetId="7">#REF!</definedName>
    <definedName name="Excel_BuiltIn_Print_Area_10_1_1_2">#REF!</definedName>
    <definedName name="Excel_BuiltIn_Print_Area_10_1_1_2_1" localSheetId="7">#REF!</definedName>
    <definedName name="Excel_BuiltIn_Print_Area_10_1_1_2_1">#REF!</definedName>
    <definedName name="Excel_BuiltIn_Print_Area_10_1_1_27" localSheetId="7">#REF!</definedName>
    <definedName name="Excel_BuiltIn_Print_Area_10_1_1_27">#REF!</definedName>
    <definedName name="Excel_BuiltIn_Print_Area_10_1_1_27_1" localSheetId="7">#REF!</definedName>
    <definedName name="Excel_BuiltIn_Print_Area_10_1_1_27_1">#REF!</definedName>
    <definedName name="Excel_BuiltIn_Print_Area_10_1_1_4" localSheetId="7">#REF!</definedName>
    <definedName name="Excel_BuiltIn_Print_Area_10_1_1_4">#REF!</definedName>
    <definedName name="Excel_BuiltIn_Print_Area_10_1_1_4_1" localSheetId="7">#REF!</definedName>
    <definedName name="Excel_BuiltIn_Print_Area_10_1_1_4_1">#REF!</definedName>
    <definedName name="Excel_BuiltIn_Print_Area_10_1_10" localSheetId="7">#REF!</definedName>
    <definedName name="Excel_BuiltIn_Print_Area_10_1_10">#REF!</definedName>
    <definedName name="Excel_BuiltIn_Print_Area_10_1_10_16" localSheetId="7">#REF!</definedName>
    <definedName name="Excel_BuiltIn_Print_Area_10_1_10_16">#REF!</definedName>
    <definedName name="Excel_BuiltIn_Print_Area_10_1_10_2" localSheetId="7">#REF!</definedName>
    <definedName name="Excel_BuiltIn_Print_Area_10_1_10_2">#REF!</definedName>
    <definedName name="Excel_BuiltIn_Print_Area_10_1_10_27" localSheetId="7">#REF!</definedName>
    <definedName name="Excel_BuiltIn_Print_Area_10_1_10_27">#REF!</definedName>
    <definedName name="Excel_BuiltIn_Print_Area_10_1_10_4" localSheetId="7">#REF!</definedName>
    <definedName name="Excel_BuiltIn_Print_Area_10_1_10_4">#REF!</definedName>
    <definedName name="Excel_BuiltIn_Print_Area_10_1_11" localSheetId="7">#REF!</definedName>
    <definedName name="Excel_BuiltIn_Print_Area_10_1_11">#REF!</definedName>
    <definedName name="Excel_BuiltIn_Print_Area_10_1_11_16" localSheetId="7">#REF!</definedName>
    <definedName name="Excel_BuiltIn_Print_Area_10_1_11_16">#REF!</definedName>
    <definedName name="Excel_BuiltIn_Print_Area_10_1_11_2" localSheetId="7">#REF!</definedName>
    <definedName name="Excel_BuiltIn_Print_Area_10_1_11_2">#REF!</definedName>
    <definedName name="Excel_BuiltIn_Print_Area_10_1_11_27" localSheetId="7">#REF!</definedName>
    <definedName name="Excel_BuiltIn_Print_Area_10_1_11_27">#REF!</definedName>
    <definedName name="Excel_BuiltIn_Print_Area_10_1_11_4" localSheetId="7">#REF!</definedName>
    <definedName name="Excel_BuiltIn_Print_Area_10_1_11_4">#REF!</definedName>
    <definedName name="Excel_BuiltIn_Print_Area_10_1_12" localSheetId="7">#REF!</definedName>
    <definedName name="Excel_BuiltIn_Print_Area_10_1_12">#REF!</definedName>
    <definedName name="Excel_BuiltIn_Print_Area_10_1_12_16" localSheetId="7">#REF!</definedName>
    <definedName name="Excel_BuiltIn_Print_Area_10_1_12_16">#REF!</definedName>
    <definedName name="Excel_BuiltIn_Print_Area_10_1_12_2" localSheetId="7">#REF!</definedName>
    <definedName name="Excel_BuiltIn_Print_Area_10_1_12_2">#REF!</definedName>
    <definedName name="Excel_BuiltIn_Print_Area_10_1_12_27" localSheetId="7">#REF!</definedName>
    <definedName name="Excel_BuiltIn_Print_Area_10_1_12_27">#REF!</definedName>
    <definedName name="Excel_BuiltIn_Print_Area_10_1_12_4" localSheetId="7">#REF!</definedName>
    <definedName name="Excel_BuiltIn_Print_Area_10_1_12_4">#REF!</definedName>
    <definedName name="Excel_BuiltIn_Print_Area_10_1_13" localSheetId="7">#REF!</definedName>
    <definedName name="Excel_BuiltIn_Print_Area_10_1_13">#REF!</definedName>
    <definedName name="Excel_BuiltIn_Print_Area_10_1_13_16" localSheetId="7">#REF!</definedName>
    <definedName name="Excel_BuiltIn_Print_Area_10_1_13_16">#REF!</definedName>
    <definedName name="Excel_BuiltIn_Print_Area_10_1_13_2" localSheetId="7">#REF!</definedName>
    <definedName name="Excel_BuiltIn_Print_Area_10_1_13_2">#REF!</definedName>
    <definedName name="Excel_BuiltIn_Print_Area_10_1_13_27" localSheetId="7">#REF!</definedName>
    <definedName name="Excel_BuiltIn_Print_Area_10_1_13_27">#REF!</definedName>
    <definedName name="Excel_BuiltIn_Print_Area_10_1_13_4" localSheetId="7">#REF!</definedName>
    <definedName name="Excel_BuiltIn_Print_Area_10_1_13_4">#REF!</definedName>
    <definedName name="Excel_BuiltIn_Print_Area_10_1_14" localSheetId="7">#REF!</definedName>
    <definedName name="Excel_BuiltIn_Print_Area_10_1_14">#REF!</definedName>
    <definedName name="Excel_BuiltIn_Print_Area_10_1_14_16" localSheetId="7">#REF!</definedName>
    <definedName name="Excel_BuiltIn_Print_Area_10_1_14_16">#REF!</definedName>
    <definedName name="Excel_BuiltIn_Print_Area_10_1_14_2" localSheetId="7">#REF!</definedName>
    <definedName name="Excel_BuiltIn_Print_Area_10_1_14_2">#REF!</definedName>
    <definedName name="Excel_BuiltIn_Print_Area_10_1_14_27" localSheetId="7">#REF!</definedName>
    <definedName name="Excel_BuiltIn_Print_Area_10_1_14_27">#REF!</definedName>
    <definedName name="Excel_BuiltIn_Print_Area_10_1_14_4" localSheetId="7">#REF!</definedName>
    <definedName name="Excel_BuiltIn_Print_Area_10_1_14_4">#REF!</definedName>
    <definedName name="Excel_BuiltIn_Print_Area_10_1_15" localSheetId="7">#REF!</definedName>
    <definedName name="Excel_BuiltIn_Print_Area_10_1_15">#REF!</definedName>
    <definedName name="Excel_BuiltIn_Print_Area_10_1_15_16" localSheetId="7">#REF!</definedName>
    <definedName name="Excel_BuiltIn_Print_Area_10_1_15_16">#REF!</definedName>
    <definedName name="Excel_BuiltIn_Print_Area_10_1_15_2" localSheetId="7">#REF!</definedName>
    <definedName name="Excel_BuiltIn_Print_Area_10_1_15_2">#REF!</definedName>
    <definedName name="Excel_BuiltIn_Print_Area_10_1_15_27" localSheetId="7">#REF!</definedName>
    <definedName name="Excel_BuiltIn_Print_Area_10_1_15_27">#REF!</definedName>
    <definedName name="Excel_BuiltIn_Print_Area_10_1_15_4" localSheetId="7">#REF!</definedName>
    <definedName name="Excel_BuiltIn_Print_Area_10_1_15_4">#REF!</definedName>
    <definedName name="Excel_BuiltIn_Print_Area_10_1_16" localSheetId="7">#REF!</definedName>
    <definedName name="Excel_BuiltIn_Print_Area_10_1_16">#REF!</definedName>
    <definedName name="Excel_BuiltIn_Print_Area_10_1_16_1" localSheetId="7">#REF!</definedName>
    <definedName name="Excel_BuiltIn_Print_Area_10_1_16_1">#REF!</definedName>
    <definedName name="Excel_BuiltIn_Print_Area_10_1_16_16" localSheetId="7">#REF!</definedName>
    <definedName name="Excel_BuiltIn_Print_Area_10_1_16_16">#REF!</definedName>
    <definedName name="Excel_BuiltIn_Print_Area_10_1_16_2" localSheetId="7">#REF!</definedName>
    <definedName name="Excel_BuiltIn_Print_Area_10_1_16_2">#REF!</definedName>
    <definedName name="Excel_BuiltIn_Print_Area_10_1_16_2_1" localSheetId="7">#REF!</definedName>
    <definedName name="Excel_BuiltIn_Print_Area_10_1_16_2_1">#REF!</definedName>
    <definedName name="Excel_BuiltIn_Print_Area_10_1_16_27" localSheetId="7">#REF!</definedName>
    <definedName name="Excel_BuiltIn_Print_Area_10_1_16_27">#REF!</definedName>
    <definedName name="Excel_BuiltIn_Print_Area_10_1_16_4" localSheetId="7">#REF!</definedName>
    <definedName name="Excel_BuiltIn_Print_Area_10_1_16_4">#REF!</definedName>
    <definedName name="Excel_BuiltIn_Print_Area_10_1_17" localSheetId="7">#REF!</definedName>
    <definedName name="Excel_BuiltIn_Print_Area_10_1_17">#REF!</definedName>
    <definedName name="Excel_BuiltIn_Print_Area_10_1_17_16" localSheetId="7">#REF!</definedName>
    <definedName name="Excel_BuiltIn_Print_Area_10_1_17_16">#REF!</definedName>
    <definedName name="Excel_BuiltIn_Print_Area_10_1_17_2" localSheetId="7">#REF!</definedName>
    <definedName name="Excel_BuiltIn_Print_Area_10_1_17_2">#REF!</definedName>
    <definedName name="Excel_BuiltIn_Print_Area_10_1_17_27" localSheetId="7">#REF!</definedName>
    <definedName name="Excel_BuiltIn_Print_Area_10_1_17_27">#REF!</definedName>
    <definedName name="Excel_BuiltIn_Print_Area_10_1_17_4" localSheetId="7">#REF!</definedName>
    <definedName name="Excel_BuiltIn_Print_Area_10_1_17_4">#REF!</definedName>
    <definedName name="Excel_BuiltIn_Print_Area_10_1_2" localSheetId="7">#REF!</definedName>
    <definedName name="Excel_BuiltIn_Print_Area_10_1_2">#REF!</definedName>
    <definedName name="Excel_BuiltIn_Print_Area_10_1_2_1" localSheetId="7">#REF!</definedName>
    <definedName name="Excel_BuiltIn_Print_Area_10_1_2_1">#REF!</definedName>
    <definedName name="Excel_BuiltIn_Print_Area_10_1_2_16" localSheetId="7">#REF!</definedName>
    <definedName name="Excel_BuiltIn_Print_Area_10_1_2_16">#REF!</definedName>
    <definedName name="Excel_BuiltIn_Print_Area_10_1_2_2" localSheetId="7">#REF!</definedName>
    <definedName name="Excel_BuiltIn_Print_Area_10_1_2_2">#REF!</definedName>
    <definedName name="Excel_BuiltIn_Print_Area_10_1_2_2_1" localSheetId="7">#REF!</definedName>
    <definedName name="Excel_BuiltIn_Print_Area_10_1_2_2_1">#REF!</definedName>
    <definedName name="Excel_BuiltIn_Print_Area_10_1_2_27" localSheetId="7">#REF!</definedName>
    <definedName name="Excel_BuiltIn_Print_Area_10_1_2_27">#REF!</definedName>
    <definedName name="Excel_BuiltIn_Print_Area_10_1_2_4" localSheetId="7">#REF!</definedName>
    <definedName name="Excel_BuiltIn_Print_Area_10_1_2_4">#REF!</definedName>
    <definedName name="Excel_BuiltIn_Print_Area_10_1_20" localSheetId="7">#REF!</definedName>
    <definedName name="Excel_BuiltIn_Print_Area_10_1_20">#REF!</definedName>
    <definedName name="Excel_BuiltIn_Print_Area_10_1_20_16" localSheetId="7">#REF!</definedName>
    <definedName name="Excel_BuiltIn_Print_Area_10_1_20_16">#REF!</definedName>
    <definedName name="Excel_BuiltIn_Print_Area_10_1_20_2" localSheetId="7">#REF!</definedName>
    <definedName name="Excel_BuiltIn_Print_Area_10_1_20_2">#REF!</definedName>
    <definedName name="Excel_BuiltIn_Print_Area_10_1_20_27" localSheetId="7">#REF!</definedName>
    <definedName name="Excel_BuiltIn_Print_Area_10_1_20_27">#REF!</definedName>
    <definedName name="Excel_BuiltIn_Print_Area_10_1_20_4" localSheetId="7">#REF!</definedName>
    <definedName name="Excel_BuiltIn_Print_Area_10_1_20_4">#REF!</definedName>
    <definedName name="Excel_BuiltIn_Print_Area_10_1_27" localSheetId="7">#REF!</definedName>
    <definedName name="Excel_BuiltIn_Print_Area_10_1_27">#REF!</definedName>
    <definedName name="Excel_BuiltIn_Print_Area_10_1_3" localSheetId="7">#REF!</definedName>
    <definedName name="Excel_BuiltIn_Print_Area_10_1_3">#REF!</definedName>
    <definedName name="Excel_BuiltIn_Print_Area_10_1_3_16" localSheetId="7">#REF!</definedName>
    <definedName name="Excel_BuiltIn_Print_Area_10_1_3_16">#REF!</definedName>
    <definedName name="Excel_BuiltIn_Print_Area_10_1_3_2" localSheetId="7">#REF!</definedName>
    <definedName name="Excel_BuiltIn_Print_Area_10_1_3_2">#REF!</definedName>
    <definedName name="Excel_BuiltIn_Print_Area_10_1_3_27" localSheetId="7">#REF!</definedName>
    <definedName name="Excel_BuiltIn_Print_Area_10_1_3_27">#REF!</definedName>
    <definedName name="Excel_BuiltIn_Print_Area_10_1_3_4" localSheetId="7">#REF!</definedName>
    <definedName name="Excel_BuiltIn_Print_Area_10_1_3_4">#REF!</definedName>
    <definedName name="Excel_BuiltIn_Print_Area_10_1_4" localSheetId="7">#REF!</definedName>
    <definedName name="Excel_BuiltIn_Print_Area_10_1_4">#REF!</definedName>
    <definedName name="Excel_BuiltIn_Print_Area_10_1_4_1" localSheetId="7">#REF!</definedName>
    <definedName name="Excel_BuiltIn_Print_Area_10_1_4_1">#REF!</definedName>
    <definedName name="Excel_BuiltIn_Print_Area_10_1_5" localSheetId="7">#REF!</definedName>
    <definedName name="Excel_BuiltIn_Print_Area_10_1_5">#REF!</definedName>
    <definedName name="Excel_BuiltIn_Print_Area_10_1_5_1" localSheetId="7">#REF!</definedName>
    <definedName name="Excel_BuiltIn_Print_Area_10_1_5_1">#REF!</definedName>
    <definedName name="Excel_BuiltIn_Print_Area_10_1_5_16" localSheetId="7">#REF!</definedName>
    <definedName name="Excel_BuiltIn_Print_Area_10_1_5_16">#REF!</definedName>
    <definedName name="Excel_BuiltIn_Print_Area_10_1_5_2" localSheetId="7">#REF!</definedName>
    <definedName name="Excel_BuiltIn_Print_Area_10_1_5_2">#REF!</definedName>
    <definedName name="Excel_BuiltIn_Print_Area_10_1_5_27" localSheetId="7">#REF!</definedName>
    <definedName name="Excel_BuiltIn_Print_Area_10_1_5_27">#REF!</definedName>
    <definedName name="Excel_BuiltIn_Print_Area_10_1_5_4" localSheetId="7">#REF!</definedName>
    <definedName name="Excel_BuiltIn_Print_Area_10_1_5_4">#REF!</definedName>
    <definedName name="Excel_BuiltIn_Print_Area_10_1_6" localSheetId="7">#REF!</definedName>
    <definedName name="Excel_BuiltIn_Print_Area_10_1_6">#REF!</definedName>
    <definedName name="Excel_BuiltIn_Print_Area_10_1_6_16" localSheetId="7">#REF!</definedName>
    <definedName name="Excel_BuiltIn_Print_Area_10_1_6_16">#REF!</definedName>
    <definedName name="Excel_BuiltIn_Print_Area_10_1_6_2" localSheetId="7">#REF!</definedName>
    <definedName name="Excel_BuiltIn_Print_Area_10_1_6_2">#REF!</definedName>
    <definedName name="Excel_BuiltIn_Print_Area_10_1_6_27" localSheetId="7">#REF!</definedName>
    <definedName name="Excel_BuiltIn_Print_Area_10_1_6_27">#REF!</definedName>
    <definedName name="Excel_BuiltIn_Print_Area_10_1_6_4" localSheetId="7">#REF!</definedName>
    <definedName name="Excel_BuiltIn_Print_Area_10_1_6_4">#REF!</definedName>
    <definedName name="Excel_BuiltIn_Print_Area_10_1_7" localSheetId="7">#REF!</definedName>
    <definedName name="Excel_BuiltIn_Print_Area_10_1_7">#REF!</definedName>
    <definedName name="Excel_BuiltIn_Print_Area_10_1_7_16" localSheetId="7">#REF!</definedName>
    <definedName name="Excel_BuiltIn_Print_Area_10_1_7_16">#REF!</definedName>
    <definedName name="Excel_BuiltIn_Print_Area_10_1_7_2" localSheetId="7">#REF!</definedName>
    <definedName name="Excel_BuiltIn_Print_Area_10_1_7_2">#REF!</definedName>
    <definedName name="Excel_BuiltIn_Print_Area_10_1_7_27" localSheetId="7">#REF!</definedName>
    <definedName name="Excel_BuiltIn_Print_Area_10_1_7_27">#REF!</definedName>
    <definedName name="Excel_BuiltIn_Print_Area_10_1_7_4" localSheetId="7">#REF!</definedName>
    <definedName name="Excel_BuiltIn_Print_Area_10_1_7_4">#REF!</definedName>
    <definedName name="Excel_BuiltIn_Print_Area_10_1_8" localSheetId="7">#REF!</definedName>
    <definedName name="Excel_BuiltIn_Print_Area_10_1_8">#REF!</definedName>
    <definedName name="Excel_BuiltIn_Print_Area_10_1_8_16" localSheetId="7">#REF!</definedName>
    <definedName name="Excel_BuiltIn_Print_Area_10_1_8_16">#REF!</definedName>
    <definedName name="Excel_BuiltIn_Print_Area_10_1_8_2" localSheetId="7">#REF!</definedName>
    <definedName name="Excel_BuiltIn_Print_Area_10_1_8_2">#REF!</definedName>
    <definedName name="Excel_BuiltIn_Print_Area_10_1_8_27" localSheetId="7">#REF!</definedName>
    <definedName name="Excel_BuiltIn_Print_Area_10_1_8_27">#REF!</definedName>
    <definedName name="Excel_BuiltIn_Print_Area_10_1_8_4" localSheetId="7">#REF!</definedName>
    <definedName name="Excel_BuiltIn_Print_Area_10_1_8_4">#REF!</definedName>
    <definedName name="Excel_BuiltIn_Print_Area_10_1_9" localSheetId="7">#REF!</definedName>
    <definedName name="Excel_BuiltIn_Print_Area_10_1_9">#REF!</definedName>
    <definedName name="Excel_BuiltIn_Print_Area_10_1_9_16" localSheetId="7">#REF!</definedName>
    <definedName name="Excel_BuiltIn_Print_Area_10_1_9_16">#REF!</definedName>
    <definedName name="Excel_BuiltIn_Print_Area_10_1_9_2" localSheetId="7">#REF!</definedName>
    <definedName name="Excel_BuiltIn_Print_Area_10_1_9_2">#REF!</definedName>
    <definedName name="Excel_BuiltIn_Print_Area_10_1_9_27" localSheetId="7">#REF!</definedName>
    <definedName name="Excel_BuiltIn_Print_Area_10_1_9_27">#REF!</definedName>
    <definedName name="Excel_BuiltIn_Print_Area_10_1_9_4" localSheetId="7">#REF!</definedName>
    <definedName name="Excel_BuiltIn_Print_Area_10_1_9_4">#REF!</definedName>
    <definedName name="Excel_BuiltIn_Print_Area_10_16" localSheetId="7">#REF!</definedName>
    <definedName name="Excel_BuiltIn_Print_Area_10_16">#REF!</definedName>
    <definedName name="Excel_BuiltIn_Print_Area_10_2" localSheetId="7">#REF!</definedName>
    <definedName name="Excel_BuiltIn_Print_Area_10_2">#REF!</definedName>
    <definedName name="Excel_BuiltIn_Print_Area_10_27" localSheetId="7">#REF!</definedName>
    <definedName name="Excel_BuiltIn_Print_Area_10_27">#REF!</definedName>
    <definedName name="Excel_BuiltIn_Print_Area_10_4" localSheetId="7">#REF!</definedName>
    <definedName name="Excel_BuiltIn_Print_Area_10_4">#REF!</definedName>
    <definedName name="Excel_BuiltIn_Print_Area_10_8" localSheetId="7">#REF!</definedName>
    <definedName name="Excel_BuiltIn_Print_Area_10_8">#REF!</definedName>
    <definedName name="Excel_BuiltIn_Print_Area_10_8_16" localSheetId="7">#REF!</definedName>
    <definedName name="Excel_BuiltIn_Print_Area_10_8_16">#REF!</definedName>
    <definedName name="Excel_BuiltIn_Print_Area_10_8_2" localSheetId="7">#REF!</definedName>
    <definedName name="Excel_BuiltIn_Print_Area_10_8_2">#REF!</definedName>
    <definedName name="Excel_BuiltIn_Print_Area_10_8_27" localSheetId="7">#REF!</definedName>
    <definedName name="Excel_BuiltIn_Print_Area_10_8_27">#REF!</definedName>
    <definedName name="Excel_BuiltIn_Print_Area_10_8_4" localSheetId="7">#REF!</definedName>
    <definedName name="Excel_BuiltIn_Print_Area_10_8_4">#REF!</definedName>
    <definedName name="Excel_BuiltIn_Print_Area_11" localSheetId="7">#REF!</definedName>
    <definedName name="Excel_BuiltIn_Print_Area_11">#REF!</definedName>
    <definedName name="Excel_BuiltIn_Print_Area_11_1" localSheetId="7">#REF!</definedName>
    <definedName name="Excel_BuiltIn_Print_Area_11_1">#REF!</definedName>
    <definedName name="Excel_BuiltIn_Print_Area_11_1_1" localSheetId="7">#REF!</definedName>
    <definedName name="Excel_BuiltIn_Print_Area_11_1_1">#REF!</definedName>
    <definedName name="Excel_BuiltIn_Print_Area_11_1_1_16" localSheetId="7">#REF!</definedName>
    <definedName name="Excel_BuiltIn_Print_Area_11_1_1_16">#REF!</definedName>
    <definedName name="Excel_BuiltIn_Print_Area_11_1_1_2" localSheetId="7">#REF!</definedName>
    <definedName name="Excel_BuiltIn_Print_Area_11_1_1_2">#REF!</definedName>
    <definedName name="Excel_BuiltIn_Print_Area_11_1_1_27" localSheetId="7">#REF!</definedName>
    <definedName name="Excel_BuiltIn_Print_Area_11_1_1_27">#REF!</definedName>
    <definedName name="Excel_BuiltIn_Print_Area_11_1_1_4" localSheetId="7">#REF!</definedName>
    <definedName name="Excel_BuiltIn_Print_Area_11_1_1_4">#REF!</definedName>
    <definedName name="Excel_BuiltIn_Print_Area_11_1_10" localSheetId="7">#REF!</definedName>
    <definedName name="Excel_BuiltIn_Print_Area_11_1_10">#REF!</definedName>
    <definedName name="Excel_BuiltIn_Print_Area_11_1_10_16" localSheetId="7">#REF!</definedName>
    <definedName name="Excel_BuiltIn_Print_Area_11_1_10_16">#REF!</definedName>
    <definedName name="Excel_BuiltIn_Print_Area_11_1_10_2" localSheetId="7">#REF!</definedName>
    <definedName name="Excel_BuiltIn_Print_Area_11_1_10_2">#REF!</definedName>
    <definedName name="Excel_BuiltIn_Print_Area_11_1_10_27" localSheetId="7">#REF!</definedName>
    <definedName name="Excel_BuiltIn_Print_Area_11_1_10_27">#REF!</definedName>
    <definedName name="Excel_BuiltIn_Print_Area_11_1_10_4" localSheetId="7">#REF!</definedName>
    <definedName name="Excel_BuiltIn_Print_Area_11_1_10_4">#REF!</definedName>
    <definedName name="Excel_BuiltIn_Print_Area_11_1_11" localSheetId="7">#REF!</definedName>
    <definedName name="Excel_BuiltIn_Print_Area_11_1_11">#REF!</definedName>
    <definedName name="Excel_BuiltIn_Print_Area_11_1_11_16" localSheetId="7">#REF!</definedName>
    <definedName name="Excel_BuiltIn_Print_Area_11_1_11_16">#REF!</definedName>
    <definedName name="Excel_BuiltIn_Print_Area_11_1_11_2" localSheetId="7">#REF!</definedName>
    <definedName name="Excel_BuiltIn_Print_Area_11_1_11_2">#REF!</definedName>
    <definedName name="Excel_BuiltIn_Print_Area_11_1_11_27" localSheetId="7">#REF!</definedName>
    <definedName name="Excel_BuiltIn_Print_Area_11_1_11_27">#REF!</definedName>
    <definedName name="Excel_BuiltIn_Print_Area_11_1_11_4" localSheetId="7">#REF!</definedName>
    <definedName name="Excel_BuiltIn_Print_Area_11_1_11_4">#REF!</definedName>
    <definedName name="Excel_BuiltIn_Print_Area_11_1_12" localSheetId="7">#REF!</definedName>
    <definedName name="Excel_BuiltIn_Print_Area_11_1_12">#REF!</definedName>
    <definedName name="Excel_BuiltIn_Print_Area_11_1_12_16" localSheetId="7">#REF!</definedName>
    <definedName name="Excel_BuiltIn_Print_Area_11_1_12_16">#REF!</definedName>
    <definedName name="Excel_BuiltIn_Print_Area_11_1_12_2" localSheetId="7">#REF!</definedName>
    <definedName name="Excel_BuiltIn_Print_Area_11_1_12_2">#REF!</definedName>
    <definedName name="Excel_BuiltIn_Print_Area_11_1_12_27" localSheetId="7">#REF!</definedName>
    <definedName name="Excel_BuiltIn_Print_Area_11_1_12_27">#REF!</definedName>
    <definedName name="Excel_BuiltIn_Print_Area_11_1_12_4" localSheetId="7">#REF!</definedName>
    <definedName name="Excel_BuiltIn_Print_Area_11_1_12_4">#REF!</definedName>
    <definedName name="Excel_BuiltIn_Print_Area_11_1_13" localSheetId="7">#REF!</definedName>
    <definedName name="Excel_BuiltIn_Print_Area_11_1_13">#REF!</definedName>
    <definedName name="Excel_BuiltIn_Print_Area_11_1_13_16" localSheetId="7">#REF!</definedName>
    <definedName name="Excel_BuiltIn_Print_Area_11_1_13_16">#REF!</definedName>
    <definedName name="Excel_BuiltIn_Print_Area_11_1_13_2" localSheetId="7">#REF!</definedName>
    <definedName name="Excel_BuiltIn_Print_Area_11_1_13_2">#REF!</definedName>
    <definedName name="Excel_BuiltIn_Print_Area_11_1_13_27" localSheetId="7">#REF!</definedName>
    <definedName name="Excel_BuiltIn_Print_Area_11_1_13_27">#REF!</definedName>
    <definedName name="Excel_BuiltIn_Print_Area_11_1_13_4" localSheetId="7">#REF!</definedName>
    <definedName name="Excel_BuiltIn_Print_Area_11_1_13_4">#REF!</definedName>
    <definedName name="Excel_BuiltIn_Print_Area_11_1_14" localSheetId="7">#REF!</definedName>
    <definedName name="Excel_BuiltIn_Print_Area_11_1_14">#REF!</definedName>
    <definedName name="Excel_BuiltIn_Print_Area_11_1_14_16" localSheetId="7">#REF!</definedName>
    <definedName name="Excel_BuiltIn_Print_Area_11_1_14_16">#REF!</definedName>
    <definedName name="Excel_BuiltIn_Print_Area_11_1_14_2" localSheetId="7">#REF!</definedName>
    <definedName name="Excel_BuiltIn_Print_Area_11_1_14_2">#REF!</definedName>
    <definedName name="Excel_BuiltIn_Print_Area_11_1_14_27" localSheetId="7">#REF!</definedName>
    <definedName name="Excel_BuiltIn_Print_Area_11_1_14_27">#REF!</definedName>
    <definedName name="Excel_BuiltIn_Print_Area_11_1_14_4" localSheetId="7">#REF!</definedName>
    <definedName name="Excel_BuiltIn_Print_Area_11_1_14_4">#REF!</definedName>
    <definedName name="Excel_BuiltIn_Print_Area_11_1_15" localSheetId="7">#REF!</definedName>
    <definedName name="Excel_BuiltIn_Print_Area_11_1_15">#REF!</definedName>
    <definedName name="Excel_BuiltIn_Print_Area_11_1_15_16" localSheetId="7">#REF!</definedName>
    <definedName name="Excel_BuiltIn_Print_Area_11_1_15_16">#REF!</definedName>
    <definedName name="Excel_BuiltIn_Print_Area_11_1_15_2" localSheetId="7">#REF!</definedName>
    <definedName name="Excel_BuiltIn_Print_Area_11_1_15_2">#REF!</definedName>
    <definedName name="Excel_BuiltIn_Print_Area_11_1_15_27" localSheetId="7">#REF!</definedName>
    <definedName name="Excel_BuiltIn_Print_Area_11_1_15_27">#REF!</definedName>
    <definedName name="Excel_BuiltIn_Print_Area_11_1_15_4" localSheetId="7">#REF!</definedName>
    <definedName name="Excel_BuiltIn_Print_Area_11_1_15_4">#REF!</definedName>
    <definedName name="Excel_BuiltIn_Print_Area_11_1_16" localSheetId="7">#REF!</definedName>
    <definedName name="Excel_BuiltIn_Print_Area_11_1_16">#REF!</definedName>
    <definedName name="Excel_BuiltIn_Print_Area_11_1_16_1" localSheetId="7">#REF!</definedName>
    <definedName name="Excel_BuiltIn_Print_Area_11_1_16_1">#REF!</definedName>
    <definedName name="Excel_BuiltIn_Print_Area_11_1_16_16" localSheetId="7">#REF!</definedName>
    <definedName name="Excel_BuiltIn_Print_Area_11_1_16_16">#REF!</definedName>
    <definedName name="Excel_BuiltIn_Print_Area_11_1_16_2" localSheetId="7">#REF!</definedName>
    <definedName name="Excel_BuiltIn_Print_Area_11_1_16_2">#REF!</definedName>
    <definedName name="Excel_BuiltIn_Print_Area_11_1_16_27" localSheetId="7">#REF!</definedName>
    <definedName name="Excel_BuiltIn_Print_Area_11_1_16_27">#REF!</definedName>
    <definedName name="Excel_BuiltIn_Print_Area_11_1_16_4" localSheetId="7">#REF!</definedName>
    <definedName name="Excel_BuiltIn_Print_Area_11_1_16_4">#REF!</definedName>
    <definedName name="Excel_BuiltIn_Print_Area_11_1_17" localSheetId="7">#REF!</definedName>
    <definedName name="Excel_BuiltIn_Print_Area_11_1_17">#REF!</definedName>
    <definedName name="Excel_BuiltIn_Print_Area_11_1_17_16" localSheetId="7">#REF!</definedName>
    <definedName name="Excel_BuiltIn_Print_Area_11_1_17_16">#REF!</definedName>
    <definedName name="Excel_BuiltIn_Print_Area_11_1_17_2" localSheetId="7">#REF!</definedName>
    <definedName name="Excel_BuiltIn_Print_Area_11_1_17_2">#REF!</definedName>
    <definedName name="Excel_BuiltIn_Print_Area_11_1_17_27" localSheetId="7">#REF!</definedName>
    <definedName name="Excel_BuiltIn_Print_Area_11_1_17_27">#REF!</definedName>
    <definedName name="Excel_BuiltIn_Print_Area_11_1_17_4" localSheetId="7">#REF!</definedName>
    <definedName name="Excel_BuiltIn_Print_Area_11_1_17_4">#REF!</definedName>
    <definedName name="Excel_BuiltIn_Print_Area_11_1_2" localSheetId="7">#REF!</definedName>
    <definedName name="Excel_BuiltIn_Print_Area_11_1_2">#REF!</definedName>
    <definedName name="Excel_BuiltIn_Print_Area_11_1_2_1" localSheetId="7">#REF!</definedName>
    <definedName name="Excel_BuiltIn_Print_Area_11_1_2_1">#REF!</definedName>
    <definedName name="Excel_BuiltIn_Print_Area_11_1_2_16" localSheetId="7">#REF!</definedName>
    <definedName name="Excel_BuiltIn_Print_Area_11_1_2_16">#REF!</definedName>
    <definedName name="Excel_BuiltIn_Print_Area_11_1_2_2" localSheetId="7">#REF!</definedName>
    <definedName name="Excel_BuiltIn_Print_Area_11_1_2_2">#REF!</definedName>
    <definedName name="Excel_BuiltIn_Print_Area_11_1_2_27" localSheetId="7">#REF!</definedName>
    <definedName name="Excel_BuiltIn_Print_Area_11_1_2_27">#REF!</definedName>
    <definedName name="Excel_BuiltIn_Print_Area_11_1_2_4" localSheetId="7">#REF!</definedName>
    <definedName name="Excel_BuiltIn_Print_Area_11_1_2_4">#REF!</definedName>
    <definedName name="Excel_BuiltIn_Print_Area_11_1_20" localSheetId="7">#REF!</definedName>
    <definedName name="Excel_BuiltIn_Print_Area_11_1_20">#REF!</definedName>
    <definedName name="Excel_BuiltIn_Print_Area_11_1_20_16" localSheetId="7">#REF!</definedName>
    <definedName name="Excel_BuiltIn_Print_Area_11_1_20_16">#REF!</definedName>
    <definedName name="Excel_BuiltIn_Print_Area_11_1_20_2" localSheetId="7">#REF!</definedName>
    <definedName name="Excel_BuiltIn_Print_Area_11_1_20_2">#REF!</definedName>
    <definedName name="Excel_BuiltIn_Print_Area_11_1_20_27" localSheetId="7">#REF!</definedName>
    <definedName name="Excel_BuiltIn_Print_Area_11_1_20_27">#REF!</definedName>
    <definedName name="Excel_BuiltIn_Print_Area_11_1_20_4" localSheetId="7">#REF!</definedName>
    <definedName name="Excel_BuiltIn_Print_Area_11_1_20_4">#REF!</definedName>
    <definedName name="Excel_BuiltIn_Print_Area_11_1_27" localSheetId="7">#REF!</definedName>
    <definedName name="Excel_BuiltIn_Print_Area_11_1_27">#REF!</definedName>
    <definedName name="Excel_BuiltIn_Print_Area_11_1_3" localSheetId="7">#REF!</definedName>
    <definedName name="Excel_BuiltIn_Print_Area_11_1_3">#REF!</definedName>
    <definedName name="Excel_BuiltIn_Print_Area_11_1_3_16" localSheetId="7">#REF!</definedName>
    <definedName name="Excel_BuiltIn_Print_Area_11_1_3_16">#REF!</definedName>
    <definedName name="Excel_BuiltIn_Print_Area_11_1_3_2" localSheetId="7">#REF!</definedName>
    <definedName name="Excel_BuiltIn_Print_Area_11_1_3_2">#REF!</definedName>
    <definedName name="Excel_BuiltIn_Print_Area_11_1_3_27" localSheetId="7">#REF!</definedName>
    <definedName name="Excel_BuiltIn_Print_Area_11_1_3_27">#REF!</definedName>
    <definedName name="Excel_BuiltIn_Print_Area_11_1_3_4" localSheetId="7">#REF!</definedName>
    <definedName name="Excel_BuiltIn_Print_Area_11_1_3_4">#REF!</definedName>
    <definedName name="Excel_BuiltIn_Print_Area_11_1_4" localSheetId="7">#REF!</definedName>
    <definedName name="Excel_BuiltIn_Print_Area_11_1_4">#REF!</definedName>
    <definedName name="Excel_BuiltIn_Print_Area_11_1_5" localSheetId="7">#REF!</definedName>
    <definedName name="Excel_BuiltIn_Print_Area_11_1_5">#REF!</definedName>
    <definedName name="Excel_BuiltIn_Print_Area_11_1_5_1" localSheetId="7">#REF!</definedName>
    <definedName name="Excel_BuiltIn_Print_Area_11_1_5_1">#REF!</definedName>
    <definedName name="Excel_BuiltIn_Print_Area_11_1_5_16" localSheetId="7">#REF!</definedName>
    <definedName name="Excel_BuiltIn_Print_Area_11_1_5_16">#REF!</definedName>
    <definedName name="Excel_BuiltIn_Print_Area_11_1_5_2" localSheetId="7">#REF!</definedName>
    <definedName name="Excel_BuiltIn_Print_Area_11_1_5_2">#REF!</definedName>
    <definedName name="Excel_BuiltIn_Print_Area_11_1_5_27" localSheetId="7">#REF!</definedName>
    <definedName name="Excel_BuiltIn_Print_Area_11_1_5_27">#REF!</definedName>
    <definedName name="Excel_BuiltIn_Print_Area_11_1_5_4" localSheetId="7">#REF!</definedName>
    <definedName name="Excel_BuiltIn_Print_Area_11_1_5_4">#REF!</definedName>
    <definedName name="Excel_BuiltIn_Print_Area_11_1_6" localSheetId="7">#REF!</definedName>
    <definedName name="Excel_BuiltIn_Print_Area_11_1_6">#REF!</definedName>
    <definedName name="Excel_BuiltIn_Print_Area_11_1_6_16" localSheetId="7">#REF!</definedName>
    <definedName name="Excel_BuiltIn_Print_Area_11_1_6_16">#REF!</definedName>
    <definedName name="Excel_BuiltIn_Print_Area_11_1_6_2" localSheetId="7">#REF!</definedName>
    <definedName name="Excel_BuiltIn_Print_Area_11_1_6_2">#REF!</definedName>
    <definedName name="Excel_BuiltIn_Print_Area_11_1_6_27" localSheetId="7">#REF!</definedName>
    <definedName name="Excel_BuiltIn_Print_Area_11_1_6_27">#REF!</definedName>
    <definedName name="Excel_BuiltIn_Print_Area_11_1_6_4" localSheetId="7">#REF!</definedName>
    <definedName name="Excel_BuiltIn_Print_Area_11_1_6_4">#REF!</definedName>
    <definedName name="Excel_BuiltIn_Print_Area_11_1_7" localSheetId="7">#REF!</definedName>
    <definedName name="Excel_BuiltIn_Print_Area_11_1_7">#REF!</definedName>
    <definedName name="Excel_BuiltIn_Print_Area_11_1_7_16" localSheetId="7">#REF!</definedName>
    <definedName name="Excel_BuiltIn_Print_Area_11_1_7_16">#REF!</definedName>
    <definedName name="Excel_BuiltIn_Print_Area_11_1_7_2" localSheetId="7">#REF!</definedName>
    <definedName name="Excel_BuiltIn_Print_Area_11_1_7_2">#REF!</definedName>
    <definedName name="Excel_BuiltIn_Print_Area_11_1_7_27" localSheetId="7">#REF!</definedName>
    <definedName name="Excel_BuiltIn_Print_Area_11_1_7_27">#REF!</definedName>
    <definedName name="Excel_BuiltIn_Print_Area_11_1_7_4" localSheetId="7">#REF!</definedName>
    <definedName name="Excel_BuiltIn_Print_Area_11_1_7_4">#REF!</definedName>
    <definedName name="Excel_BuiltIn_Print_Area_11_1_8" localSheetId="7">#REF!</definedName>
    <definedName name="Excel_BuiltIn_Print_Area_11_1_8">#REF!</definedName>
    <definedName name="Excel_BuiltIn_Print_Area_11_1_8_16" localSheetId="7">#REF!</definedName>
    <definedName name="Excel_BuiltIn_Print_Area_11_1_8_16">#REF!</definedName>
    <definedName name="Excel_BuiltIn_Print_Area_11_1_8_2" localSheetId="7">#REF!</definedName>
    <definedName name="Excel_BuiltIn_Print_Area_11_1_8_2">#REF!</definedName>
    <definedName name="Excel_BuiltIn_Print_Area_11_1_8_27" localSheetId="7">#REF!</definedName>
    <definedName name="Excel_BuiltIn_Print_Area_11_1_8_27">#REF!</definedName>
    <definedName name="Excel_BuiltIn_Print_Area_11_1_8_4" localSheetId="7">#REF!</definedName>
    <definedName name="Excel_BuiltIn_Print_Area_11_1_8_4">#REF!</definedName>
    <definedName name="Excel_BuiltIn_Print_Area_11_1_9" localSheetId="7">#REF!</definedName>
    <definedName name="Excel_BuiltIn_Print_Area_11_1_9">#REF!</definedName>
    <definedName name="Excel_BuiltIn_Print_Area_11_1_9_16" localSheetId="7">#REF!</definedName>
    <definedName name="Excel_BuiltIn_Print_Area_11_1_9_16">#REF!</definedName>
    <definedName name="Excel_BuiltIn_Print_Area_11_1_9_2" localSheetId="7">#REF!</definedName>
    <definedName name="Excel_BuiltIn_Print_Area_11_1_9_2">#REF!</definedName>
    <definedName name="Excel_BuiltIn_Print_Area_11_1_9_27" localSheetId="7">#REF!</definedName>
    <definedName name="Excel_BuiltIn_Print_Area_11_1_9_27">#REF!</definedName>
    <definedName name="Excel_BuiltIn_Print_Area_11_1_9_4" localSheetId="7">#REF!</definedName>
    <definedName name="Excel_BuiltIn_Print_Area_11_1_9_4">#REF!</definedName>
    <definedName name="Excel_BuiltIn_Print_Area_12_1" localSheetId="7">#REF!</definedName>
    <definedName name="Excel_BuiltIn_Print_Area_12_1">#REF!</definedName>
    <definedName name="Excel_BuiltIn_Print_Area_12_1_1" localSheetId="7">#REF!</definedName>
    <definedName name="Excel_BuiltIn_Print_Area_12_1_1">#REF!</definedName>
    <definedName name="Excel_BuiltIn_Print_Area_12_1_1_1" localSheetId="7">#REF!</definedName>
    <definedName name="Excel_BuiltIn_Print_Area_12_1_1_1">#REF!</definedName>
    <definedName name="Excel_BuiltIn_Print_Area_12_1_1_1_1" localSheetId="7">#REF!</definedName>
    <definedName name="Excel_BuiltIn_Print_Area_12_1_1_1_1">#REF!</definedName>
    <definedName name="Excel_BuiltIn_Print_Area_12_1_1_1_1_1" localSheetId="7">#REF!</definedName>
    <definedName name="Excel_BuiltIn_Print_Area_12_1_1_1_1_1">#REF!</definedName>
    <definedName name="Excel_BuiltIn_Print_Area_12_1_1_1_1_16" localSheetId="7">#REF!</definedName>
    <definedName name="Excel_BuiltIn_Print_Area_12_1_1_1_1_16">#REF!</definedName>
    <definedName name="Excel_BuiltIn_Print_Area_12_1_1_1_1_2" localSheetId="7">#REF!</definedName>
    <definedName name="Excel_BuiltIn_Print_Area_12_1_1_1_1_2">#REF!</definedName>
    <definedName name="Excel_BuiltIn_Print_Area_12_1_1_1_1_27" localSheetId="7">#REF!</definedName>
    <definedName name="Excel_BuiltIn_Print_Area_12_1_1_1_1_27">#REF!</definedName>
    <definedName name="Excel_BuiltIn_Print_Area_12_1_1_1_1_4" localSheetId="7">#REF!</definedName>
    <definedName name="Excel_BuiltIn_Print_Area_12_1_1_1_1_4">#REF!</definedName>
    <definedName name="Excel_BuiltIn_Print_Area_12_1_1_1_16" localSheetId="7">#REF!</definedName>
    <definedName name="Excel_BuiltIn_Print_Area_12_1_1_1_16">#REF!</definedName>
    <definedName name="Excel_BuiltIn_Print_Area_12_1_1_1_2" localSheetId="7">#REF!</definedName>
    <definedName name="Excel_BuiltIn_Print_Area_12_1_1_1_2">#REF!</definedName>
    <definedName name="Excel_BuiltIn_Print_Area_12_1_1_1_27" localSheetId="7">#REF!</definedName>
    <definedName name="Excel_BuiltIn_Print_Area_12_1_1_1_27">#REF!</definedName>
    <definedName name="Excel_BuiltIn_Print_Area_12_1_1_1_4" localSheetId="7">#REF!</definedName>
    <definedName name="Excel_BuiltIn_Print_Area_12_1_1_1_4">#REF!</definedName>
    <definedName name="Excel_BuiltIn_Print_Area_12_1_1_10" localSheetId="7">#REF!</definedName>
    <definedName name="Excel_BuiltIn_Print_Area_12_1_1_10">#REF!</definedName>
    <definedName name="Excel_BuiltIn_Print_Area_12_1_1_10_16" localSheetId="7">#REF!</definedName>
    <definedName name="Excel_BuiltIn_Print_Area_12_1_1_10_16">#REF!</definedName>
    <definedName name="Excel_BuiltIn_Print_Area_12_1_1_10_2" localSheetId="7">#REF!</definedName>
    <definedName name="Excel_BuiltIn_Print_Area_12_1_1_10_2">#REF!</definedName>
    <definedName name="Excel_BuiltIn_Print_Area_12_1_1_10_27" localSheetId="7">#REF!</definedName>
    <definedName name="Excel_BuiltIn_Print_Area_12_1_1_10_27">#REF!</definedName>
    <definedName name="Excel_BuiltIn_Print_Area_12_1_1_10_4" localSheetId="7">#REF!</definedName>
    <definedName name="Excel_BuiltIn_Print_Area_12_1_1_10_4">#REF!</definedName>
    <definedName name="Excel_BuiltIn_Print_Area_12_1_1_11" localSheetId="7">#REF!</definedName>
    <definedName name="Excel_BuiltIn_Print_Area_12_1_1_11">#REF!</definedName>
    <definedName name="Excel_BuiltIn_Print_Area_12_1_1_11_16" localSheetId="7">#REF!</definedName>
    <definedName name="Excel_BuiltIn_Print_Area_12_1_1_11_16">#REF!</definedName>
    <definedName name="Excel_BuiltIn_Print_Area_12_1_1_11_2" localSheetId="7">#REF!</definedName>
    <definedName name="Excel_BuiltIn_Print_Area_12_1_1_11_2">#REF!</definedName>
    <definedName name="Excel_BuiltIn_Print_Area_12_1_1_11_27" localSheetId="7">#REF!</definedName>
    <definedName name="Excel_BuiltIn_Print_Area_12_1_1_11_27">#REF!</definedName>
    <definedName name="Excel_BuiltIn_Print_Area_12_1_1_11_4" localSheetId="7">#REF!</definedName>
    <definedName name="Excel_BuiltIn_Print_Area_12_1_1_11_4">#REF!</definedName>
    <definedName name="Excel_BuiltIn_Print_Area_12_1_1_12" localSheetId="7">#REF!</definedName>
    <definedName name="Excel_BuiltIn_Print_Area_12_1_1_12">#REF!</definedName>
    <definedName name="Excel_BuiltIn_Print_Area_12_1_1_12_16" localSheetId="7">#REF!</definedName>
    <definedName name="Excel_BuiltIn_Print_Area_12_1_1_12_16">#REF!</definedName>
    <definedName name="Excel_BuiltIn_Print_Area_12_1_1_12_2" localSheetId="7">#REF!</definedName>
    <definedName name="Excel_BuiltIn_Print_Area_12_1_1_12_2">#REF!</definedName>
    <definedName name="Excel_BuiltIn_Print_Area_12_1_1_12_27" localSheetId="7">#REF!</definedName>
    <definedName name="Excel_BuiltIn_Print_Area_12_1_1_12_27">#REF!</definedName>
    <definedName name="Excel_BuiltIn_Print_Area_12_1_1_12_4" localSheetId="7">#REF!</definedName>
    <definedName name="Excel_BuiltIn_Print_Area_12_1_1_12_4">#REF!</definedName>
    <definedName name="Excel_BuiltIn_Print_Area_12_1_1_13" localSheetId="7">#REF!</definedName>
    <definedName name="Excel_BuiltIn_Print_Area_12_1_1_13">#REF!</definedName>
    <definedName name="Excel_BuiltIn_Print_Area_12_1_1_13_16" localSheetId="7">#REF!</definedName>
    <definedName name="Excel_BuiltIn_Print_Area_12_1_1_13_16">#REF!</definedName>
    <definedName name="Excel_BuiltIn_Print_Area_12_1_1_13_2" localSheetId="7">#REF!</definedName>
    <definedName name="Excel_BuiltIn_Print_Area_12_1_1_13_2">#REF!</definedName>
    <definedName name="Excel_BuiltIn_Print_Area_12_1_1_13_27" localSheetId="7">#REF!</definedName>
    <definedName name="Excel_BuiltIn_Print_Area_12_1_1_13_27">#REF!</definedName>
    <definedName name="Excel_BuiltIn_Print_Area_12_1_1_13_4" localSheetId="7">#REF!</definedName>
    <definedName name="Excel_BuiltIn_Print_Area_12_1_1_13_4">#REF!</definedName>
    <definedName name="Excel_BuiltIn_Print_Area_12_1_1_14" localSheetId="7">#REF!</definedName>
    <definedName name="Excel_BuiltIn_Print_Area_12_1_1_14">#REF!</definedName>
    <definedName name="Excel_BuiltIn_Print_Area_12_1_1_14_16" localSheetId="7">#REF!</definedName>
    <definedName name="Excel_BuiltIn_Print_Area_12_1_1_14_16">#REF!</definedName>
    <definedName name="Excel_BuiltIn_Print_Area_12_1_1_14_2" localSheetId="7">#REF!</definedName>
    <definedName name="Excel_BuiltIn_Print_Area_12_1_1_14_2">#REF!</definedName>
    <definedName name="Excel_BuiltIn_Print_Area_12_1_1_14_27" localSheetId="7">#REF!</definedName>
    <definedName name="Excel_BuiltIn_Print_Area_12_1_1_14_27">#REF!</definedName>
    <definedName name="Excel_BuiltIn_Print_Area_12_1_1_14_4" localSheetId="7">#REF!</definedName>
    <definedName name="Excel_BuiltIn_Print_Area_12_1_1_14_4">#REF!</definedName>
    <definedName name="Excel_BuiltIn_Print_Area_12_1_1_15" localSheetId="7">#REF!</definedName>
    <definedName name="Excel_BuiltIn_Print_Area_12_1_1_15">#REF!</definedName>
    <definedName name="Excel_BuiltIn_Print_Area_12_1_1_15_16" localSheetId="7">#REF!</definedName>
    <definedName name="Excel_BuiltIn_Print_Area_12_1_1_15_16">#REF!</definedName>
    <definedName name="Excel_BuiltIn_Print_Area_12_1_1_15_2" localSheetId="7">#REF!</definedName>
    <definedName name="Excel_BuiltIn_Print_Area_12_1_1_15_2">#REF!</definedName>
    <definedName name="Excel_BuiltIn_Print_Area_12_1_1_15_27" localSheetId="7">#REF!</definedName>
    <definedName name="Excel_BuiltIn_Print_Area_12_1_1_15_27">#REF!</definedName>
    <definedName name="Excel_BuiltIn_Print_Area_12_1_1_15_4" localSheetId="7">#REF!</definedName>
    <definedName name="Excel_BuiltIn_Print_Area_12_1_1_15_4">#REF!</definedName>
    <definedName name="Excel_BuiltIn_Print_Area_12_1_1_16" localSheetId="7">#REF!</definedName>
    <definedName name="Excel_BuiltIn_Print_Area_12_1_1_16">#REF!</definedName>
    <definedName name="Excel_BuiltIn_Print_Area_12_1_1_16_1" localSheetId="7">#REF!</definedName>
    <definedName name="Excel_BuiltIn_Print_Area_12_1_1_16_1">#REF!</definedName>
    <definedName name="Excel_BuiltIn_Print_Area_12_1_1_16_16" localSheetId="7">#REF!</definedName>
    <definedName name="Excel_BuiltIn_Print_Area_12_1_1_16_16">#REF!</definedName>
    <definedName name="Excel_BuiltIn_Print_Area_12_1_1_16_2" localSheetId="7">#REF!</definedName>
    <definedName name="Excel_BuiltIn_Print_Area_12_1_1_16_2">#REF!</definedName>
    <definedName name="Excel_BuiltIn_Print_Area_12_1_1_16_27" localSheetId="7">#REF!</definedName>
    <definedName name="Excel_BuiltIn_Print_Area_12_1_1_16_27">#REF!</definedName>
    <definedName name="Excel_BuiltIn_Print_Area_12_1_1_16_4" localSheetId="7">#REF!</definedName>
    <definedName name="Excel_BuiltIn_Print_Area_12_1_1_16_4">#REF!</definedName>
    <definedName name="Excel_BuiltIn_Print_Area_12_1_1_17" localSheetId="7">#REF!</definedName>
    <definedName name="Excel_BuiltIn_Print_Area_12_1_1_17">#REF!</definedName>
    <definedName name="Excel_BuiltIn_Print_Area_12_1_1_17_16" localSheetId="7">#REF!</definedName>
    <definedName name="Excel_BuiltIn_Print_Area_12_1_1_17_16">#REF!</definedName>
    <definedName name="Excel_BuiltIn_Print_Area_12_1_1_17_2" localSheetId="7">#REF!</definedName>
    <definedName name="Excel_BuiltIn_Print_Area_12_1_1_17_2">#REF!</definedName>
    <definedName name="Excel_BuiltIn_Print_Area_12_1_1_17_27" localSheetId="7">#REF!</definedName>
    <definedName name="Excel_BuiltIn_Print_Area_12_1_1_17_27">#REF!</definedName>
    <definedName name="Excel_BuiltIn_Print_Area_12_1_1_17_4" localSheetId="7">#REF!</definedName>
    <definedName name="Excel_BuiltIn_Print_Area_12_1_1_17_4">#REF!</definedName>
    <definedName name="Excel_BuiltIn_Print_Area_12_1_1_2" localSheetId="7">#REF!</definedName>
    <definedName name="Excel_BuiltIn_Print_Area_12_1_1_2">#REF!</definedName>
    <definedName name="Excel_BuiltIn_Print_Area_12_1_1_2_1" localSheetId="7">#REF!</definedName>
    <definedName name="Excel_BuiltIn_Print_Area_12_1_1_2_1">#REF!</definedName>
    <definedName name="Excel_BuiltIn_Print_Area_12_1_1_2_16" localSheetId="7">#REF!</definedName>
    <definedName name="Excel_BuiltIn_Print_Area_12_1_1_2_16">#REF!</definedName>
    <definedName name="Excel_BuiltIn_Print_Area_12_1_1_2_2" localSheetId="7">#REF!</definedName>
    <definedName name="Excel_BuiltIn_Print_Area_12_1_1_2_2">#REF!</definedName>
    <definedName name="Excel_BuiltIn_Print_Area_12_1_1_2_27" localSheetId="7">#REF!</definedName>
    <definedName name="Excel_BuiltIn_Print_Area_12_1_1_2_27">#REF!</definedName>
    <definedName name="Excel_BuiltIn_Print_Area_12_1_1_2_4" localSheetId="7">#REF!</definedName>
    <definedName name="Excel_BuiltIn_Print_Area_12_1_1_2_4">#REF!</definedName>
    <definedName name="Excel_BuiltIn_Print_Area_12_1_1_20" localSheetId="7">#REF!</definedName>
    <definedName name="Excel_BuiltIn_Print_Area_12_1_1_20">#REF!</definedName>
    <definedName name="Excel_BuiltIn_Print_Area_12_1_1_20_16" localSheetId="7">#REF!</definedName>
    <definedName name="Excel_BuiltIn_Print_Area_12_1_1_20_16">#REF!</definedName>
    <definedName name="Excel_BuiltIn_Print_Area_12_1_1_20_2" localSheetId="7">#REF!</definedName>
    <definedName name="Excel_BuiltIn_Print_Area_12_1_1_20_2">#REF!</definedName>
    <definedName name="Excel_BuiltIn_Print_Area_12_1_1_20_27" localSheetId="7">#REF!</definedName>
    <definedName name="Excel_BuiltIn_Print_Area_12_1_1_20_27">#REF!</definedName>
    <definedName name="Excel_BuiltIn_Print_Area_12_1_1_20_4" localSheetId="7">#REF!</definedName>
    <definedName name="Excel_BuiltIn_Print_Area_12_1_1_20_4">#REF!</definedName>
    <definedName name="Excel_BuiltIn_Print_Area_12_1_1_27" localSheetId="7">#REF!</definedName>
    <definedName name="Excel_BuiltIn_Print_Area_12_1_1_27">#REF!</definedName>
    <definedName name="Excel_BuiltIn_Print_Area_12_1_1_3" localSheetId="7">#REF!</definedName>
    <definedName name="Excel_BuiltIn_Print_Area_12_1_1_3">#REF!</definedName>
    <definedName name="Excel_BuiltIn_Print_Area_12_1_1_3_16" localSheetId="7">#REF!</definedName>
    <definedName name="Excel_BuiltIn_Print_Area_12_1_1_3_16">#REF!</definedName>
    <definedName name="Excel_BuiltIn_Print_Area_12_1_1_3_2" localSheetId="7">#REF!</definedName>
    <definedName name="Excel_BuiltIn_Print_Area_12_1_1_3_2">#REF!</definedName>
    <definedName name="Excel_BuiltIn_Print_Area_12_1_1_3_27" localSheetId="7">#REF!</definedName>
    <definedName name="Excel_BuiltIn_Print_Area_12_1_1_3_27">#REF!</definedName>
    <definedName name="Excel_BuiltIn_Print_Area_12_1_1_3_4" localSheetId="7">#REF!</definedName>
    <definedName name="Excel_BuiltIn_Print_Area_12_1_1_3_4">#REF!</definedName>
    <definedName name="Excel_BuiltIn_Print_Area_12_1_1_4" localSheetId="7">#REF!</definedName>
    <definedName name="Excel_BuiltIn_Print_Area_12_1_1_4">#REF!</definedName>
    <definedName name="Excel_BuiltIn_Print_Area_12_1_1_5" localSheetId="7">#REF!</definedName>
    <definedName name="Excel_BuiltIn_Print_Area_12_1_1_5">#REF!</definedName>
    <definedName name="Excel_BuiltIn_Print_Area_12_1_1_5_1" localSheetId="7">#REF!</definedName>
    <definedName name="Excel_BuiltIn_Print_Area_12_1_1_5_1">#REF!</definedName>
    <definedName name="Excel_BuiltIn_Print_Area_12_1_1_5_16" localSheetId="7">#REF!</definedName>
    <definedName name="Excel_BuiltIn_Print_Area_12_1_1_5_16">#REF!</definedName>
    <definedName name="Excel_BuiltIn_Print_Area_12_1_1_5_2" localSheetId="7">#REF!</definedName>
    <definedName name="Excel_BuiltIn_Print_Area_12_1_1_5_2">#REF!</definedName>
    <definedName name="Excel_BuiltIn_Print_Area_12_1_1_5_27" localSheetId="7">#REF!</definedName>
    <definedName name="Excel_BuiltIn_Print_Area_12_1_1_5_27">#REF!</definedName>
    <definedName name="Excel_BuiltIn_Print_Area_12_1_1_5_4" localSheetId="7">#REF!</definedName>
    <definedName name="Excel_BuiltIn_Print_Area_12_1_1_5_4">#REF!</definedName>
    <definedName name="Excel_BuiltIn_Print_Area_12_1_1_6" localSheetId="7">#REF!</definedName>
    <definedName name="Excel_BuiltIn_Print_Area_12_1_1_6">#REF!</definedName>
    <definedName name="Excel_BuiltIn_Print_Area_12_1_1_6_16" localSheetId="7">#REF!</definedName>
    <definedName name="Excel_BuiltIn_Print_Area_12_1_1_6_16">#REF!</definedName>
    <definedName name="Excel_BuiltIn_Print_Area_12_1_1_6_2" localSheetId="7">#REF!</definedName>
    <definedName name="Excel_BuiltIn_Print_Area_12_1_1_6_2">#REF!</definedName>
    <definedName name="Excel_BuiltIn_Print_Area_12_1_1_6_27" localSheetId="7">#REF!</definedName>
    <definedName name="Excel_BuiltIn_Print_Area_12_1_1_6_27">#REF!</definedName>
    <definedName name="Excel_BuiltIn_Print_Area_12_1_1_6_4" localSheetId="7">#REF!</definedName>
    <definedName name="Excel_BuiltIn_Print_Area_12_1_1_6_4">#REF!</definedName>
    <definedName name="Excel_BuiltIn_Print_Area_12_1_1_7" localSheetId="7">#REF!</definedName>
    <definedName name="Excel_BuiltIn_Print_Area_12_1_1_7">#REF!</definedName>
    <definedName name="Excel_BuiltIn_Print_Area_12_1_1_7_16" localSheetId="7">#REF!</definedName>
    <definedName name="Excel_BuiltIn_Print_Area_12_1_1_7_16">#REF!</definedName>
    <definedName name="Excel_BuiltIn_Print_Area_12_1_1_7_2" localSheetId="7">#REF!</definedName>
    <definedName name="Excel_BuiltIn_Print_Area_12_1_1_7_2">#REF!</definedName>
    <definedName name="Excel_BuiltIn_Print_Area_12_1_1_7_27" localSheetId="7">#REF!</definedName>
    <definedName name="Excel_BuiltIn_Print_Area_12_1_1_7_27">#REF!</definedName>
    <definedName name="Excel_BuiltIn_Print_Area_12_1_1_7_4" localSheetId="7">#REF!</definedName>
    <definedName name="Excel_BuiltIn_Print_Area_12_1_1_7_4">#REF!</definedName>
    <definedName name="Excel_BuiltIn_Print_Area_12_1_1_8" localSheetId="7">#REF!</definedName>
    <definedName name="Excel_BuiltIn_Print_Area_12_1_1_8">#REF!</definedName>
    <definedName name="Excel_BuiltIn_Print_Area_12_1_1_8_16" localSheetId="7">#REF!</definedName>
    <definedName name="Excel_BuiltIn_Print_Area_12_1_1_8_16">#REF!</definedName>
    <definedName name="Excel_BuiltIn_Print_Area_12_1_1_8_2" localSheetId="7">#REF!</definedName>
    <definedName name="Excel_BuiltIn_Print_Area_12_1_1_8_2">#REF!</definedName>
    <definedName name="Excel_BuiltIn_Print_Area_12_1_1_8_27" localSheetId="7">#REF!</definedName>
    <definedName name="Excel_BuiltIn_Print_Area_12_1_1_8_27">#REF!</definedName>
    <definedName name="Excel_BuiltIn_Print_Area_12_1_1_8_4" localSheetId="7">#REF!</definedName>
    <definedName name="Excel_BuiltIn_Print_Area_12_1_1_8_4">#REF!</definedName>
    <definedName name="Excel_BuiltIn_Print_Area_12_1_1_9" localSheetId="7">#REF!</definedName>
    <definedName name="Excel_BuiltIn_Print_Area_12_1_1_9">#REF!</definedName>
    <definedName name="Excel_BuiltIn_Print_Area_12_1_1_9_16" localSheetId="7">#REF!</definedName>
    <definedName name="Excel_BuiltIn_Print_Area_12_1_1_9_16">#REF!</definedName>
    <definedName name="Excel_BuiltIn_Print_Area_12_1_1_9_2" localSheetId="7">#REF!</definedName>
    <definedName name="Excel_BuiltIn_Print_Area_12_1_1_9_2">#REF!</definedName>
    <definedName name="Excel_BuiltIn_Print_Area_12_1_1_9_27" localSheetId="7">#REF!</definedName>
    <definedName name="Excel_BuiltIn_Print_Area_12_1_1_9_27">#REF!</definedName>
    <definedName name="Excel_BuiltIn_Print_Area_12_1_1_9_4" localSheetId="7">#REF!</definedName>
    <definedName name="Excel_BuiltIn_Print_Area_12_1_1_9_4">#REF!</definedName>
    <definedName name="Excel_BuiltIn_Print_Area_12_1_10" localSheetId="7">#REF!</definedName>
    <definedName name="Excel_BuiltIn_Print_Area_12_1_10">#REF!</definedName>
    <definedName name="Excel_BuiltIn_Print_Area_12_1_10_16" localSheetId="7">#REF!</definedName>
    <definedName name="Excel_BuiltIn_Print_Area_12_1_10_16">#REF!</definedName>
    <definedName name="Excel_BuiltIn_Print_Area_12_1_10_2" localSheetId="7">#REF!</definedName>
    <definedName name="Excel_BuiltIn_Print_Area_12_1_10_2">#REF!</definedName>
    <definedName name="Excel_BuiltIn_Print_Area_12_1_10_27" localSheetId="7">#REF!</definedName>
    <definedName name="Excel_BuiltIn_Print_Area_12_1_10_27">#REF!</definedName>
    <definedName name="Excel_BuiltIn_Print_Area_12_1_10_4" localSheetId="7">#REF!</definedName>
    <definedName name="Excel_BuiltIn_Print_Area_12_1_10_4">#REF!</definedName>
    <definedName name="Excel_BuiltIn_Print_Area_12_1_11" localSheetId="7">#REF!</definedName>
    <definedName name="Excel_BuiltIn_Print_Area_12_1_11">#REF!</definedName>
    <definedName name="Excel_BuiltIn_Print_Area_12_1_11_16" localSheetId="7">#REF!</definedName>
    <definedName name="Excel_BuiltIn_Print_Area_12_1_11_16">#REF!</definedName>
    <definedName name="Excel_BuiltIn_Print_Area_12_1_11_2" localSheetId="7">#REF!</definedName>
    <definedName name="Excel_BuiltIn_Print_Area_12_1_11_2">#REF!</definedName>
    <definedName name="Excel_BuiltIn_Print_Area_12_1_11_27" localSheetId="7">#REF!</definedName>
    <definedName name="Excel_BuiltIn_Print_Area_12_1_11_27">#REF!</definedName>
    <definedName name="Excel_BuiltIn_Print_Area_12_1_11_4" localSheetId="7">#REF!</definedName>
    <definedName name="Excel_BuiltIn_Print_Area_12_1_11_4">#REF!</definedName>
    <definedName name="Excel_BuiltIn_Print_Area_12_1_12" localSheetId="7">#REF!</definedName>
    <definedName name="Excel_BuiltIn_Print_Area_12_1_12">#REF!</definedName>
    <definedName name="Excel_BuiltIn_Print_Area_12_1_12_16" localSheetId="7">#REF!</definedName>
    <definedName name="Excel_BuiltIn_Print_Area_12_1_12_16">#REF!</definedName>
    <definedName name="Excel_BuiltIn_Print_Area_12_1_12_2" localSheetId="7">#REF!</definedName>
    <definedName name="Excel_BuiltIn_Print_Area_12_1_12_2">#REF!</definedName>
    <definedName name="Excel_BuiltIn_Print_Area_12_1_12_27" localSheetId="7">#REF!</definedName>
    <definedName name="Excel_BuiltIn_Print_Area_12_1_12_27">#REF!</definedName>
    <definedName name="Excel_BuiltIn_Print_Area_12_1_12_4" localSheetId="7">#REF!</definedName>
    <definedName name="Excel_BuiltIn_Print_Area_12_1_12_4">#REF!</definedName>
    <definedName name="Excel_BuiltIn_Print_Area_12_1_13" localSheetId="7">#REF!</definedName>
    <definedName name="Excel_BuiltIn_Print_Area_12_1_13">#REF!</definedName>
    <definedName name="Excel_BuiltIn_Print_Area_12_1_13_16" localSheetId="7">#REF!</definedName>
    <definedName name="Excel_BuiltIn_Print_Area_12_1_13_16">#REF!</definedName>
    <definedName name="Excel_BuiltIn_Print_Area_12_1_13_2" localSheetId="7">#REF!</definedName>
    <definedName name="Excel_BuiltIn_Print_Area_12_1_13_2">#REF!</definedName>
    <definedName name="Excel_BuiltIn_Print_Area_12_1_13_27" localSheetId="7">#REF!</definedName>
    <definedName name="Excel_BuiltIn_Print_Area_12_1_13_27">#REF!</definedName>
    <definedName name="Excel_BuiltIn_Print_Area_12_1_13_4" localSheetId="7">#REF!</definedName>
    <definedName name="Excel_BuiltIn_Print_Area_12_1_13_4">#REF!</definedName>
    <definedName name="Excel_BuiltIn_Print_Area_12_1_14" localSheetId="7">#REF!</definedName>
    <definedName name="Excel_BuiltIn_Print_Area_12_1_14">#REF!</definedName>
    <definedName name="Excel_BuiltIn_Print_Area_12_1_14_16" localSheetId="7">#REF!</definedName>
    <definedName name="Excel_BuiltIn_Print_Area_12_1_14_16">#REF!</definedName>
    <definedName name="Excel_BuiltIn_Print_Area_12_1_14_2" localSheetId="7">#REF!</definedName>
    <definedName name="Excel_BuiltIn_Print_Area_12_1_14_2">#REF!</definedName>
    <definedName name="Excel_BuiltIn_Print_Area_12_1_14_27" localSheetId="7">#REF!</definedName>
    <definedName name="Excel_BuiltIn_Print_Area_12_1_14_27">#REF!</definedName>
    <definedName name="Excel_BuiltIn_Print_Area_12_1_14_4" localSheetId="7">#REF!</definedName>
    <definedName name="Excel_BuiltIn_Print_Area_12_1_14_4">#REF!</definedName>
    <definedName name="Excel_BuiltIn_Print_Area_12_1_15" localSheetId="7">#REF!</definedName>
    <definedName name="Excel_BuiltIn_Print_Area_12_1_15">#REF!</definedName>
    <definedName name="Excel_BuiltIn_Print_Area_12_1_15_16" localSheetId="7">#REF!</definedName>
    <definedName name="Excel_BuiltIn_Print_Area_12_1_15_16">#REF!</definedName>
    <definedName name="Excel_BuiltIn_Print_Area_12_1_15_2" localSheetId="7">#REF!</definedName>
    <definedName name="Excel_BuiltIn_Print_Area_12_1_15_2">#REF!</definedName>
    <definedName name="Excel_BuiltIn_Print_Area_12_1_15_27" localSheetId="7">#REF!</definedName>
    <definedName name="Excel_BuiltIn_Print_Area_12_1_15_27">#REF!</definedName>
    <definedName name="Excel_BuiltIn_Print_Area_12_1_15_4" localSheetId="7">#REF!</definedName>
    <definedName name="Excel_BuiltIn_Print_Area_12_1_15_4">#REF!</definedName>
    <definedName name="Excel_BuiltIn_Print_Area_12_1_16" localSheetId="7">#REF!</definedName>
    <definedName name="Excel_BuiltIn_Print_Area_12_1_16">#REF!</definedName>
    <definedName name="Excel_BuiltIn_Print_Area_12_1_16_1" localSheetId="7">#REF!</definedName>
    <definedName name="Excel_BuiltIn_Print_Area_12_1_16_1">#REF!</definedName>
    <definedName name="Excel_BuiltIn_Print_Area_12_1_16_16" localSheetId="7">#REF!</definedName>
    <definedName name="Excel_BuiltIn_Print_Area_12_1_16_16">#REF!</definedName>
    <definedName name="Excel_BuiltIn_Print_Area_12_1_16_2" localSheetId="7">#REF!</definedName>
    <definedName name="Excel_BuiltIn_Print_Area_12_1_16_2">#REF!</definedName>
    <definedName name="Excel_BuiltIn_Print_Area_12_1_16_27" localSheetId="7">#REF!</definedName>
    <definedName name="Excel_BuiltIn_Print_Area_12_1_16_27">#REF!</definedName>
    <definedName name="Excel_BuiltIn_Print_Area_12_1_16_4" localSheetId="7">#REF!</definedName>
    <definedName name="Excel_BuiltIn_Print_Area_12_1_16_4">#REF!</definedName>
    <definedName name="Excel_BuiltIn_Print_Area_12_1_17" localSheetId="7">#REF!</definedName>
    <definedName name="Excel_BuiltIn_Print_Area_12_1_17">#REF!</definedName>
    <definedName name="Excel_BuiltIn_Print_Area_12_1_17_16" localSheetId="7">#REF!</definedName>
    <definedName name="Excel_BuiltIn_Print_Area_12_1_17_16">#REF!</definedName>
    <definedName name="Excel_BuiltIn_Print_Area_12_1_17_2" localSheetId="7">#REF!</definedName>
    <definedName name="Excel_BuiltIn_Print_Area_12_1_17_2">#REF!</definedName>
    <definedName name="Excel_BuiltIn_Print_Area_12_1_17_27" localSheetId="7">#REF!</definedName>
    <definedName name="Excel_BuiltIn_Print_Area_12_1_17_27">#REF!</definedName>
    <definedName name="Excel_BuiltIn_Print_Area_12_1_17_4" localSheetId="7">#REF!</definedName>
    <definedName name="Excel_BuiltIn_Print_Area_12_1_17_4">#REF!</definedName>
    <definedName name="Excel_BuiltIn_Print_Area_12_1_2" localSheetId="7">#REF!</definedName>
    <definedName name="Excel_BuiltIn_Print_Area_12_1_2">#REF!</definedName>
    <definedName name="Excel_BuiltIn_Print_Area_12_1_2_1" localSheetId="7">#REF!</definedName>
    <definedName name="Excel_BuiltIn_Print_Area_12_1_2_1">#REF!</definedName>
    <definedName name="Excel_BuiltIn_Print_Area_12_1_2_16" localSheetId="7">#REF!</definedName>
    <definedName name="Excel_BuiltIn_Print_Area_12_1_2_16">#REF!</definedName>
    <definedName name="Excel_BuiltIn_Print_Area_12_1_2_2" localSheetId="7">#REF!</definedName>
    <definedName name="Excel_BuiltIn_Print_Area_12_1_2_2">#REF!</definedName>
    <definedName name="Excel_BuiltIn_Print_Area_12_1_2_27" localSheetId="7">#REF!</definedName>
    <definedName name="Excel_BuiltIn_Print_Area_12_1_2_27">#REF!</definedName>
    <definedName name="Excel_BuiltIn_Print_Area_12_1_2_4" localSheetId="7">#REF!</definedName>
    <definedName name="Excel_BuiltIn_Print_Area_12_1_2_4">#REF!</definedName>
    <definedName name="Excel_BuiltIn_Print_Area_12_1_20" localSheetId="7">#REF!</definedName>
    <definedName name="Excel_BuiltIn_Print_Area_12_1_20">#REF!</definedName>
    <definedName name="Excel_BuiltIn_Print_Area_12_1_20_16" localSheetId="7">#REF!</definedName>
    <definedName name="Excel_BuiltIn_Print_Area_12_1_20_16">#REF!</definedName>
    <definedName name="Excel_BuiltIn_Print_Area_12_1_20_2" localSheetId="7">#REF!</definedName>
    <definedName name="Excel_BuiltIn_Print_Area_12_1_20_2">#REF!</definedName>
    <definedName name="Excel_BuiltIn_Print_Area_12_1_20_27" localSheetId="7">#REF!</definedName>
    <definedName name="Excel_BuiltIn_Print_Area_12_1_20_27">#REF!</definedName>
    <definedName name="Excel_BuiltIn_Print_Area_12_1_20_4" localSheetId="7">#REF!</definedName>
    <definedName name="Excel_BuiltIn_Print_Area_12_1_20_4">#REF!</definedName>
    <definedName name="Excel_BuiltIn_Print_Area_12_1_27" localSheetId="7">#REF!</definedName>
    <definedName name="Excel_BuiltIn_Print_Area_12_1_27">#REF!</definedName>
    <definedName name="Excel_BuiltIn_Print_Area_12_1_3" localSheetId="7">#REF!</definedName>
    <definedName name="Excel_BuiltIn_Print_Area_12_1_3">#REF!</definedName>
    <definedName name="Excel_BuiltIn_Print_Area_12_1_3_16" localSheetId="7">#REF!</definedName>
    <definedName name="Excel_BuiltIn_Print_Area_12_1_3_16">#REF!</definedName>
    <definedName name="Excel_BuiltIn_Print_Area_12_1_3_2" localSheetId="7">#REF!</definedName>
    <definedName name="Excel_BuiltIn_Print_Area_12_1_3_2">#REF!</definedName>
    <definedName name="Excel_BuiltIn_Print_Area_12_1_3_27" localSheetId="7">#REF!</definedName>
    <definedName name="Excel_BuiltIn_Print_Area_12_1_3_27">#REF!</definedName>
    <definedName name="Excel_BuiltIn_Print_Area_12_1_3_4" localSheetId="7">#REF!</definedName>
    <definedName name="Excel_BuiltIn_Print_Area_12_1_3_4">#REF!</definedName>
    <definedName name="Excel_BuiltIn_Print_Area_12_1_4" localSheetId="7">#REF!</definedName>
    <definedName name="Excel_BuiltIn_Print_Area_12_1_4">#REF!</definedName>
    <definedName name="Excel_BuiltIn_Print_Area_12_1_5" localSheetId="7">#REF!</definedName>
    <definedName name="Excel_BuiltIn_Print_Area_12_1_5">#REF!</definedName>
    <definedName name="Excel_BuiltIn_Print_Area_12_1_5_1" localSheetId="7">#REF!</definedName>
    <definedName name="Excel_BuiltIn_Print_Area_12_1_5_1">#REF!</definedName>
    <definedName name="Excel_BuiltIn_Print_Area_12_1_5_16" localSheetId="7">#REF!</definedName>
    <definedName name="Excel_BuiltIn_Print_Area_12_1_5_16">#REF!</definedName>
    <definedName name="Excel_BuiltIn_Print_Area_12_1_5_2" localSheetId="7">#REF!</definedName>
    <definedName name="Excel_BuiltIn_Print_Area_12_1_5_2">#REF!</definedName>
    <definedName name="Excel_BuiltIn_Print_Area_12_1_5_27" localSheetId="7">#REF!</definedName>
    <definedName name="Excel_BuiltIn_Print_Area_12_1_5_27">#REF!</definedName>
    <definedName name="Excel_BuiltIn_Print_Area_12_1_5_4" localSheetId="7">#REF!</definedName>
    <definedName name="Excel_BuiltIn_Print_Area_12_1_5_4">#REF!</definedName>
    <definedName name="Excel_BuiltIn_Print_Area_12_1_6" localSheetId="7">#REF!</definedName>
    <definedName name="Excel_BuiltIn_Print_Area_12_1_6">#REF!</definedName>
    <definedName name="Excel_BuiltIn_Print_Area_12_1_6_16" localSheetId="7">#REF!</definedName>
    <definedName name="Excel_BuiltIn_Print_Area_12_1_6_16">#REF!</definedName>
    <definedName name="Excel_BuiltIn_Print_Area_12_1_6_2" localSheetId="7">#REF!</definedName>
    <definedName name="Excel_BuiltIn_Print_Area_12_1_6_2">#REF!</definedName>
    <definedName name="Excel_BuiltIn_Print_Area_12_1_6_27" localSheetId="7">#REF!</definedName>
    <definedName name="Excel_BuiltIn_Print_Area_12_1_6_27">#REF!</definedName>
    <definedName name="Excel_BuiltIn_Print_Area_12_1_6_4" localSheetId="7">#REF!</definedName>
    <definedName name="Excel_BuiltIn_Print_Area_12_1_6_4">#REF!</definedName>
    <definedName name="Excel_BuiltIn_Print_Area_12_1_7" localSheetId="7">#REF!</definedName>
    <definedName name="Excel_BuiltIn_Print_Area_12_1_7">#REF!</definedName>
    <definedName name="Excel_BuiltIn_Print_Area_12_1_7_16" localSheetId="7">#REF!</definedName>
    <definedName name="Excel_BuiltIn_Print_Area_12_1_7_16">#REF!</definedName>
    <definedName name="Excel_BuiltIn_Print_Area_12_1_7_2" localSheetId="7">#REF!</definedName>
    <definedName name="Excel_BuiltIn_Print_Area_12_1_7_2">#REF!</definedName>
    <definedName name="Excel_BuiltIn_Print_Area_12_1_7_27" localSheetId="7">#REF!</definedName>
    <definedName name="Excel_BuiltIn_Print_Area_12_1_7_27">#REF!</definedName>
    <definedName name="Excel_BuiltIn_Print_Area_12_1_7_4" localSheetId="7">#REF!</definedName>
    <definedName name="Excel_BuiltIn_Print_Area_12_1_7_4">#REF!</definedName>
    <definedName name="Excel_BuiltIn_Print_Area_12_1_8" localSheetId="7">#REF!</definedName>
    <definedName name="Excel_BuiltIn_Print_Area_12_1_8">#REF!</definedName>
    <definedName name="Excel_BuiltIn_Print_Area_12_1_8_16" localSheetId="7">#REF!</definedName>
    <definedName name="Excel_BuiltIn_Print_Area_12_1_8_16">#REF!</definedName>
    <definedName name="Excel_BuiltIn_Print_Area_12_1_8_2" localSheetId="7">#REF!</definedName>
    <definedName name="Excel_BuiltIn_Print_Area_12_1_8_2">#REF!</definedName>
    <definedName name="Excel_BuiltIn_Print_Area_12_1_8_27" localSheetId="7">#REF!</definedName>
    <definedName name="Excel_BuiltIn_Print_Area_12_1_8_27">#REF!</definedName>
    <definedName name="Excel_BuiltIn_Print_Area_12_1_8_4" localSheetId="7">#REF!</definedName>
    <definedName name="Excel_BuiltIn_Print_Area_12_1_8_4">#REF!</definedName>
    <definedName name="Excel_BuiltIn_Print_Area_12_1_9" localSheetId="7">#REF!</definedName>
    <definedName name="Excel_BuiltIn_Print_Area_12_1_9">#REF!</definedName>
    <definedName name="Excel_BuiltIn_Print_Area_12_1_9_16" localSheetId="7">#REF!</definedName>
    <definedName name="Excel_BuiltIn_Print_Area_12_1_9_16">#REF!</definedName>
    <definedName name="Excel_BuiltIn_Print_Area_12_1_9_2" localSheetId="7">#REF!</definedName>
    <definedName name="Excel_BuiltIn_Print_Area_12_1_9_2">#REF!</definedName>
    <definedName name="Excel_BuiltIn_Print_Area_12_1_9_27" localSheetId="7">#REF!</definedName>
    <definedName name="Excel_BuiltIn_Print_Area_12_1_9_27">#REF!</definedName>
    <definedName name="Excel_BuiltIn_Print_Area_12_1_9_4" localSheetId="7">#REF!</definedName>
    <definedName name="Excel_BuiltIn_Print_Area_12_1_9_4">#REF!</definedName>
    <definedName name="Excel_BuiltIn_Print_Area_13_1" localSheetId="7">#REF!</definedName>
    <definedName name="Excel_BuiltIn_Print_Area_13_1">#REF!</definedName>
    <definedName name="Excel_BuiltIn_Print_Area_13_1_1" localSheetId="7">#REF!</definedName>
    <definedName name="Excel_BuiltIn_Print_Area_13_1_1">#REF!</definedName>
    <definedName name="Excel_BuiltIn_Print_Area_13_1_1_16" localSheetId="7">#REF!</definedName>
    <definedName name="Excel_BuiltIn_Print_Area_13_1_1_16">#REF!</definedName>
    <definedName name="Excel_BuiltIn_Print_Area_13_1_1_2" localSheetId="7">#REF!</definedName>
    <definedName name="Excel_BuiltIn_Print_Area_13_1_1_2">#REF!</definedName>
    <definedName name="Excel_BuiltIn_Print_Area_13_1_1_27" localSheetId="7">#REF!</definedName>
    <definedName name="Excel_BuiltIn_Print_Area_13_1_1_27">#REF!</definedName>
    <definedName name="Excel_BuiltIn_Print_Area_13_1_1_4" localSheetId="7">#REF!</definedName>
    <definedName name="Excel_BuiltIn_Print_Area_13_1_1_4">#REF!</definedName>
    <definedName name="Excel_BuiltIn_Print_Area_13_1_10" localSheetId="7">#REF!</definedName>
    <definedName name="Excel_BuiltIn_Print_Area_13_1_10">#REF!</definedName>
    <definedName name="Excel_BuiltIn_Print_Area_13_1_10_16" localSheetId="7">#REF!</definedName>
    <definedName name="Excel_BuiltIn_Print_Area_13_1_10_16">#REF!</definedName>
    <definedName name="Excel_BuiltIn_Print_Area_13_1_10_2" localSheetId="7">#REF!</definedName>
    <definedName name="Excel_BuiltIn_Print_Area_13_1_10_2">#REF!</definedName>
    <definedName name="Excel_BuiltIn_Print_Area_13_1_10_27" localSheetId="7">#REF!</definedName>
    <definedName name="Excel_BuiltIn_Print_Area_13_1_10_27">#REF!</definedName>
    <definedName name="Excel_BuiltIn_Print_Area_13_1_10_4" localSheetId="7">#REF!</definedName>
    <definedName name="Excel_BuiltIn_Print_Area_13_1_10_4">#REF!</definedName>
    <definedName name="Excel_BuiltIn_Print_Area_13_1_11" localSheetId="7">#REF!</definedName>
    <definedName name="Excel_BuiltIn_Print_Area_13_1_11">#REF!</definedName>
    <definedName name="Excel_BuiltIn_Print_Area_13_1_11_16" localSheetId="7">#REF!</definedName>
    <definedName name="Excel_BuiltIn_Print_Area_13_1_11_16">#REF!</definedName>
    <definedName name="Excel_BuiltIn_Print_Area_13_1_11_2" localSheetId="7">#REF!</definedName>
    <definedName name="Excel_BuiltIn_Print_Area_13_1_11_2">#REF!</definedName>
    <definedName name="Excel_BuiltIn_Print_Area_13_1_11_27" localSheetId="7">#REF!</definedName>
    <definedName name="Excel_BuiltIn_Print_Area_13_1_11_27">#REF!</definedName>
    <definedName name="Excel_BuiltIn_Print_Area_13_1_11_4" localSheetId="7">#REF!</definedName>
    <definedName name="Excel_BuiltIn_Print_Area_13_1_11_4">#REF!</definedName>
    <definedName name="Excel_BuiltIn_Print_Area_13_1_12" localSheetId="7">#REF!</definedName>
    <definedName name="Excel_BuiltIn_Print_Area_13_1_12">#REF!</definedName>
    <definedName name="Excel_BuiltIn_Print_Area_13_1_12_16" localSheetId="7">#REF!</definedName>
    <definedName name="Excel_BuiltIn_Print_Area_13_1_12_16">#REF!</definedName>
    <definedName name="Excel_BuiltIn_Print_Area_13_1_12_2" localSheetId="7">#REF!</definedName>
    <definedName name="Excel_BuiltIn_Print_Area_13_1_12_2">#REF!</definedName>
    <definedName name="Excel_BuiltIn_Print_Area_13_1_12_27" localSheetId="7">#REF!</definedName>
    <definedName name="Excel_BuiltIn_Print_Area_13_1_12_27">#REF!</definedName>
    <definedName name="Excel_BuiltIn_Print_Area_13_1_12_4" localSheetId="7">#REF!</definedName>
    <definedName name="Excel_BuiltIn_Print_Area_13_1_12_4">#REF!</definedName>
    <definedName name="Excel_BuiltIn_Print_Area_13_1_13" localSheetId="7">#REF!</definedName>
    <definedName name="Excel_BuiltIn_Print_Area_13_1_13">#REF!</definedName>
    <definedName name="Excel_BuiltIn_Print_Area_13_1_13_16" localSheetId="7">#REF!</definedName>
    <definedName name="Excel_BuiltIn_Print_Area_13_1_13_16">#REF!</definedName>
    <definedName name="Excel_BuiltIn_Print_Area_13_1_13_2" localSheetId="7">#REF!</definedName>
    <definedName name="Excel_BuiltIn_Print_Area_13_1_13_2">#REF!</definedName>
    <definedName name="Excel_BuiltIn_Print_Area_13_1_13_27" localSheetId="7">#REF!</definedName>
    <definedName name="Excel_BuiltIn_Print_Area_13_1_13_27">#REF!</definedName>
    <definedName name="Excel_BuiltIn_Print_Area_13_1_13_4" localSheetId="7">#REF!</definedName>
    <definedName name="Excel_BuiltIn_Print_Area_13_1_13_4">#REF!</definedName>
    <definedName name="Excel_BuiltIn_Print_Area_13_1_14" localSheetId="7">#REF!</definedName>
    <definedName name="Excel_BuiltIn_Print_Area_13_1_14">#REF!</definedName>
    <definedName name="Excel_BuiltIn_Print_Area_13_1_14_16" localSheetId="7">#REF!</definedName>
    <definedName name="Excel_BuiltIn_Print_Area_13_1_14_16">#REF!</definedName>
    <definedName name="Excel_BuiltIn_Print_Area_13_1_14_2" localSheetId="7">#REF!</definedName>
    <definedName name="Excel_BuiltIn_Print_Area_13_1_14_2">#REF!</definedName>
    <definedName name="Excel_BuiltIn_Print_Area_13_1_14_27" localSheetId="7">#REF!</definedName>
    <definedName name="Excel_BuiltIn_Print_Area_13_1_14_27">#REF!</definedName>
    <definedName name="Excel_BuiltIn_Print_Area_13_1_14_4" localSheetId="7">#REF!</definedName>
    <definedName name="Excel_BuiltIn_Print_Area_13_1_14_4">#REF!</definedName>
    <definedName name="Excel_BuiltIn_Print_Area_13_1_15" localSheetId="7">#REF!</definedName>
    <definedName name="Excel_BuiltIn_Print_Area_13_1_15">#REF!</definedName>
    <definedName name="Excel_BuiltIn_Print_Area_13_1_15_16" localSheetId="7">#REF!</definedName>
    <definedName name="Excel_BuiltIn_Print_Area_13_1_15_16">#REF!</definedName>
    <definedName name="Excel_BuiltIn_Print_Area_13_1_15_2" localSheetId="7">#REF!</definedName>
    <definedName name="Excel_BuiltIn_Print_Area_13_1_15_2">#REF!</definedName>
    <definedName name="Excel_BuiltIn_Print_Area_13_1_15_27" localSheetId="7">#REF!</definedName>
    <definedName name="Excel_BuiltIn_Print_Area_13_1_15_27">#REF!</definedName>
    <definedName name="Excel_BuiltIn_Print_Area_13_1_15_4" localSheetId="7">#REF!</definedName>
    <definedName name="Excel_BuiltIn_Print_Area_13_1_15_4">#REF!</definedName>
    <definedName name="Excel_BuiltIn_Print_Area_13_1_16" localSheetId="7">#REF!</definedName>
    <definedName name="Excel_BuiltIn_Print_Area_13_1_16">#REF!</definedName>
    <definedName name="Excel_BuiltIn_Print_Area_13_1_16_1" localSheetId="7">#REF!</definedName>
    <definedName name="Excel_BuiltIn_Print_Area_13_1_16_1">#REF!</definedName>
    <definedName name="Excel_BuiltIn_Print_Area_13_1_16_16" localSheetId="7">#REF!</definedName>
    <definedName name="Excel_BuiltIn_Print_Area_13_1_16_16">#REF!</definedName>
    <definedName name="Excel_BuiltIn_Print_Area_13_1_16_2" localSheetId="7">#REF!</definedName>
    <definedName name="Excel_BuiltIn_Print_Area_13_1_16_2">#REF!</definedName>
    <definedName name="Excel_BuiltIn_Print_Area_13_1_16_27" localSheetId="7">#REF!</definedName>
    <definedName name="Excel_BuiltIn_Print_Area_13_1_16_27">#REF!</definedName>
    <definedName name="Excel_BuiltIn_Print_Area_13_1_16_4" localSheetId="7">#REF!</definedName>
    <definedName name="Excel_BuiltIn_Print_Area_13_1_16_4">#REF!</definedName>
    <definedName name="Excel_BuiltIn_Print_Area_13_1_17" localSheetId="7">#REF!</definedName>
    <definedName name="Excel_BuiltIn_Print_Area_13_1_17">#REF!</definedName>
    <definedName name="Excel_BuiltIn_Print_Area_13_1_17_16" localSheetId="7">#REF!</definedName>
    <definedName name="Excel_BuiltIn_Print_Area_13_1_17_16">#REF!</definedName>
    <definedName name="Excel_BuiltIn_Print_Area_13_1_17_2" localSheetId="7">#REF!</definedName>
    <definedName name="Excel_BuiltIn_Print_Area_13_1_17_2">#REF!</definedName>
    <definedName name="Excel_BuiltIn_Print_Area_13_1_17_27" localSheetId="7">#REF!</definedName>
    <definedName name="Excel_BuiltIn_Print_Area_13_1_17_27">#REF!</definedName>
    <definedName name="Excel_BuiltIn_Print_Area_13_1_17_4" localSheetId="7">#REF!</definedName>
    <definedName name="Excel_BuiltIn_Print_Area_13_1_17_4">#REF!</definedName>
    <definedName name="Excel_BuiltIn_Print_Area_13_1_2" localSheetId="7">#REF!</definedName>
    <definedName name="Excel_BuiltIn_Print_Area_13_1_2">#REF!</definedName>
    <definedName name="Excel_BuiltIn_Print_Area_13_1_2_1" localSheetId="7">#REF!</definedName>
    <definedName name="Excel_BuiltIn_Print_Area_13_1_2_1">#REF!</definedName>
    <definedName name="Excel_BuiltIn_Print_Area_13_1_2_16" localSheetId="7">#REF!</definedName>
    <definedName name="Excel_BuiltIn_Print_Area_13_1_2_16">#REF!</definedName>
    <definedName name="Excel_BuiltIn_Print_Area_13_1_2_2" localSheetId="7">#REF!</definedName>
    <definedName name="Excel_BuiltIn_Print_Area_13_1_2_2">#REF!</definedName>
    <definedName name="Excel_BuiltIn_Print_Area_13_1_2_27" localSheetId="7">#REF!</definedName>
    <definedName name="Excel_BuiltIn_Print_Area_13_1_2_27">#REF!</definedName>
    <definedName name="Excel_BuiltIn_Print_Area_13_1_2_4" localSheetId="7">#REF!</definedName>
    <definedName name="Excel_BuiltIn_Print_Area_13_1_2_4">#REF!</definedName>
    <definedName name="Excel_BuiltIn_Print_Area_13_1_20" localSheetId="7">#REF!</definedName>
    <definedName name="Excel_BuiltIn_Print_Area_13_1_20">#REF!</definedName>
    <definedName name="Excel_BuiltIn_Print_Area_13_1_20_16" localSheetId="7">#REF!</definedName>
    <definedName name="Excel_BuiltIn_Print_Area_13_1_20_16">#REF!</definedName>
    <definedName name="Excel_BuiltIn_Print_Area_13_1_20_2" localSheetId="7">#REF!</definedName>
    <definedName name="Excel_BuiltIn_Print_Area_13_1_20_2">#REF!</definedName>
    <definedName name="Excel_BuiltIn_Print_Area_13_1_20_27" localSheetId="7">#REF!</definedName>
    <definedName name="Excel_BuiltIn_Print_Area_13_1_20_27">#REF!</definedName>
    <definedName name="Excel_BuiltIn_Print_Area_13_1_20_4" localSheetId="7">#REF!</definedName>
    <definedName name="Excel_BuiltIn_Print_Area_13_1_20_4">#REF!</definedName>
    <definedName name="Excel_BuiltIn_Print_Area_13_1_27" localSheetId="7">#REF!</definedName>
    <definedName name="Excel_BuiltIn_Print_Area_13_1_27">#REF!</definedName>
    <definedName name="Excel_BuiltIn_Print_Area_13_1_3" localSheetId="7">#REF!</definedName>
    <definedName name="Excel_BuiltIn_Print_Area_13_1_3">#REF!</definedName>
    <definedName name="Excel_BuiltIn_Print_Area_13_1_3_16" localSheetId="7">#REF!</definedName>
    <definedName name="Excel_BuiltIn_Print_Area_13_1_3_16">#REF!</definedName>
    <definedName name="Excel_BuiltIn_Print_Area_13_1_3_2" localSheetId="7">#REF!</definedName>
    <definedName name="Excel_BuiltIn_Print_Area_13_1_3_2">#REF!</definedName>
    <definedName name="Excel_BuiltIn_Print_Area_13_1_3_27" localSheetId="7">#REF!</definedName>
    <definedName name="Excel_BuiltIn_Print_Area_13_1_3_27">#REF!</definedName>
    <definedName name="Excel_BuiltIn_Print_Area_13_1_3_4" localSheetId="7">#REF!</definedName>
    <definedName name="Excel_BuiltIn_Print_Area_13_1_3_4">#REF!</definedName>
    <definedName name="Excel_BuiltIn_Print_Area_13_1_4" localSheetId="7">#REF!</definedName>
    <definedName name="Excel_BuiltIn_Print_Area_13_1_4">#REF!</definedName>
    <definedName name="Excel_BuiltIn_Print_Area_13_1_5" localSheetId="7">#REF!</definedName>
    <definedName name="Excel_BuiltIn_Print_Area_13_1_5">#REF!</definedName>
    <definedName name="Excel_BuiltIn_Print_Area_13_1_5_1" localSheetId="7">#REF!</definedName>
    <definedName name="Excel_BuiltIn_Print_Area_13_1_5_1">#REF!</definedName>
    <definedName name="Excel_BuiltIn_Print_Area_13_1_5_16" localSheetId="7">#REF!</definedName>
    <definedName name="Excel_BuiltIn_Print_Area_13_1_5_16">#REF!</definedName>
    <definedName name="Excel_BuiltIn_Print_Area_13_1_5_2" localSheetId="7">#REF!</definedName>
    <definedName name="Excel_BuiltIn_Print_Area_13_1_5_2">#REF!</definedName>
    <definedName name="Excel_BuiltIn_Print_Area_13_1_5_27" localSheetId="7">#REF!</definedName>
    <definedName name="Excel_BuiltIn_Print_Area_13_1_5_27">#REF!</definedName>
    <definedName name="Excel_BuiltIn_Print_Area_13_1_5_4" localSheetId="7">#REF!</definedName>
    <definedName name="Excel_BuiltIn_Print_Area_13_1_5_4">#REF!</definedName>
    <definedName name="Excel_BuiltIn_Print_Area_13_1_6" localSheetId="7">#REF!</definedName>
    <definedName name="Excel_BuiltIn_Print_Area_13_1_6">#REF!</definedName>
    <definedName name="Excel_BuiltIn_Print_Area_13_1_6_16" localSheetId="7">#REF!</definedName>
    <definedName name="Excel_BuiltIn_Print_Area_13_1_6_16">#REF!</definedName>
    <definedName name="Excel_BuiltIn_Print_Area_13_1_6_2" localSheetId="7">#REF!</definedName>
    <definedName name="Excel_BuiltIn_Print_Area_13_1_6_2">#REF!</definedName>
    <definedName name="Excel_BuiltIn_Print_Area_13_1_6_27" localSheetId="7">#REF!</definedName>
    <definedName name="Excel_BuiltIn_Print_Area_13_1_6_27">#REF!</definedName>
    <definedName name="Excel_BuiltIn_Print_Area_13_1_6_4" localSheetId="7">#REF!</definedName>
    <definedName name="Excel_BuiltIn_Print_Area_13_1_6_4">#REF!</definedName>
    <definedName name="Excel_BuiltIn_Print_Area_13_1_7" localSheetId="7">#REF!</definedName>
    <definedName name="Excel_BuiltIn_Print_Area_13_1_7">#REF!</definedName>
    <definedName name="Excel_BuiltIn_Print_Area_13_1_7_16" localSheetId="7">#REF!</definedName>
    <definedName name="Excel_BuiltIn_Print_Area_13_1_7_16">#REF!</definedName>
    <definedName name="Excel_BuiltIn_Print_Area_13_1_7_2" localSheetId="7">#REF!</definedName>
    <definedName name="Excel_BuiltIn_Print_Area_13_1_7_2">#REF!</definedName>
    <definedName name="Excel_BuiltIn_Print_Area_13_1_7_27" localSheetId="7">#REF!</definedName>
    <definedName name="Excel_BuiltIn_Print_Area_13_1_7_27">#REF!</definedName>
    <definedName name="Excel_BuiltIn_Print_Area_13_1_7_4" localSheetId="7">#REF!</definedName>
    <definedName name="Excel_BuiltIn_Print_Area_13_1_7_4">#REF!</definedName>
    <definedName name="Excel_BuiltIn_Print_Area_13_1_8" localSheetId="7">#REF!</definedName>
    <definedName name="Excel_BuiltIn_Print_Area_13_1_8">#REF!</definedName>
    <definedName name="Excel_BuiltIn_Print_Area_13_1_8_16" localSheetId="7">#REF!</definedName>
    <definedName name="Excel_BuiltIn_Print_Area_13_1_8_16">#REF!</definedName>
    <definedName name="Excel_BuiltIn_Print_Area_13_1_8_2" localSheetId="7">#REF!</definedName>
    <definedName name="Excel_BuiltIn_Print_Area_13_1_8_2">#REF!</definedName>
    <definedName name="Excel_BuiltIn_Print_Area_13_1_8_27" localSheetId="7">#REF!</definedName>
    <definedName name="Excel_BuiltIn_Print_Area_13_1_8_27">#REF!</definedName>
    <definedName name="Excel_BuiltIn_Print_Area_13_1_8_4" localSheetId="7">#REF!</definedName>
    <definedName name="Excel_BuiltIn_Print_Area_13_1_8_4">#REF!</definedName>
    <definedName name="Excel_BuiltIn_Print_Area_13_1_9" localSheetId="7">#REF!</definedName>
    <definedName name="Excel_BuiltIn_Print_Area_13_1_9">#REF!</definedName>
    <definedName name="Excel_BuiltIn_Print_Area_13_1_9_16" localSheetId="7">#REF!</definedName>
    <definedName name="Excel_BuiltIn_Print_Area_13_1_9_16">#REF!</definedName>
    <definedName name="Excel_BuiltIn_Print_Area_13_1_9_2" localSheetId="7">#REF!</definedName>
    <definedName name="Excel_BuiltIn_Print_Area_13_1_9_2">#REF!</definedName>
    <definedName name="Excel_BuiltIn_Print_Area_13_1_9_27" localSheetId="7">#REF!</definedName>
    <definedName name="Excel_BuiltIn_Print_Area_13_1_9_27">#REF!</definedName>
    <definedName name="Excel_BuiltIn_Print_Area_13_1_9_4" localSheetId="7">#REF!</definedName>
    <definedName name="Excel_BuiltIn_Print_Area_13_1_9_4">#REF!</definedName>
    <definedName name="Excel_BuiltIn_Print_Area_14" localSheetId="7">#REF!</definedName>
    <definedName name="Excel_BuiltIn_Print_Area_14">#REF!</definedName>
    <definedName name="Excel_BuiltIn_Print_Area_14_1" localSheetId="7">#REF!</definedName>
    <definedName name="Excel_BuiltIn_Print_Area_14_1">#REF!</definedName>
    <definedName name="Excel_BuiltIn_Print_Area_14_1_1" localSheetId="7">#REF!</definedName>
    <definedName name="Excel_BuiltIn_Print_Area_14_1_1">#REF!</definedName>
    <definedName name="Excel_BuiltIn_Print_Area_14_1_1_16" localSheetId="7">#REF!</definedName>
    <definedName name="Excel_BuiltIn_Print_Area_14_1_1_16">#REF!</definedName>
    <definedName name="Excel_BuiltIn_Print_Area_14_1_1_2" localSheetId="7">#REF!</definedName>
    <definedName name="Excel_BuiltIn_Print_Area_14_1_1_2">#REF!</definedName>
    <definedName name="Excel_BuiltIn_Print_Area_14_1_1_27" localSheetId="7">#REF!</definedName>
    <definedName name="Excel_BuiltIn_Print_Area_14_1_1_27">#REF!</definedName>
    <definedName name="Excel_BuiltIn_Print_Area_14_1_1_4" localSheetId="7">#REF!</definedName>
    <definedName name="Excel_BuiltIn_Print_Area_14_1_1_4">#REF!</definedName>
    <definedName name="Excel_BuiltIn_Print_Area_14_1_10" localSheetId="7">#REF!</definedName>
    <definedName name="Excel_BuiltIn_Print_Area_14_1_10">#REF!</definedName>
    <definedName name="Excel_BuiltIn_Print_Area_14_1_10_16" localSheetId="7">#REF!</definedName>
    <definedName name="Excel_BuiltIn_Print_Area_14_1_10_16">#REF!</definedName>
    <definedName name="Excel_BuiltIn_Print_Area_14_1_10_2" localSheetId="7">#REF!</definedName>
    <definedName name="Excel_BuiltIn_Print_Area_14_1_10_2">#REF!</definedName>
    <definedName name="Excel_BuiltIn_Print_Area_14_1_10_27" localSheetId="7">#REF!</definedName>
    <definedName name="Excel_BuiltIn_Print_Area_14_1_10_27">#REF!</definedName>
    <definedName name="Excel_BuiltIn_Print_Area_14_1_10_4" localSheetId="7">#REF!</definedName>
    <definedName name="Excel_BuiltIn_Print_Area_14_1_10_4">#REF!</definedName>
    <definedName name="Excel_BuiltIn_Print_Area_14_1_11" localSheetId="7">#REF!</definedName>
    <definedName name="Excel_BuiltIn_Print_Area_14_1_11">#REF!</definedName>
    <definedName name="Excel_BuiltIn_Print_Area_14_1_11_16" localSheetId="7">#REF!</definedName>
    <definedName name="Excel_BuiltIn_Print_Area_14_1_11_16">#REF!</definedName>
    <definedName name="Excel_BuiltIn_Print_Area_14_1_11_2" localSheetId="7">#REF!</definedName>
    <definedName name="Excel_BuiltIn_Print_Area_14_1_11_2">#REF!</definedName>
    <definedName name="Excel_BuiltIn_Print_Area_14_1_11_27" localSheetId="7">#REF!</definedName>
    <definedName name="Excel_BuiltIn_Print_Area_14_1_11_27">#REF!</definedName>
    <definedName name="Excel_BuiltIn_Print_Area_14_1_11_4" localSheetId="7">#REF!</definedName>
    <definedName name="Excel_BuiltIn_Print_Area_14_1_11_4">#REF!</definedName>
    <definedName name="Excel_BuiltIn_Print_Area_14_1_12" localSheetId="7">#REF!</definedName>
    <definedName name="Excel_BuiltIn_Print_Area_14_1_12">#REF!</definedName>
    <definedName name="Excel_BuiltIn_Print_Area_14_1_12_16" localSheetId="7">#REF!</definedName>
    <definedName name="Excel_BuiltIn_Print_Area_14_1_12_16">#REF!</definedName>
    <definedName name="Excel_BuiltIn_Print_Area_14_1_12_2" localSheetId="7">#REF!</definedName>
    <definedName name="Excel_BuiltIn_Print_Area_14_1_12_2">#REF!</definedName>
    <definedName name="Excel_BuiltIn_Print_Area_14_1_12_27" localSheetId="7">#REF!</definedName>
    <definedName name="Excel_BuiltIn_Print_Area_14_1_12_27">#REF!</definedName>
    <definedName name="Excel_BuiltIn_Print_Area_14_1_12_4" localSheetId="7">#REF!</definedName>
    <definedName name="Excel_BuiltIn_Print_Area_14_1_12_4">#REF!</definedName>
    <definedName name="Excel_BuiltIn_Print_Area_14_1_13" localSheetId="7">#REF!</definedName>
    <definedName name="Excel_BuiltIn_Print_Area_14_1_13">#REF!</definedName>
    <definedName name="Excel_BuiltIn_Print_Area_14_1_13_16" localSheetId="7">#REF!</definedName>
    <definedName name="Excel_BuiltIn_Print_Area_14_1_13_16">#REF!</definedName>
    <definedName name="Excel_BuiltIn_Print_Area_14_1_13_2" localSheetId="7">#REF!</definedName>
    <definedName name="Excel_BuiltIn_Print_Area_14_1_13_2">#REF!</definedName>
    <definedName name="Excel_BuiltIn_Print_Area_14_1_13_27" localSheetId="7">#REF!</definedName>
    <definedName name="Excel_BuiltIn_Print_Area_14_1_13_27">#REF!</definedName>
    <definedName name="Excel_BuiltIn_Print_Area_14_1_13_4" localSheetId="7">#REF!</definedName>
    <definedName name="Excel_BuiltIn_Print_Area_14_1_13_4">#REF!</definedName>
    <definedName name="Excel_BuiltIn_Print_Area_14_1_14" localSheetId="7">#REF!</definedName>
    <definedName name="Excel_BuiltIn_Print_Area_14_1_14">#REF!</definedName>
    <definedName name="Excel_BuiltIn_Print_Area_14_1_14_16" localSheetId="7">#REF!</definedName>
    <definedName name="Excel_BuiltIn_Print_Area_14_1_14_16">#REF!</definedName>
    <definedName name="Excel_BuiltIn_Print_Area_14_1_14_2" localSheetId="7">#REF!</definedName>
    <definedName name="Excel_BuiltIn_Print_Area_14_1_14_2">#REF!</definedName>
    <definedName name="Excel_BuiltIn_Print_Area_14_1_14_27" localSheetId="7">#REF!</definedName>
    <definedName name="Excel_BuiltIn_Print_Area_14_1_14_27">#REF!</definedName>
    <definedName name="Excel_BuiltIn_Print_Area_14_1_14_4" localSheetId="7">#REF!</definedName>
    <definedName name="Excel_BuiltIn_Print_Area_14_1_14_4">#REF!</definedName>
    <definedName name="Excel_BuiltIn_Print_Area_14_1_15" localSheetId="7">#REF!</definedName>
    <definedName name="Excel_BuiltIn_Print_Area_14_1_15">#REF!</definedName>
    <definedName name="Excel_BuiltIn_Print_Area_14_1_15_16" localSheetId="7">#REF!</definedName>
    <definedName name="Excel_BuiltIn_Print_Area_14_1_15_16">#REF!</definedName>
    <definedName name="Excel_BuiltIn_Print_Area_14_1_15_2" localSheetId="7">#REF!</definedName>
    <definedName name="Excel_BuiltIn_Print_Area_14_1_15_2">#REF!</definedName>
    <definedName name="Excel_BuiltIn_Print_Area_14_1_15_27" localSheetId="7">#REF!</definedName>
    <definedName name="Excel_BuiltIn_Print_Area_14_1_15_27">#REF!</definedName>
    <definedName name="Excel_BuiltIn_Print_Area_14_1_15_4" localSheetId="7">#REF!</definedName>
    <definedName name="Excel_BuiltIn_Print_Area_14_1_15_4">#REF!</definedName>
    <definedName name="Excel_BuiltIn_Print_Area_14_1_16" localSheetId="7">#REF!</definedName>
    <definedName name="Excel_BuiltIn_Print_Area_14_1_16">#REF!</definedName>
    <definedName name="Excel_BuiltIn_Print_Area_14_1_16_1" localSheetId="7">#REF!</definedName>
    <definedName name="Excel_BuiltIn_Print_Area_14_1_16_1">#REF!</definedName>
    <definedName name="Excel_BuiltIn_Print_Area_14_1_16_16" localSheetId="7">#REF!</definedName>
    <definedName name="Excel_BuiltIn_Print_Area_14_1_16_16">#REF!</definedName>
    <definedName name="Excel_BuiltIn_Print_Area_14_1_16_2" localSheetId="7">#REF!</definedName>
    <definedName name="Excel_BuiltIn_Print_Area_14_1_16_2">#REF!</definedName>
    <definedName name="Excel_BuiltIn_Print_Area_14_1_16_27" localSheetId="7">#REF!</definedName>
    <definedName name="Excel_BuiltIn_Print_Area_14_1_16_27">#REF!</definedName>
    <definedName name="Excel_BuiltIn_Print_Area_14_1_16_4" localSheetId="7">#REF!</definedName>
    <definedName name="Excel_BuiltIn_Print_Area_14_1_16_4">#REF!</definedName>
    <definedName name="Excel_BuiltIn_Print_Area_14_1_17" localSheetId="7">#REF!</definedName>
    <definedName name="Excel_BuiltIn_Print_Area_14_1_17">#REF!</definedName>
    <definedName name="Excel_BuiltIn_Print_Area_14_1_17_16" localSheetId="7">#REF!</definedName>
    <definedName name="Excel_BuiltIn_Print_Area_14_1_17_16">#REF!</definedName>
    <definedName name="Excel_BuiltIn_Print_Area_14_1_17_2" localSheetId="7">#REF!</definedName>
    <definedName name="Excel_BuiltIn_Print_Area_14_1_17_2">#REF!</definedName>
    <definedName name="Excel_BuiltIn_Print_Area_14_1_17_27" localSheetId="7">#REF!</definedName>
    <definedName name="Excel_BuiltIn_Print_Area_14_1_17_27">#REF!</definedName>
    <definedName name="Excel_BuiltIn_Print_Area_14_1_17_4" localSheetId="7">#REF!</definedName>
    <definedName name="Excel_BuiltIn_Print_Area_14_1_17_4">#REF!</definedName>
    <definedName name="Excel_BuiltIn_Print_Area_14_1_2" localSheetId="7">#REF!</definedName>
    <definedName name="Excel_BuiltIn_Print_Area_14_1_2">#REF!</definedName>
    <definedName name="Excel_BuiltIn_Print_Area_14_1_2_1" localSheetId="7">#REF!</definedName>
    <definedName name="Excel_BuiltIn_Print_Area_14_1_2_1">#REF!</definedName>
    <definedName name="Excel_BuiltIn_Print_Area_14_1_2_16" localSheetId="7">#REF!</definedName>
    <definedName name="Excel_BuiltIn_Print_Area_14_1_2_16">#REF!</definedName>
    <definedName name="Excel_BuiltIn_Print_Area_14_1_2_2" localSheetId="7">#REF!</definedName>
    <definedName name="Excel_BuiltIn_Print_Area_14_1_2_2">#REF!</definedName>
    <definedName name="Excel_BuiltIn_Print_Area_14_1_2_27" localSheetId="7">#REF!</definedName>
    <definedName name="Excel_BuiltIn_Print_Area_14_1_2_27">#REF!</definedName>
    <definedName name="Excel_BuiltIn_Print_Area_14_1_2_4" localSheetId="7">#REF!</definedName>
    <definedName name="Excel_BuiltIn_Print_Area_14_1_2_4">#REF!</definedName>
    <definedName name="Excel_BuiltIn_Print_Area_14_1_20" localSheetId="7">#REF!</definedName>
    <definedName name="Excel_BuiltIn_Print_Area_14_1_20">#REF!</definedName>
    <definedName name="Excel_BuiltIn_Print_Area_14_1_20_16" localSheetId="7">#REF!</definedName>
    <definedName name="Excel_BuiltIn_Print_Area_14_1_20_16">#REF!</definedName>
    <definedName name="Excel_BuiltIn_Print_Area_14_1_20_2" localSheetId="7">#REF!</definedName>
    <definedName name="Excel_BuiltIn_Print_Area_14_1_20_2">#REF!</definedName>
    <definedName name="Excel_BuiltIn_Print_Area_14_1_20_27" localSheetId="7">#REF!</definedName>
    <definedName name="Excel_BuiltIn_Print_Area_14_1_20_27">#REF!</definedName>
    <definedName name="Excel_BuiltIn_Print_Area_14_1_20_4" localSheetId="7">#REF!</definedName>
    <definedName name="Excel_BuiltIn_Print_Area_14_1_20_4">#REF!</definedName>
    <definedName name="Excel_BuiltIn_Print_Area_14_1_27" localSheetId="7">#REF!</definedName>
    <definedName name="Excel_BuiltIn_Print_Area_14_1_27">#REF!</definedName>
    <definedName name="Excel_BuiltIn_Print_Area_14_1_3" localSheetId="7">#REF!</definedName>
    <definedName name="Excel_BuiltIn_Print_Area_14_1_3">#REF!</definedName>
    <definedName name="Excel_BuiltIn_Print_Area_14_1_3_16" localSheetId="7">#REF!</definedName>
    <definedName name="Excel_BuiltIn_Print_Area_14_1_3_16">#REF!</definedName>
    <definedName name="Excel_BuiltIn_Print_Area_14_1_3_2" localSheetId="7">#REF!</definedName>
    <definedName name="Excel_BuiltIn_Print_Area_14_1_3_2">#REF!</definedName>
    <definedName name="Excel_BuiltIn_Print_Area_14_1_3_27" localSheetId="7">#REF!</definedName>
    <definedName name="Excel_BuiltIn_Print_Area_14_1_3_27">#REF!</definedName>
    <definedName name="Excel_BuiltIn_Print_Area_14_1_3_4" localSheetId="7">#REF!</definedName>
    <definedName name="Excel_BuiltIn_Print_Area_14_1_3_4">#REF!</definedName>
    <definedName name="Excel_BuiltIn_Print_Area_14_1_4" localSheetId="7">#REF!</definedName>
    <definedName name="Excel_BuiltIn_Print_Area_14_1_4">#REF!</definedName>
    <definedName name="Excel_BuiltIn_Print_Area_14_1_5" localSheetId="7">#REF!</definedName>
    <definedName name="Excel_BuiltIn_Print_Area_14_1_5">#REF!</definedName>
    <definedName name="Excel_BuiltIn_Print_Area_14_1_5_1" localSheetId="7">#REF!</definedName>
    <definedName name="Excel_BuiltIn_Print_Area_14_1_5_1">#REF!</definedName>
    <definedName name="Excel_BuiltIn_Print_Area_14_1_5_16" localSheetId="7">#REF!</definedName>
    <definedName name="Excel_BuiltIn_Print_Area_14_1_5_16">#REF!</definedName>
    <definedName name="Excel_BuiltIn_Print_Area_14_1_5_2" localSheetId="7">#REF!</definedName>
    <definedName name="Excel_BuiltIn_Print_Area_14_1_5_2">#REF!</definedName>
    <definedName name="Excel_BuiltIn_Print_Area_14_1_5_27" localSheetId="7">#REF!</definedName>
    <definedName name="Excel_BuiltIn_Print_Area_14_1_5_27">#REF!</definedName>
    <definedName name="Excel_BuiltIn_Print_Area_14_1_5_4" localSheetId="7">#REF!</definedName>
    <definedName name="Excel_BuiltIn_Print_Area_14_1_5_4">#REF!</definedName>
    <definedName name="Excel_BuiltIn_Print_Area_14_1_6" localSheetId="7">#REF!</definedName>
    <definedName name="Excel_BuiltIn_Print_Area_14_1_6">#REF!</definedName>
    <definedName name="Excel_BuiltIn_Print_Area_14_1_6_16" localSheetId="7">#REF!</definedName>
    <definedName name="Excel_BuiltIn_Print_Area_14_1_6_16">#REF!</definedName>
    <definedName name="Excel_BuiltIn_Print_Area_14_1_6_2" localSheetId="7">#REF!</definedName>
    <definedName name="Excel_BuiltIn_Print_Area_14_1_6_2">#REF!</definedName>
    <definedName name="Excel_BuiltIn_Print_Area_14_1_6_27" localSheetId="7">#REF!</definedName>
    <definedName name="Excel_BuiltIn_Print_Area_14_1_6_27">#REF!</definedName>
    <definedName name="Excel_BuiltIn_Print_Area_14_1_6_4" localSheetId="7">#REF!</definedName>
    <definedName name="Excel_BuiltIn_Print_Area_14_1_6_4">#REF!</definedName>
    <definedName name="Excel_BuiltIn_Print_Area_14_1_7" localSheetId="7">#REF!</definedName>
    <definedName name="Excel_BuiltIn_Print_Area_14_1_7">#REF!</definedName>
    <definedName name="Excel_BuiltIn_Print_Area_14_1_7_16" localSheetId="7">#REF!</definedName>
    <definedName name="Excel_BuiltIn_Print_Area_14_1_7_16">#REF!</definedName>
    <definedName name="Excel_BuiltIn_Print_Area_14_1_7_2" localSheetId="7">#REF!</definedName>
    <definedName name="Excel_BuiltIn_Print_Area_14_1_7_2">#REF!</definedName>
    <definedName name="Excel_BuiltIn_Print_Area_14_1_7_27" localSheetId="7">#REF!</definedName>
    <definedName name="Excel_BuiltIn_Print_Area_14_1_7_27">#REF!</definedName>
    <definedName name="Excel_BuiltIn_Print_Area_14_1_7_4" localSheetId="7">#REF!</definedName>
    <definedName name="Excel_BuiltIn_Print_Area_14_1_7_4">#REF!</definedName>
    <definedName name="Excel_BuiltIn_Print_Area_14_1_8" localSheetId="7">#REF!</definedName>
    <definedName name="Excel_BuiltIn_Print_Area_14_1_8">#REF!</definedName>
    <definedName name="Excel_BuiltIn_Print_Area_14_1_8_16" localSheetId="7">#REF!</definedName>
    <definedName name="Excel_BuiltIn_Print_Area_14_1_8_16">#REF!</definedName>
    <definedName name="Excel_BuiltIn_Print_Area_14_1_8_2" localSheetId="7">#REF!</definedName>
    <definedName name="Excel_BuiltIn_Print_Area_14_1_8_2">#REF!</definedName>
    <definedName name="Excel_BuiltIn_Print_Area_14_1_8_27" localSheetId="7">#REF!</definedName>
    <definedName name="Excel_BuiltIn_Print_Area_14_1_8_27">#REF!</definedName>
    <definedName name="Excel_BuiltIn_Print_Area_14_1_8_4" localSheetId="7">#REF!</definedName>
    <definedName name="Excel_BuiltIn_Print_Area_14_1_8_4">#REF!</definedName>
    <definedName name="Excel_BuiltIn_Print_Area_14_1_9" localSheetId="7">#REF!</definedName>
    <definedName name="Excel_BuiltIn_Print_Area_14_1_9">#REF!</definedName>
    <definedName name="Excel_BuiltIn_Print_Area_14_1_9_16" localSheetId="7">#REF!</definedName>
    <definedName name="Excel_BuiltIn_Print_Area_14_1_9_16">#REF!</definedName>
    <definedName name="Excel_BuiltIn_Print_Area_14_1_9_2" localSheetId="7">#REF!</definedName>
    <definedName name="Excel_BuiltIn_Print_Area_14_1_9_2">#REF!</definedName>
    <definedName name="Excel_BuiltIn_Print_Area_14_1_9_27" localSheetId="7">#REF!</definedName>
    <definedName name="Excel_BuiltIn_Print_Area_14_1_9_27">#REF!</definedName>
    <definedName name="Excel_BuiltIn_Print_Area_14_1_9_4" localSheetId="7">#REF!</definedName>
    <definedName name="Excel_BuiltIn_Print_Area_14_1_9_4">#REF!</definedName>
    <definedName name="Excel_BuiltIn_Print_Area_15" localSheetId="7">#REF!</definedName>
    <definedName name="Excel_BuiltIn_Print_Area_15">#REF!</definedName>
    <definedName name="Excel_BuiltIn_Print_Area_15_1" localSheetId="7">#REF!</definedName>
    <definedName name="Excel_BuiltIn_Print_Area_15_1">#REF!</definedName>
    <definedName name="Excel_BuiltIn_Print_Area_15_1_1" localSheetId="7">#REF!</definedName>
    <definedName name="Excel_BuiltIn_Print_Area_15_1_1">#REF!</definedName>
    <definedName name="Excel_BuiltIn_Print_Area_15_1_1_1" localSheetId="7">#REF!</definedName>
    <definedName name="Excel_BuiltIn_Print_Area_15_1_1_1">#REF!</definedName>
    <definedName name="Excel_BuiltIn_Print_Area_15_1_1_1_16" localSheetId="7">#REF!</definedName>
    <definedName name="Excel_BuiltIn_Print_Area_15_1_1_1_16">#REF!</definedName>
    <definedName name="Excel_BuiltIn_Print_Area_15_1_1_1_2" localSheetId="7">#REF!</definedName>
    <definedName name="Excel_BuiltIn_Print_Area_15_1_1_1_2">#REF!</definedName>
    <definedName name="Excel_BuiltIn_Print_Area_15_1_1_1_27" localSheetId="7">#REF!</definedName>
    <definedName name="Excel_BuiltIn_Print_Area_15_1_1_1_27">#REF!</definedName>
    <definedName name="Excel_BuiltIn_Print_Area_15_1_1_1_4" localSheetId="7">#REF!</definedName>
    <definedName name="Excel_BuiltIn_Print_Area_15_1_1_1_4">#REF!</definedName>
    <definedName name="Excel_BuiltIn_Print_Area_15_1_1_16" localSheetId="7">#REF!</definedName>
    <definedName name="Excel_BuiltIn_Print_Area_15_1_1_16">#REF!</definedName>
    <definedName name="Excel_BuiltIn_Print_Area_15_1_1_2" localSheetId="7">#REF!</definedName>
    <definedName name="Excel_BuiltIn_Print_Area_15_1_1_2">#REF!</definedName>
    <definedName name="Excel_BuiltIn_Print_Area_15_1_1_27" localSheetId="7">#REF!</definedName>
    <definedName name="Excel_BuiltIn_Print_Area_15_1_1_27">#REF!</definedName>
    <definedName name="Excel_BuiltIn_Print_Area_15_1_1_4" localSheetId="7">#REF!</definedName>
    <definedName name="Excel_BuiltIn_Print_Area_15_1_1_4">#REF!</definedName>
    <definedName name="Excel_BuiltIn_Print_Area_15_1_10" localSheetId="7">#REF!</definedName>
    <definedName name="Excel_BuiltIn_Print_Area_15_1_10">#REF!</definedName>
    <definedName name="Excel_BuiltIn_Print_Area_15_1_10_16" localSheetId="7">#REF!</definedName>
    <definedName name="Excel_BuiltIn_Print_Area_15_1_10_16">#REF!</definedName>
    <definedName name="Excel_BuiltIn_Print_Area_15_1_10_2" localSheetId="7">#REF!</definedName>
    <definedName name="Excel_BuiltIn_Print_Area_15_1_10_2">#REF!</definedName>
    <definedName name="Excel_BuiltIn_Print_Area_15_1_10_27" localSheetId="7">#REF!</definedName>
    <definedName name="Excel_BuiltIn_Print_Area_15_1_10_27">#REF!</definedName>
    <definedName name="Excel_BuiltIn_Print_Area_15_1_10_4" localSheetId="7">#REF!</definedName>
    <definedName name="Excel_BuiltIn_Print_Area_15_1_10_4">#REF!</definedName>
    <definedName name="Excel_BuiltIn_Print_Area_15_1_11" localSheetId="7">#REF!</definedName>
    <definedName name="Excel_BuiltIn_Print_Area_15_1_11">#REF!</definedName>
    <definedName name="Excel_BuiltIn_Print_Area_15_1_11_16" localSheetId="7">#REF!</definedName>
    <definedName name="Excel_BuiltIn_Print_Area_15_1_11_16">#REF!</definedName>
    <definedName name="Excel_BuiltIn_Print_Area_15_1_11_2" localSheetId="7">#REF!</definedName>
    <definedName name="Excel_BuiltIn_Print_Area_15_1_11_2">#REF!</definedName>
    <definedName name="Excel_BuiltIn_Print_Area_15_1_11_27" localSheetId="7">#REF!</definedName>
    <definedName name="Excel_BuiltIn_Print_Area_15_1_11_27">#REF!</definedName>
    <definedName name="Excel_BuiltIn_Print_Area_15_1_11_4" localSheetId="7">#REF!</definedName>
    <definedName name="Excel_BuiltIn_Print_Area_15_1_11_4">#REF!</definedName>
    <definedName name="Excel_BuiltIn_Print_Area_15_1_12" localSheetId="7">#REF!</definedName>
    <definedName name="Excel_BuiltIn_Print_Area_15_1_12">#REF!</definedName>
    <definedName name="Excel_BuiltIn_Print_Area_15_1_12_16" localSheetId="7">#REF!</definedName>
    <definedName name="Excel_BuiltIn_Print_Area_15_1_12_16">#REF!</definedName>
    <definedName name="Excel_BuiltIn_Print_Area_15_1_12_2" localSheetId="7">#REF!</definedName>
    <definedName name="Excel_BuiltIn_Print_Area_15_1_12_2">#REF!</definedName>
    <definedName name="Excel_BuiltIn_Print_Area_15_1_12_27" localSheetId="7">#REF!</definedName>
    <definedName name="Excel_BuiltIn_Print_Area_15_1_12_27">#REF!</definedName>
    <definedName name="Excel_BuiltIn_Print_Area_15_1_12_4" localSheetId="7">#REF!</definedName>
    <definedName name="Excel_BuiltIn_Print_Area_15_1_12_4">#REF!</definedName>
    <definedName name="Excel_BuiltIn_Print_Area_15_1_13" localSheetId="7">#REF!</definedName>
    <definedName name="Excel_BuiltIn_Print_Area_15_1_13">#REF!</definedName>
    <definedName name="Excel_BuiltIn_Print_Area_15_1_13_16" localSheetId="7">#REF!</definedName>
    <definedName name="Excel_BuiltIn_Print_Area_15_1_13_16">#REF!</definedName>
    <definedName name="Excel_BuiltIn_Print_Area_15_1_13_2" localSheetId="7">#REF!</definedName>
    <definedName name="Excel_BuiltIn_Print_Area_15_1_13_2">#REF!</definedName>
    <definedName name="Excel_BuiltIn_Print_Area_15_1_13_27" localSheetId="7">#REF!</definedName>
    <definedName name="Excel_BuiltIn_Print_Area_15_1_13_27">#REF!</definedName>
    <definedName name="Excel_BuiltIn_Print_Area_15_1_13_4" localSheetId="7">#REF!</definedName>
    <definedName name="Excel_BuiltIn_Print_Area_15_1_13_4">#REF!</definedName>
    <definedName name="Excel_BuiltIn_Print_Area_15_1_14" localSheetId="7">#REF!</definedName>
    <definedName name="Excel_BuiltIn_Print_Area_15_1_14">#REF!</definedName>
    <definedName name="Excel_BuiltIn_Print_Area_15_1_14_16" localSheetId="7">#REF!</definedName>
    <definedName name="Excel_BuiltIn_Print_Area_15_1_14_16">#REF!</definedName>
    <definedName name="Excel_BuiltIn_Print_Area_15_1_14_2" localSheetId="7">#REF!</definedName>
    <definedName name="Excel_BuiltIn_Print_Area_15_1_14_2">#REF!</definedName>
    <definedName name="Excel_BuiltIn_Print_Area_15_1_14_27" localSheetId="7">#REF!</definedName>
    <definedName name="Excel_BuiltIn_Print_Area_15_1_14_27">#REF!</definedName>
    <definedName name="Excel_BuiltIn_Print_Area_15_1_14_4" localSheetId="7">#REF!</definedName>
    <definedName name="Excel_BuiltIn_Print_Area_15_1_14_4">#REF!</definedName>
    <definedName name="Excel_BuiltIn_Print_Area_15_1_15" localSheetId="7">#REF!</definedName>
    <definedName name="Excel_BuiltIn_Print_Area_15_1_15">#REF!</definedName>
    <definedName name="Excel_BuiltIn_Print_Area_15_1_15_16" localSheetId="7">#REF!</definedName>
    <definedName name="Excel_BuiltIn_Print_Area_15_1_15_16">#REF!</definedName>
    <definedName name="Excel_BuiltIn_Print_Area_15_1_15_2" localSheetId="7">#REF!</definedName>
    <definedName name="Excel_BuiltIn_Print_Area_15_1_15_2">#REF!</definedName>
    <definedName name="Excel_BuiltIn_Print_Area_15_1_15_27" localSheetId="7">#REF!</definedName>
    <definedName name="Excel_BuiltIn_Print_Area_15_1_15_27">#REF!</definedName>
    <definedName name="Excel_BuiltIn_Print_Area_15_1_15_4" localSheetId="7">#REF!</definedName>
    <definedName name="Excel_BuiltIn_Print_Area_15_1_15_4">#REF!</definedName>
    <definedName name="Excel_BuiltIn_Print_Area_15_1_16" localSheetId="7">#REF!</definedName>
    <definedName name="Excel_BuiltIn_Print_Area_15_1_16">#REF!</definedName>
    <definedName name="Excel_BuiltIn_Print_Area_15_1_16_1" localSheetId="7">#REF!</definedName>
    <definedName name="Excel_BuiltIn_Print_Area_15_1_16_1">#REF!</definedName>
    <definedName name="Excel_BuiltIn_Print_Area_15_1_16_16" localSheetId="7">#REF!</definedName>
    <definedName name="Excel_BuiltIn_Print_Area_15_1_16_16">#REF!</definedName>
    <definedName name="Excel_BuiltIn_Print_Area_15_1_16_2" localSheetId="7">#REF!</definedName>
    <definedName name="Excel_BuiltIn_Print_Area_15_1_16_2">#REF!</definedName>
    <definedName name="Excel_BuiltIn_Print_Area_15_1_16_27" localSheetId="7">#REF!</definedName>
    <definedName name="Excel_BuiltIn_Print_Area_15_1_16_27">#REF!</definedName>
    <definedName name="Excel_BuiltIn_Print_Area_15_1_16_4" localSheetId="7">#REF!</definedName>
    <definedName name="Excel_BuiltIn_Print_Area_15_1_16_4">#REF!</definedName>
    <definedName name="Excel_BuiltIn_Print_Area_15_1_17" localSheetId="7">#REF!</definedName>
    <definedName name="Excel_BuiltIn_Print_Area_15_1_17">#REF!</definedName>
    <definedName name="Excel_BuiltIn_Print_Area_15_1_17_16" localSheetId="7">#REF!</definedName>
    <definedName name="Excel_BuiltIn_Print_Area_15_1_17_16">#REF!</definedName>
    <definedName name="Excel_BuiltIn_Print_Area_15_1_17_2" localSheetId="7">#REF!</definedName>
    <definedName name="Excel_BuiltIn_Print_Area_15_1_17_2">#REF!</definedName>
    <definedName name="Excel_BuiltIn_Print_Area_15_1_17_27" localSheetId="7">#REF!</definedName>
    <definedName name="Excel_BuiltIn_Print_Area_15_1_17_27">#REF!</definedName>
    <definedName name="Excel_BuiltIn_Print_Area_15_1_17_4" localSheetId="7">#REF!</definedName>
    <definedName name="Excel_BuiltIn_Print_Area_15_1_17_4">#REF!</definedName>
    <definedName name="Excel_BuiltIn_Print_Area_15_1_2" localSheetId="7">#REF!</definedName>
    <definedName name="Excel_BuiltIn_Print_Area_15_1_2">#REF!</definedName>
    <definedName name="Excel_BuiltIn_Print_Area_15_1_2_1" localSheetId="7">#REF!</definedName>
    <definedName name="Excel_BuiltIn_Print_Area_15_1_2_1">#REF!</definedName>
    <definedName name="Excel_BuiltIn_Print_Area_15_1_2_16" localSheetId="7">#REF!</definedName>
    <definedName name="Excel_BuiltIn_Print_Area_15_1_2_16">#REF!</definedName>
    <definedName name="Excel_BuiltIn_Print_Area_15_1_2_2" localSheetId="7">#REF!</definedName>
    <definedName name="Excel_BuiltIn_Print_Area_15_1_2_2">#REF!</definedName>
    <definedName name="Excel_BuiltIn_Print_Area_15_1_2_27" localSheetId="7">#REF!</definedName>
    <definedName name="Excel_BuiltIn_Print_Area_15_1_2_27">#REF!</definedName>
    <definedName name="Excel_BuiltIn_Print_Area_15_1_2_4" localSheetId="7">#REF!</definedName>
    <definedName name="Excel_BuiltIn_Print_Area_15_1_2_4">#REF!</definedName>
    <definedName name="Excel_BuiltIn_Print_Area_15_1_20" localSheetId="7">#REF!</definedName>
    <definedName name="Excel_BuiltIn_Print_Area_15_1_20">#REF!</definedName>
    <definedName name="Excel_BuiltIn_Print_Area_15_1_20_16" localSheetId="7">#REF!</definedName>
    <definedName name="Excel_BuiltIn_Print_Area_15_1_20_16">#REF!</definedName>
    <definedName name="Excel_BuiltIn_Print_Area_15_1_20_2" localSheetId="7">#REF!</definedName>
    <definedName name="Excel_BuiltIn_Print_Area_15_1_20_2">#REF!</definedName>
    <definedName name="Excel_BuiltIn_Print_Area_15_1_20_27" localSheetId="7">#REF!</definedName>
    <definedName name="Excel_BuiltIn_Print_Area_15_1_20_27">#REF!</definedName>
    <definedName name="Excel_BuiltIn_Print_Area_15_1_20_4" localSheetId="7">#REF!</definedName>
    <definedName name="Excel_BuiltIn_Print_Area_15_1_20_4">#REF!</definedName>
    <definedName name="Excel_BuiltIn_Print_Area_15_1_27" localSheetId="7">#REF!</definedName>
    <definedName name="Excel_BuiltIn_Print_Area_15_1_27">#REF!</definedName>
    <definedName name="Excel_BuiltIn_Print_Area_15_1_3" localSheetId="7">#REF!</definedName>
    <definedName name="Excel_BuiltIn_Print_Area_15_1_3">#REF!</definedName>
    <definedName name="Excel_BuiltIn_Print_Area_15_1_3_16" localSheetId="7">#REF!</definedName>
    <definedName name="Excel_BuiltIn_Print_Area_15_1_3_16">#REF!</definedName>
    <definedName name="Excel_BuiltIn_Print_Area_15_1_3_2" localSheetId="7">#REF!</definedName>
    <definedName name="Excel_BuiltIn_Print_Area_15_1_3_2">#REF!</definedName>
    <definedName name="Excel_BuiltIn_Print_Area_15_1_3_27" localSheetId="7">#REF!</definedName>
    <definedName name="Excel_BuiltIn_Print_Area_15_1_3_27">#REF!</definedName>
    <definedName name="Excel_BuiltIn_Print_Area_15_1_3_4" localSheetId="7">#REF!</definedName>
    <definedName name="Excel_BuiltIn_Print_Area_15_1_3_4">#REF!</definedName>
    <definedName name="Excel_BuiltIn_Print_Area_15_1_4" localSheetId="7">#REF!</definedName>
    <definedName name="Excel_BuiltIn_Print_Area_15_1_4">#REF!</definedName>
    <definedName name="Excel_BuiltIn_Print_Area_15_1_5" localSheetId="7">#REF!</definedName>
    <definedName name="Excel_BuiltIn_Print_Area_15_1_5">#REF!</definedName>
    <definedName name="Excel_BuiltIn_Print_Area_15_1_5_1" localSheetId="7">#REF!</definedName>
    <definedName name="Excel_BuiltIn_Print_Area_15_1_5_1">#REF!</definedName>
    <definedName name="Excel_BuiltIn_Print_Area_15_1_5_16" localSheetId="7">#REF!</definedName>
    <definedName name="Excel_BuiltIn_Print_Area_15_1_5_16">#REF!</definedName>
    <definedName name="Excel_BuiltIn_Print_Area_15_1_5_2" localSheetId="7">#REF!</definedName>
    <definedName name="Excel_BuiltIn_Print_Area_15_1_5_2">#REF!</definedName>
    <definedName name="Excel_BuiltIn_Print_Area_15_1_5_27" localSheetId="7">#REF!</definedName>
    <definedName name="Excel_BuiltIn_Print_Area_15_1_5_27">#REF!</definedName>
    <definedName name="Excel_BuiltIn_Print_Area_15_1_5_4" localSheetId="7">#REF!</definedName>
    <definedName name="Excel_BuiltIn_Print_Area_15_1_5_4">#REF!</definedName>
    <definedName name="Excel_BuiltIn_Print_Area_15_1_6" localSheetId="7">#REF!</definedName>
    <definedName name="Excel_BuiltIn_Print_Area_15_1_6">#REF!</definedName>
    <definedName name="Excel_BuiltIn_Print_Area_15_1_6_16" localSheetId="7">#REF!</definedName>
    <definedName name="Excel_BuiltIn_Print_Area_15_1_6_16">#REF!</definedName>
    <definedName name="Excel_BuiltIn_Print_Area_15_1_6_2" localSheetId="7">#REF!</definedName>
    <definedName name="Excel_BuiltIn_Print_Area_15_1_6_2">#REF!</definedName>
    <definedName name="Excel_BuiltIn_Print_Area_15_1_6_27" localSheetId="7">#REF!</definedName>
    <definedName name="Excel_BuiltIn_Print_Area_15_1_6_27">#REF!</definedName>
    <definedName name="Excel_BuiltIn_Print_Area_15_1_6_4" localSheetId="7">#REF!</definedName>
    <definedName name="Excel_BuiltIn_Print_Area_15_1_6_4">#REF!</definedName>
    <definedName name="Excel_BuiltIn_Print_Area_15_1_7" localSheetId="7">#REF!</definedName>
    <definedName name="Excel_BuiltIn_Print_Area_15_1_7">#REF!</definedName>
    <definedName name="Excel_BuiltIn_Print_Area_15_1_7_16" localSheetId="7">#REF!</definedName>
    <definedName name="Excel_BuiltIn_Print_Area_15_1_7_16">#REF!</definedName>
    <definedName name="Excel_BuiltIn_Print_Area_15_1_7_2" localSheetId="7">#REF!</definedName>
    <definedName name="Excel_BuiltIn_Print_Area_15_1_7_2">#REF!</definedName>
    <definedName name="Excel_BuiltIn_Print_Area_15_1_7_27" localSheetId="7">#REF!</definedName>
    <definedName name="Excel_BuiltIn_Print_Area_15_1_7_27">#REF!</definedName>
    <definedName name="Excel_BuiltIn_Print_Area_15_1_7_4" localSheetId="7">#REF!</definedName>
    <definedName name="Excel_BuiltIn_Print_Area_15_1_7_4">#REF!</definedName>
    <definedName name="Excel_BuiltIn_Print_Area_15_1_8" localSheetId="7">#REF!</definedName>
    <definedName name="Excel_BuiltIn_Print_Area_15_1_8">#REF!</definedName>
    <definedName name="Excel_BuiltIn_Print_Area_15_1_8_16" localSheetId="7">#REF!</definedName>
    <definedName name="Excel_BuiltIn_Print_Area_15_1_8_16">#REF!</definedName>
    <definedName name="Excel_BuiltIn_Print_Area_15_1_8_2" localSheetId="7">#REF!</definedName>
    <definedName name="Excel_BuiltIn_Print_Area_15_1_8_2">#REF!</definedName>
    <definedName name="Excel_BuiltIn_Print_Area_15_1_8_27" localSheetId="7">#REF!</definedName>
    <definedName name="Excel_BuiltIn_Print_Area_15_1_8_27">#REF!</definedName>
    <definedName name="Excel_BuiltIn_Print_Area_15_1_8_4" localSheetId="7">#REF!</definedName>
    <definedName name="Excel_BuiltIn_Print_Area_15_1_8_4">#REF!</definedName>
    <definedName name="Excel_BuiltIn_Print_Area_15_1_9" localSheetId="7">#REF!</definedName>
    <definedName name="Excel_BuiltIn_Print_Area_15_1_9">#REF!</definedName>
    <definedName name="Excel_BuiltIn_Print_Area_15_1_9_16" localSheetId="7">#REF!</definedName>
    <definedName name="Excel_BuiltIn_Print_Area_15_1_9_16">#REF!</definedName>
    <definedName name="Excel_BuiltIn_Print_Area_15_1_9_2" localSheetId="7">#REF!</definedName>
    <definedName name="Excel_BuiltIn_Print_Area_15_1_9_2">#REF!</definedName>
    <definedName name="Excel_BuiltIn_Print_Area_15_1_9_27" localSheetId="7">#REF!</definedName>
    <definedName name="Excel_BuiltIn_Print_Area_15_1_9_27">#REF!</definedName>
    <definedName name="Excel_BuiltIn_Print_Area_15_1_9_4" localSheetId="7">#REF!</definedName>
    <definedName name="Excel_BuiltIn_Print_Area_15_1_9_4">#REF!</definedName>
    <definedName name="Excel_BuiltIn_Print_Area_16_1" localSheetId="7">#REF!</definedName>
    <definedName name="Excel_BuiltIn_Print_Area_16_1">#REF!</definedName>
    <definedName name="Excel_BuiltIn_Print_Area_16_1_1" localSheetId="7">#REF!</definedName>
    <definedName name="Excel_BuiltIn_Print_Area_16_1_1">#REF!</definedName>
    <definedName name="Excel_BuiltIn_Print_Area_16_1_1_1" localSheetId="7">#REF!</definedName>
    <definedName name="Excel_BuiltIn_Print_Area_16_1_1_1">#REF!</definedName>
    <definedName name="Excel_BuiltIn_Print_Area_16_1_1_1_1" localSheetId="7">#REF!</definedName>
    <definedName name="Excel_BuiltIn_Print_Area_16_1_1_1_1">#REF!</definedName>
    <definedName name="Excel_BuiltIn_Print_Area_16_1_1_1_1_1" localSheetId="7">#REF!</definedName>
    <definedName name="Excel_BuiltIn_Print_Area_16_1_1_1_1_1">#REF!</definedName>
    <definedName name="Excel_BuiltIn_Print_Area_16_1_1_1_1_16" localSheetId="7">#REF!</definedName>
    <definedName name="Excel_BuiltIn_Print_Area_16_1_1_1_1_16">#REF!</definedName>
    <definedName name="Excel_BuiltIn_Print_Area_16_1_1_1_1_2" localSheetId="7">#REF!</definedName>
    <definedName name="Excel_BuiltIn_Print_Area_16_1_1_1_1_2">#REF!</definedName>
    <definedName name="Excel_BuiltIn_Print_Area_16_1_1_1_1_27" localSheetId="7">#REF!</definedName>
    <definedName name="Excel_BuiltIn_Print_Area_16_1_1_1_1_27">#REF!</definedName>
    <definedName name="Excel_BuiltIn_Print_Area_16_1_1_1_1_4" localSheetId="7">#REF!</definedName>
    <definedName name="Excel_BuiltIn_Print_Area_16_1_1_1_1_4">#REF!</definedName>
    <definedName name="Excel_BuiltIn_Print_Area_16_1_1_1_16" localSheetId="7">#REF!</definedName>
    <definedName name="Excel_BuiltIn_Print_Area_16_1_1_1_16">#REF!</definedName>
    <definedName name="Excel_BuiltIn_Print_Area_16_1_1_1_2" localSheetId="7">#REF!</definedName>
    <definedName name="Excel_BuiltIn_Print_Area_16_1_1_1_2">#REF!</definedName>
    <definedName name="Excel_BuiltIn_Print_Area_16_1_1_1_27" localSheetId="7">#REF!</definedName>
    <definedName name="Excel_BuiltIn_Print_Area_16_1_1_1_27">#REF!</definedName>
    <definedName name="Excel_BuiltIn_Print_Area_16_1_1_1_4" localSheetId="7">#REF!</definedName>
    <definedName name="Excel_BuiltIn_Print_Area_16_1_1_1_4">#REF!</definedName>
    <definedName name="Excel_BuiltIn_Print_Area_16_1_1_10" localSheetId="7">#REF!</definedName>
    <definedName name="Excel_BuiltIn_Print_Area_16_1_1_10">#REF!</definedName>
    <definedName name="Excel_BuiltIn_Print_Area_16_1_1_10_16" localSheetId="7">#REF!</definedName>
    <definedName name="Excel_BuiltIn_Print_Area_16_1_1_10_16">#REF!</definedName>
    <definedName name="Excel_BuiltIn_Print_Area_16_1_1_10_2" localSheetId="7">#REF!</definedName>
    <definedName name="Excel_BuiltIn_Print_Area_16_1_1_10_2">#REF!</definedName>
    <definedName name="Excel_BuiltIn_Print_Area_16_1_1_10_27" localSheetId="7">#REF!</definedName>
    <definedName name="Excel_BuiltIn_Print_Area_16_1_1_10_27">#REF!</definedName>
    <definedName name="Excel_BuiltIn_Print_Area_16_1_1_10_4" localSheetId="7">#REF!</definedName>
    <definedName name="Excel_BuiltIn_Print_Area_16_1_1_10_4">#REF!</definedName>
    <definedName name="Excel_BuiltIn_Print_Area_16_1_1_11" localSheetId="7">#REF!</definedName>
    <definedName name="Excel_BuiltIn_Print_Area_16_1_1_11">#REF!</definedName>
    <definedName name="Excel_BuiltIn_Print_Area_16_1_1_11_16" localSheetId="7">#REF!</definedName>
    <definedName name="Excel_BuiltIn_Print_Area_16_1_1_11_16">#REF!</definedName>
    <definedName name="Excel_BuiltIn_Print_Area_16_1_1_11_2" localSheetId="7">#REF!</definedName>
    <definedName name="Excel_BuiltIn_Print_Area_16_1_1_11_2">#REF!</definedName>
    <definedName name="Excel_BuiltIn_Print_Area_16_1_1_11_27" localSheetId="7">#REF!</definedName>
    <definedName name="Excel_BuiltIn_Print_Area_16_1_1_11_27">#REF!</definedName>
    <definedName name="Excel_BuiltIn_Print_Area_16_1_1_11_4" localSheetId="7">#REF!</definedName>
    <definedName name="Excel_BuiltIn_Print_Area_16_1_1_11_4">#REF!</definedName>
    <definedName name="Excel_BuiltIn_Print_Area_16_1_1_12" localSheetId="7">#REF!</definedName>
    <definedName name="Excel_BuiltIn_Print_Area_16_1_1_12">#REF!</definedName>
    <definedName name="Excel_BuiltIn_Print_Area_16_1_1_12_16" localSheetId="7">#REF!</definedName>
    <definedName name="Excel_BuiltIn_Print_Area_16_1_1_12_16">#REF!</definedName>
    <definedName name="Excel_BuiltIn_Print_Area_16_1_1_12_2" localSheetId="7">#REF!</definedName>
    <definedName name="Excel_BuiltIn_Print_Area_16_1_1_12_2">#REF!</definedName>
    <definedName name="Excel_BuiltIn_Print_Area_16_1_1_12_27" localSheetId="7">#REF!</definedName>
    <definedName name="Excel_BuiltIn_Print_Area_16_1_1_12_27">#REF!</definedName>
    <definedName name="Excel_BuiltIn_Print_Area_16_1_1_12_4" localSheetId="7">#REF!</definedName>
    <definedName name="Excel_BuiltIn_Print_Area_16_1_1_12_4">#REF!</definedName>
    <definedName name="Excel_BuiltIn_Print_Area_16_1_1_13" localSheetId="7">#REF!</definedName>
    <definedName name="Excel_BuiltIn_Print_Area_16_1_1_13">#REF!</definedName>
    <definedName name="Excel_BuiltIn_Print_Area_16_1_1_13_16" localSheetId="7">#REF!</definedName>
    <definedName name="Excel_BuiltIn_Print_Area_16_1_1_13_16">#REF!</definedName>
    <definedName name="Excel_BuiltIn_Print_Area_16_1_1_13_2" localSheetId="7">#REF!</definedName>
    <definedName name="Excel_BuiltIn_Print_Area_16_1_1_13_2">#REF!</definedName>
    <definedName name="Excel_BuiltIn_Print_Area_16_1_1_13_27" localSheetId="7">#REF!</definedName>
    <definedName name="Excel_BuiltIn_Print_Area_16_1_1_13_27">#REF!</definedName>
    <definedName name="Excel_BuiltIn_Print_Area_16_1_1_13_4" localSheetId="7">#REF!</definedName>
    <definedName name="Excel_BuiltIn_Print_Area_16_1_1_13_4">#REF!</definedName>
    <definedName name="Excel_BuiltIn_Print_Area_16_1_1_14" localSheetId="7">#REF!</definedName>
    <definedName name="Excel_BuiltIn_Print_Area_16_1_1_14">#REF!</definedName>
    <definedName name="Excel_BuiltIn_Print_Area_16_1_1_14_16" localSheetId="7">#REF!</definedName>
    <definedName name="Excel_BuiltIn_Print_Area_16_1_1_14_16">#REF!</definedName>
    <definedName name="Excel_BuiltIn_Print_Area_16_1_1_14_2" localSheetId="7">#REF!</definedName>
    <definedName name="Excel_BuiltIn_Print_Area_16_1_1_14_2">#REF!</definedName>
    <definedName name="Excel_BuiltIn_Print_Area_16_1_1_14_27" localSheetId="7">#REF!</definedName>
    <definedName name="Excel_BuiltIn_Print_Area_16_1_1_14_27">#REF!</definedName>
    <definedName name="Excel_BuiltIn_Print_Area_16_1_1_14_4" localSheetId="7">#REF!</definedName>
    <definedName name="Excel_BuiltIn_Print_Area_16_1_1_14_4">#REF!</definedName>
    <definedName name="Excel_BuiltIn_Print_Area_16_1_1_15" localSheetId="7">#REF!</definedName>
    <definedName name="Excel_BuiltIn_Print_Area_16_1_1_15">#REF!</definedName>
    <definedName name="Excel_BuiltIn_Print_Area_16_1_1_15_16" localSheetId="7">#REF!</definedName>
    <definedName name="Excel_BuiltIn_Print_Area_16_1_1_15_16">#REF!</definedName>
    <definedName name="Excel_BuiltIn_Print_Area_16_1_1_15_2" localSheetId="7">#REF!</definedName>
    <definedName name="Excel_BuiltIn_Print_Area_16_1_1_15_2">#REF!</definedName>
    <definedName name="Excel_BuiltIn_Print_Area_16_1_1_15_27" localSheetId="7">#REF!</definedName>
    <definedName name="Excel_BuiltIn_Print_Area_16_1_1_15_27">#REF!</definedName>
    <definedName name="Excel_BuiltIn_Print_Area_16_1_1_15_4" localSheetId="7">#REF!</definedName>
    <definedName name="Excel_BuiltIn_Print_Area_16_1_1_15_4">#REF!</definedName>
    <definedName name="Excel_BuiltIn_Print_Area_16_1_1_16" localSheetId="7">#REF!</definedName>
    <definedName name="Excel_BuiltIn_Print_Area_16_1_1_16">#REF!</definedName>
    <definedName name="Excel_BuiltIn_Print_Area_16_1_1_16_1" localSheetId="7">#REF!</definedName>
    <definedName name="Excel_BuiltIn_Print_Area_16_1_1_16_1">#REF!</definedName>
    <definedName name="Excel_BuiltIn_Print_Area_16_1_1_16_16" localSheetId="7">#REF!</definedName>
    <definedName name="Excel_BuiltIn_Print_Area_16_1_1_16_16">#REF!</definedName>
    <definedName name="Excel_BuiltIn_Print_Area_16_1_1_16_2" localSheetId="7">#REF!</definedName>
    <definedName name="Excel_BuiltIn_Print_Area_16_1_1_16_2">#REF!</definedName>
    <definedName name="Excel_BuiltIn_Print_Area_16_1_1_16_27" localSheetId="7">#REF!</definedName>
    <definedName name="Excel_BuiltIn_Print_Area_16_1_1_16_27">#REF!</definedName>
    <definedName name="Excel_BuiltIn_Print_Area_16_1_1_16_4" localSheetId="7">#REF!</definedName>
    <definedName name="Excel_BuiltIn_Print_Area_16_1_1_16_4">#REF!</definedName>
    <definedName name="Excel_BuiltIn_Print_Area_16_1_1_17" localSheetId="7">#REF!</definedName>
    <definedName name="Excel_BuiltIn_Print_Area_16_1_1_17">#REF!</definedName>
    <definedName name="Excel_BuiltIn_Print_Area_16_1_1_17_16" localSheetId="7">#REF!</definedName>
    <definedName name="Excel_BuiltIn_Print_Area_16_1_1_17_16">#REF!</definedName>
    <definedName name="Excel_BuiltIn_Print_Area_16_1_1_17_2" localSheetId="7">#REF!</definedName>
    <definedName name="Excel_BuiltIn_Print_Area_16_1_1_17_2">#REF!</definedName>
    <definedName name="Excel_BuiltIn_Print_Area_16_1_1_17_27" localSheetId="7">#REF!</definedName>
    <definedName name="Excel_BuiltIn_Print_Area_16_1_1_17_27">#REF!</definedName>
    <definedName name="Excel_BuiltIn_Print_Area_16_1_1_17_4" localSheetId="7">#REF!</definedName>
    <definedName name="Excel_BuiltIn_Print_Area_16_1_1_17_4">#REF!</definedName>
    <definedName name="Excel_BuiltIn_Print_Area_16_1_1_2" localSheetId="7">#REF!</definedName>
    <definedName name="Excel_BuiltIn_Print_Area_16_1_1_2">#REF!</definedName>
    <definedName name="Excel_BuiltIn_Print_Area_16_1_1_2_1" localSheetId="7">#REF!</definedName>
    <definedName name="Excel_BuiltIn_Print_Area_16_1_1_2_1">#REF!</definedName>
    <definedName name="Excel_BuiltIn_Print_Area_16_1_1_2_16" localSheetId="7">#REF!</definedName>
    <definedName name="Excel_BuiltIn_Print_Area_16_1_1_2_16">#REF!</definedName>
    <definedName name="Excel_BuiltIn_Print_Area_16_1_1_2_2" localSheetId="7">#REF!</definedName>
    <definedName name="Excel_BuiltIn_Print_Area_16_1_1_2_2">#REF!</definedName>
    <definedName name="Excel_BuiltIn_Print_Area_16_1_1_2_27" localSheetId="7">#REF!</definedName>
    <definedName name="Excel_BuiltIn_Print_Area_16_1_1_2_27">#REF!</definedName>
    <definedName name="Excel_BuiltIn_Print_Area_16_1_1_2_4" localSheetId="7">#REF!</definedName>
    <definedName name="Excel_BuiltIn_Print_Area_16_1_1_2_4">#REF!</definedName>
    <definedName name="Excel_BuiltIn_Print_Area_16_1_1_20" localSheetId="7">#REF!</definedName>
    <definedName name="Excel_BuiltIn_Print_Area_16_1_1_20">#REF!</definedName>
    <definedName name="Excel_BuiltIn_Print_Area_16_1_1_20_16" localSheetId="7">#REF!</definedName>
    <definedName name="Excel_BuiltIn_Print_Area_16_1_1_20_16">#REF!</definedName>
    <definedName name="Excel_BuiltIn_Print_Area_16_1_1_20_2" localSheetId="7">#REF!</definedName>
    <definedName name="Excel_BuiltIn_Print_Area_16_1_1_20_2">#REF!</definedName>
    <definedName name="Excel_BuiltIn_Print_Area_16_1_1_20_27" localSheetId="7">#REF!</definedName>
    <definedName name="Excel_BuiltIn_Print_Area_16_1_1_20_27">#REF!</definedName>
    <definedName name="Excel_BuiltIn_Print_Area_16_1_1_20_4" localSheetId="7">#REF!</definedName>
    <definedName name="Excel_BuiltIn_Print_Area_16_1_1_20_4">#REF!</definedName>
    <definedName name="Excel_BuiltIn_Print_Area_16_1_1_27" localSheetId="7">#REF!</definedName>
    <definedName name="Excel_BuiltIn_Print_Area_16_1_1_27">#REF!</definedName>
    <definedName name="Excel_BuiltIn_Print_Area_16_1_1_3" localSheetId="7">#REF!</definedName>
    <definedName name="Excel_BuiltIn_Print_Area_16_1_1_3">#REF!</definedName>
    <definedName name="Excel_BuiltIn_Print_Area_16_1_1_3_16" localSheetId="7">#REF!</definedName>
    <definedName name="Excel_BuiltIn_Print_Area_16_1_1_3_16">#REF!</definedName>
    <definedName name="Excel_BuiltIn_Print_Area_16_1_1_3_2" localSheetId="7">#REF!</definedName>
    <definedName name="Excel_BuiltIn_Print_Area_16_1_1_3_2">#REF!</definedName>
    <definedName name="Excel_BuiltIn_Print_Area_16_1_1_3_27" localSheetId="7">#REF!</definedName>
    <definedName name="Excel_BuiltIn_Print_Area_16_1_1_3_27">#REF!</definedName>
    <definedName name="Excel_BuiltIn_Print_Area_16_1_1_3_4" localSheetId="7">#REF!</definedName>
    <definedName name="Excel_BuiltIn_Print_Area_16_1_1_3_4">#REF!</definedName>
    <definedName name="Excel_BuiltIn_Print_Area_16_1_1_4" localSheetId="7">#REF!</definedName>
    <definedName name="Excel_BuiltIn_Print_Area_16_1_1_4">#REF!</definedName>
    <definedName name="Excel_BuiltIn_Print_Area_16_1_1_5" localSheetId="7">#REF!</definedName>
    <definedName name="Excel_BuiltIn_Print_Area_16_1_1_5">#REF!</definedName>
    <definedName name="Excel_BuiltIn_Print_Area_16_1_1_5_1" localSheetId="7">#REF!</definedName>
    <definedName name="Excel_BuiltIn_Print_Area_16_1_1_5_1">#REF!</definedName>
    <definedName name="Excel_BuiltIn_Print_Area_16_1_1_5_16" localSheetId="7">#REF!</definedName>
    <definedName name="Excel_BuiltIn_Print_Area_16_1_1_5_16">#REF!</definedName>
    <definedName name="Excel_BuiltIn_Print_Area_16_1_1_5_2" localSheetId="7">#REF!</definedName>
    <definedName name="Excel_BuiltIn_Print_Area_16_1_1_5_2">#REF!</definedName>
    <definedName name="Excel_BuiltIn_Print_Area_16_1_1_5_27" localSheetId="7">#REF!</definedName>
    <definedName name="Excel_BuiltIn_Print_Area_16_1_1_5_27">#REF!</definedName>
    <definedName name="Excel_BuiltIn_Print_Area_16_1_1_5_4" localSheetId="7">#REF!</definedName>
    <definedName name="Excel_BuiltIn_Print_Area_16_1_1_5_4">#REF!</definedName>
    <definedName name="Excel_BuiltIn_Print_Area_16_1_1_6" localSheetId="7">#REF!</definedName>
    <definedName name="Excel_BuiltIn_Print_Area_16_1_1_6">#REF!</definedName>
    <definedName name="Excel_BuiltIn_Print_Area_16_1_1_6_16" localSheetId="7">#REF!</definedName>
    <definedName name="Excel_BuiltIn_Print_Area_16_1_1_6_16">#REF!</definedName>
    <definedName name="Excel_BuiltIn_Print_Area_16_1_1_6_2" localSheetId="7">#REF!</definedName>
    <definedName name="Excel_BuiltIn_Print_Area_16_1_1_6_2">#REF!</definedName>
    <definedName name="Excel_BuiltIn_Print_Area_16_1_1_6_27" localSheetId="7">#REF!</definedName>
    <definedName name="Excel_BuiltIn_Print_Area_16_1_1_6_27">#REF!</definedName>
    <definedName name="Excel_BuiltIn_Print_Area_16_1_1_6_4" localSheetId="7">#REF!</definedName>
    <definedName name="Excel_BuiltIn_Print_Area_16_1_1_6_4">#REF!</definedName>
    <definedName name="Excel_BuiltIn_Print_Area_16_1_1_7" localSheetId="7">#REF!</definedName>
    <definedName name="Excel_BuiltIn_Print_Area_16_1_1_7">#REF!</definedName>
    <definedName name="Excel_BuiltIn_Print_Area_16_1_1_7_16" localSheetId="7">#REF!</definedName>
    <definedName name="Excel_BuiltIn_Print_Area_16_1_1_7_16">#REF!</definedName>
    <definedName name="Excel_BuiltIn_Print_Area_16_1_1_7_2" localSheetId="7">#REF!</definedName>
    <definedName name="Excel_BuiltIn_Print_Area_16_1_1_7_2">#REF!</definedName>
    <definedName name="Excel_BuiltIn_Print_Area_16_1_1_7_27" localSheetId="7">#REF!</definedName>
    <definedName name="Excel_BuiltIn_Print_Area_16_1_1_7_27">#REF!</definedName>
    <definedName name="Excel_BuiltIn_Print_Area_16_1_1_7_4" localSheetId="7">#REF!</definedName>
    <definedName name="Excel_BuiltIn_Print_Area_16_1_1_7_4">#REF!</definedName>
    <definedName name="Excel_BuiltIn_Print_Area_16_1_1_8" localSheetId="7">#REF!</definedName>
    <definedName name="Excel_BuiltIn_Print_Area_16_1_1_8">#REF!</definedName>
    <definedName name="Excel_BuiltIn_Print_Area_16_1_1_8_16" localSheetId="7">#REF!</definedName>
    <definedName name="Excel_BuiltIn_Print_Area_16_1_1_8_16">#REF!</definedName>
    <definedName name="Excel_BuiltIn_Print_Area_16_1_1_8_2" localSheetId="7">#REF!</definedName>
    <definedName name="Excel_BuiltIn_Print_Area_16_1_1_8_2">#REF!</definedName>
    <definedName name="Excel_BuiltIn_Print_Area_16_1_1_8_27" localSheetId="7">#REF!</definedName>
    <definedName name="Excel_BuiltIn_Print_Area_16_1_1_8_27">#REF!</definedName>
    <definedName name="Excel_BuiltIn_Print_Area_16_1_1_8_4" localSheetId="7">#REF!</definedName>
    <definedName name="Excel_BuiltIn_Print_Area_16_1_1_8_4">#REF!</definedName>
    <definedName name="Excel_BuiltIn_Print_Area_16_1_1_9" localSheetId="7">#REF!</definedName>
    <definedName name="Excel_BuiltIn_Print_Area_16_1_1_9">#REF!</definedName>
    <definedName name="Excel_BuiltIn_Print_Area_16_1_1_9_16" localSheetId="7">#REF!</definedName>
    <definedName name="Excel_BuiltIn_Print_Area_16_1_1_9_16">#REF!</definedName>
    <definedName name="Excel_BuiltIn_Print_Area_16_1_1_9_2" localSheetId="7">#REF!</definedName>
    <definedName name="Excel_BuiltIn_Print_Area_16_1_1_9_2">#REF!</definedName>
    <definedName name="Excel_BuiltIn_Print_Area_16_1_1_9_27" localSheetId="7">#REF!</definedName>
    <definedName name="Excel_BuiltIn_Print_Area_16_1_1_9_27">#REF!</definedName>
    <definedName name="Excel_BuiltIn_Print_Area_16_1_1_9_4" localSheetId="7">#REF!</definedName>
    <definedName name="Excel_BuiltIn_Print_Area_16_1_1_9_4">#REF!</definedName>
    <definedName name="Excel_BuiltIn_Print_Area_16_1_10" localSheetId="7">#REF!</definedName>
    <definedName name="Excel_BuiltIn_Print_Area_16_1_10">#REF!</definedName>
    <definedName name="Excel_BuiltIn_Print_Area_16_1_10_16" localSheetId="7">#REF!</definedName>
    <definedName name="Excel_BuiltIn_Print_Area_16_1_10_16">#REF!</definedName>
    <definedName name="Excel_BuiltIn_Print_Area_16_1_10_2" localSheetId="7">#REF!</definedName>
    <definedName name="Excel_BuiltIn_Print_Area_16_1_10_2">#REF!</definedName>
    <definedName name="Excel_BuiltIn_Print_Area_16_1_10_27" localSheetId="7">#REF!</definedName>
    <definedName name="Excel_BuiltIn_Print_Area_16_1_10_27">#REF!</definedName>
    <definedName name="Excel_BuiltIn_Print_Area_16_1_10_4" localSheetId="7">#REF!</definedName>
    <definedName name="Excel_BuiltIn_Print_Area_16_1_10_4">#REF!</definedName>
    <definedName name="Excel_BuiltIn_Print_Area_16_1_11" localSheetId="7">#REF!</definedName>
    <definedName name="Excel_BuiltIn_Print_Area_16_1_11">#REF!</definedName>
    <definedName name="Excel_BuiltIn_Print_Area_16_1_11_16" localSheetId="7">#REF!</definedName>
    <definedName name="Excel_BuiltIn_Print_Area_16_1_11_16">#REF!</definedName>
    <definedName name="Excel_BuiltIn_Print_Area_16_1_11_2" localSheetId="7">#REF!</definedName>
    <definedName name="Excel_BuiltIn_Print_Area_16_1_11_2">#REF!</definedName>
    <definedName name="Excel_BuiltIn_Print_Area_16_1_11_27" localSheetId="7">#REF!</definedName>
    <definedName name="Excel_BuiltIn_Print_Area_16_1_11_27">#REF!</definedName>
    <definedName name="Excel_BuiltIn_Print_Area_16_1_11_4" localSheetId="7">#REF!</definedName>
    <definedName name="Excel_BuiltIn_Print_Area_16_1_11_4">#REF!</definedName>
    <definedName name="Excel_BuiltIn_Print_Area_16_1_12" localSheetId="7">#REF!</definedName>
    <definedName name="Excel_BuiltIn_Print_Area_16_1_12">#REF!</definedName>
    <definedName name="Excel_BuiltIn_Print_Area_16_1_12_16" localSheetId="7">#REF!</definedName>
    <definedName name="Excel_BuiltIn_Print_Area_16_1_12_16">#REF!</definedName>
    <definedName name="Excel_BuiltIn_Print_Area_16_1_12_2" localSheetId="7">#REF!</definedName>
    <definedName name="Excel_BuiltIn_Print_Area_16_1_12_2">#REF!</definedName>
    <definedName name="Excel_BuiltIn_Print_Area_16_1_12_27" localSheetId="7">#REF!</definedName>
    <definedName name="Excel_BuiltIn_Print_Area_16_1_12_27">#REF!</definedName>
    <definedName name="Excel_BuiltIn_Print_Area_16_1_12_4" localSheetId="7">#REF!</definedName>
    <definedName name="Excel_BuiltIn_Print_Area_16_1_12_4">#REF!</definedName>
    <definedName name="Excel_BuiltIn_Print_Area_16_1_13" localSheetId="7">#REF!</definedName>
    <definedName name="Excel_BuiltIn_Print_Area_16_1_13">#REF!</definedName>
    <definedName name="Excel_BuiltIn_Print_Area_16_1_13_16" localSheetId="7">#REF!</definedName>
    <definedName name="Excel_BuiltIn_Print_Area_16_1_13_16">#REF!</definedName>
    <definedName name="Excel_BuiltIn_Print_Area_16_1_13_2" localSheetId="7">#REF!</definedName>
    <definedName name="Excel_BuiltIn_Print_Area_16_1_13_2">#REF!</definedName>
    <definedName name="Excel_BuiltIn_Print_Area_16_1_13_27" localSheetId="7">#REF!</definedName>
    <definedName name="Excel_BuiltIn_Print_Area_16_1_13_27">#REF!</definedName>
    <definedName name="Excel_BuiltIn_Print_Area_16_1_13_4" localSheetId="7">#REF!</definedName>
    <definedName name="Excel_BuiltIn_Print_Area_16_1_13_4">#REF!</definedName>
    <definedName name="Excel_BuiltIn_Print_Area_16_1_14" localSheetId="7">#REF!</definedName>
    <definedName name="Excel_BuiltIn_Print_Area_16_1_14">#REF!</definedName>
    <definedName name="Excel_BuiltIn_Print_Area_16_1_14_16" localSheetId="7">#REF!</definedName>
    <definedName name="Excel_BuiltIn_Print_Area_16_1_14_16">#REF!</definedName>
    <definedName name="Excel_BuiltIn_Print_Area_16_1_14_2" localSheetId="7">#REF!</definedName>
    <definedName name="Excel_BuiltIn_Print_Area_16_1_14_2">#REF!</definedName>
    <definedName name="Excel_BuiltIn_Print_Area_16_1_14_27" localSheetId="7">#REF!</definedName>
    <definedName name="Excel_BuiltIn_Print_Area_16_1_14_27">#REF!</definedName>
    <definedName name="Excel_BuiltIn_Print_Area_16_1_14_4" localSheetId="7">#REF!</definedName>
    <definedName name="Excel_BuiltIn_Print_Area_16_1_14_4">#REF!</definedName>
    <definedName name="Excel_BuiltIn_Print_Area_16_1_15" localSheetId="7">#REF!</definedName>
    <definedName name="Excel_BuiltIn_Print_Area_16_1_15">#REF!</definedName>
    <definedName name="Excel_BuiltIn_Print_Area_16_1_15_16" localSheetId="7">#REF!</definedName>
    <definedName name="Excel_BuiltIn_Print_Area_16_1_15_16">#REF!</definedName>
    <definedName name="Excel_BuiltIn_Print_Area_16_1_15_2" localSheetId="7">#REF!</definedName>
    <definedName name="Excel_BuiltIn_Print_Area_16_1_15_2">#REF!</definedName>
    <definedName name="Excel_BuiltIn_Print_Area_16_1_15_27" localSheetId="7">#REF!</definedName>
    <definedName name="Excel_BuiltIn_Print_Area_16_1_15_27">#REF!</definedName>
    <definedName name="Excel_BuiltIn_Print_Area_16_1_15_4" localSheetId="7">#REF!</definedName>
    <definedName name="Excel_BuiltIn_Print_Area_16_1_15_4">#REF!</definedName>
    <definedName name="Excel_BuiltIn_Print_Area_16_1_16" localSheetId="7">#REF!</definedName>
    <definedName name="Excel_BuiltIn_Print_Area_16_1_16">#REF!</definedName>
    <definedName name="Excel_BuiltIn_Print_Area_16_1_16_1" localSheetId="7">#REF!</definedName>
    <definedName name="Excel_BuiltIn_Print_Area_16_1_16_1">#REF!</definedName>
    <definedName name="Excel_BuiltIn_Print_Area_16_1_16_16" localSheetId="7">#REF!</definedName>
    <definedName name="Excel_BuiltIn_Print_Area_16_1_16_16">#REF!</definedName>
    <definedName name="Excel_BuiltIn_Print_Area_16_1_16_2" localSheetId="7">#REF!</definedName>
    <definedName name="Excel_BuiltIn_Print_Area_16_1_16_2">#REF!</definedName>
    <definedName name="Excel_BuiltIn_Print_Area_16_1_16_27" localSheetId="7">#REF!</definedName>
    <definedName name="Excel_BuiltIn_Print_Area_16_1_16_27">#REF!</definedName>
    <definedName name="Excel_BuiltIn_Print_Area_16_1_16_4" localSheetId="7">#REF!</definedName>
    <definedName name="Excel_BuiltIn_Print_Area_16_1_16_4">#REF!</definedName>
    <definedName name="Excel_BuiltIn_Print_Area_16_1_17" localSheetId="7">#REF!</definedName>
    <definedName name="Excel_BuiltIn_Print_Area_16_1_17">#REF!</definedName>
    <definedName name="Excel_BuiltIn_Print_Area_16_1_17_16" localSheetId="7">#REF!</definedName>
    <definedName name="Excel_BuiltIn_Print_Area_16_1_17_16">#REF!</definedName>
    <definedName name="Excel_BuiltIn_Print_Area_16_1_17_2" localSheetId="7">#REF!</definedName>
    <definedName name="Excel_BuiltIn_Print_Area_16_1_17_2">#REF!</definedName>
    <definedName name="Excel_BuiltIn_Print_Area_16_1_17_27" localSheetId="7">#REF!</definedName>
    <definedName name="Excel_BuiltIn_Print_Area_16_1_17_27">#REF!</definedName>
    <definedName name="Excel_BuiltIn_Print_Area_16_1_17_4" localSheetId="7">#REF!</definedName>
    <definedName name="Excel_BuiltIn_Print_Area_16_1_17_4">#REF!</definedName>
    <definedName name="Excel_BuiltIn_Print_Area_16_1_2" localSheetId="7">#REF!</definedName>
    <definedName name="Excel_BuiltIn_Print_Area_16_1_2">#REF!</definedName>
    <definedName name="Excel_BuiltIn_Print_Area_16_1_2_1" localSheetId="7">#REF!</definedName>
    <definedName name="Excel_BuiltIn_Print_Area_16_1_2_1">#REF!</definedName>
    <definedName name="Excel_BuiltIn_Print_Area_16_1_2_16" localSheetId="7">#REF!</definedName>
    <definedName name="Excel_BuiltIn_Print_Area_16_1_2_16">#REF!</definedName>
    <definedName name="Excel_BuiltIn_Print_Area_16_1_2_2" localSheetId="7">#REF!</definedName>
    <definedName name="Excel_BuiltIn_Print_Area_16_1_2_2">#REF!</definedName>
    <definedName name="Excel_BuiltIn_Print_Area_16_1_2_27" localSheetId="7">#REF!</definedName>
    <definedName name="Excel_BuiltIn_Print_Area_16_1_2_27">#REF!</definedName>
    <definedName name="Excel_BuiltIn_Print_Area_16_1_2_4" localSheetId="7">#REF!</definedName>
    <definedName name="Excel_BuiltIn_Print_Area_16_1_2_4">#REF!</definedName>
    <definedName name="Excel_BuiltIn_Print_Area_16_1_20" localSheetId="7">#REF!</definedName>
    <definedName name="Excel_BuiltIn_Print_Area_16_1_20">#REF!</definedName>
    <definedName name="Excel_BuiltIn_Print_Area_16_1_20_16" localSheetId="7">#REF!</definedName>
    <definedName name="Excel_BuiltIn_Print_Area_16_1_20_16">#REF!</definedName>
    <definedName name="Excel_BuiltIn_Print_Area_16_1_20_2" localSheetId="7">#REF!</definedName>
    <definedName name="Excel_BuiltIn_Print_Area_16_1_20_2">#REF!</definedName>
    <definedName name="Excel_BuiltIn_Print_Area_16_1_20_27" localSheetId="7">#REF!</definedName>
    <definedName name="Excel_BuiltIn_Print_Area_16_1_20_27">#REF!</definedName>
    <definedName name="Excel_BuiltIn_Print_Area_16_1_20_4" localSheetId="7">#REF!</definedName>
    <definedName name="Excel_BuiltIn_Print_Area_16_1_20_4">#REF!</definedName>
    <definedName name="Excel_BuiltIn_Print_Area_16_1_27" localSheetId="7">#REF!</definedName>
    <definedName name="Excel_BuiltIn_Print_Area_16_1_27">#REF!</definedName>
    <definedName name="Excel_BuiltIn_Print_Area_16_1_3" localSheetId="7">#REF!</definedName>
    <definedName name="Excel_BuiltIn_Print_Area_16_1_3">#REF!</definedName>
    <definedName name="Excel_BuiltIn_Print_Area_16_1_3_16" localSheetId="7">#REF!</definedName>
    <definedName name="Excel_BuiltIn_Print_Area_16_1_3_16">#REF!</definedName>
    <definedName name="Excel_BuiltIn_Print_Area_16_1_3_2" localSheetId="7">#REF!</definedName>
    <definedName name="Excel_BuiltIn_Print_Area_16_1_3_2">#REF!</definedName>
    <definedName name="Excel_BuiltIn_Print_Area_16_1_3_27" localSheetId="7">#REF!</definedName>
    <definedName name="Excel_BuiltIn_Print_Area_16_1_3_27">#REF!</definedName>
    <definedName name="Excel_BuiltIn_Print_Area_16_1_3_4" localSheetId="7">#REF!</definedName>
    <definedName name="Excel_BuiltIn_Print_Area_16_1_3_4">#REF!</definedName>
    <definedName name="Excel_BuiltIn_Print_Area_16_1_4" localSheetId="7">#REF!</definedName>
    <definedName name="Excel_BuiltIn_Print_Area_16_1_4">#REF!</definedName>
    <definedName name="Excel_BuiltIn_Print_Area_16_1_5" localSheetId="7">#REF!</definedName>
    <definedName name="Excel_BuiltIn_Print_Area_16_1_5">#REF!</definedName>
    <definedName name="Excel_BuiltIn_Print_Area_16_1_5_1" localSheetId="7">#REF!</definedName>
    <definedName name="Excel_BuiltIn_Print_Area_16_1_5_1">#REF!</definedName>
    <definedName name="Excel_BuiltIn_Print_Area_16_1_5_16" localSheetId="7">#REF!</definedName>
    <definedName name="Excel_BuiltIn_Print_Area_16_1_5_16">#REF!</definedName>
    <definedName name="Excel_BuiltIn_Print_Area_16_1_5_2" localSheetId="7">#REF!</definedName>
    <definedName name="Excel_BuiltIn_Print_Area_16_1_5_2">#REF!</definedName>
    <definedName name="Excel_BuiltIn_Print_Area_16_1_5_27" localSheetId="7">#REF!</definedName>
    <definedName name="Excel_BuiltIn_Print_Area_16_1_5_27">#REF!</definedName>
    <definedName name="Excel_BuiltIn_Print_Area_16_1_5_4" localSheetId="7">#REF!</definedName>
    <definedName name="Excel_BuiltIn_Print_Area_16_1_5_4">#REF!</definedName>
    <definedName name="Excel_BuiltIn_Print_Area_16_1_6" localSheetId="7">#REF!</definedName>
    <definedName name="Excel_BuiltIn_Print_Area_16_1_6">#REF!</definedName>
    <definedName name="Excel_BuiltIn_Print_Area_16_1_6_16" localSheetId="7">#REF!</definedName>
    <definedName name="Excel_BuiltIn_Print_Area_16_1_6_16">#REF!</definedName>
    <definedName name="Excel_BuiltIn_Print_Area_16_1_6_2" localSheetId="7">#REF!</definedName>
    <definedName name="Excel_BuiltIn_Print_Area_16_1_6_2">#REF!</definedName>
    <definedName name="Excel_BuiltIn_Print_Area_16_1_6_27" localSheetId="7">#REF!</definedName>
    <definedName name="Excel_BuiltIn_Print_Area_16_1_6_27">#REF!</definedName>
    <definedName name="Excel_BuiltIn_Print_Area_16_1_6_4" localSheetId="7">#REF!</definedName>
    <definedName name="Excel_BuiltIn_Print_Area_16_1_6_4">#REF!</definedName>
    <definedName name="Excel_BuiltIn_Print_Area_16_1_7" localSheetId="7">#REF!</definedName>
    <definedName name="Excel_BuiltIn_Print_Area_16_1_7">#REF!</definedName>
    <definedName name="Excel_BuiltIn_Print_Area_16_1_7_16" localSheetId="7">#REF!</definedName>
    <definedName name="Excel_BuiltIn_Print_Area_16_1_7_16">#REF!</definedName>
    <definedName name="Excel_BuiltIn_Print_Area_16_1_7_2" localSheetId="7">#REF!</definedName>
    <definedName name="Excel_BuiltIn_Print_Area_16_1_7_2">#REF!</definedName>
    <definedName name="Excel_BuiltIn_Print_Area_16_1_7_27" localSheetId="7">#REF!</definedName>
    <definedName name="Excel_BuiltIn_Print_Area_16_1_7_27">#REF!</definedName>
    <definedName name="Excel_BuiltIn_Print_Area_16_1_7_4" localSheetId="7">#REF!</definedName>
    <definedName name="Excel_BuiltIn_Print_Area_16_1_7_4">#REF!</definedName>
    <definedName name="Excel_BuiltIn_Print_Area_16_1_8" localSheetId="7">#REF!</definedName>
    <definedName name="Excel_BuiltIn_Print_Area_16_1_8">#REF!</definedName>
    <definedName name="Excel_BuiltIn_Print_Area_16_1_8_16" localSheetId="7">#REF!</definedName>
    <definedName name="Excel_BuiltIn_Print_Area_16_1_8_16">#REF!</definedName>
    <definedName name="Excel_BuiltIn_Print_Area_16_1_8_2" localSheetId="7">#REF!</definedName>
    <definedName name="Excel_BuiltIn_Print_Area_16_1_8_2">#REF!</definedName>
    <definedName name="Excel_BuiltIn_Print_Area_16_1_8_27" localSheetId="7">#REF!</definedName>
    <definedName name="Excel_BuiltIn_Print_Area_16_1_8_27">#REF!</definedName>
    <definedName name="Excel_BuiltIn_Print_Area_16_1_8_4" localSheetId="7">#REF!</definedName>
    <definedName name="Excel_BuiltIn_Print_Area_16_1_8_4">#REF!</definedName>
    <definedName name="Excel_BuiltIn_Print_Area_16_1_9" localSheetId="7">#REF!</definedName>
    <definedName name="Excel_BuiltIn_Print_Area_16_1_9">#REF!</definedName>
    <definedName name="Excel_BuiltIn_Print_Area_16_1_9_16" localSheetId="7">#REF!</definedName>
    <definedName name="Excel_BuiltIn_Print_Area_16_1_9_16">#REF!</definedName>
    <definedName name="Excel_BuiltIn_Print_Area_16_1_9_2" localSheetId="7">#REF!</definedName>
    <definedName name="Excel_BuiltIn_Print_Area_16_1_9_2">#REF!</definedName>
    <definedName name="Excel_BuiltIn_Print_Area_16_1_9_27" localSheetId="7">#REF!</definedName>
    <definedName name="Excel_BuiltIn_Print_Area_16_1_9_27">#REF!</definedName>
    <definedName name="Excel_BuiltIn_Print_Area_16_1_9_4" localSheetId="7">#REF!</definedName>
    <definedName name="Excel_BuiltIn_Print_Area_16_1_9_4">#REF!</definedName>
    <definedName name="Excel_BuiltIn_Print_Area_17" localSheetId="7">#REF!</definedName>
    <definedName name="Excel_BuiltIn_Print_Area_17">#REF!</definedName>
    <definedName name="Excel_BuiltIn_Print_Area_17_1" localSheetId="7">#REF!</definedName>
    <definedName name="Excel_BuiltIn_Print_Area_17_1">#REF!</definedName>
    <definedName name="Excel_BuiltIn_Print_Area_17_1_1" localSheetId="7">#REF!</definedName>
    <definedName name="Excel_BuiltIn_Print_Area_17_1_1">#REF!</definedName>
    <definedName name="Excel_BuiltIn_Print_Area_17_1_1_1" localSheetId="7">#REF!</definedName>
    <definedName name="Excel_BuiltIn_Print_Area_17_1_1_1">#REF!</definedName>
    <definedName name="Excel_BuiltIn_Print_Area_17_1_1_1_1" localSheetId="7">#REF!</definedName>
    <definedName name="Excel_BuiltIn_Print_Area_17_1_1_1_1">#REF!</definedName>
    <definedName name="Excel_BuiltIn_Print_Area_17_1_1_1_1_1" localSheetId="7">#REF!</definedName>
    <definedName name="Excel_BuiltIn_Print_Area_17_1_1_1_1_1">#REF!</definedName>
    <definedName name="Excel_BuiltIn_Print_Area_17_1_1_1_1_16" localSheetId="7">#REF!</definedName>
    <definedName name="Excel_BuiltIn_Print_Area_17_1_1_1_1_16">#REF!</definedName>
    <definedName name="Excel_BuiltIn_Print_Area_17_1_1_1_1_2" localSheetId="7">#REF!</definedName>
    <definedName name="Excel_BuiltIn_Print_Area_17_1_1_1_1_2">#REF!</definedName>
    <definedName name="Excel_BuiltIn_Print_Area_17_1_1_1_1_27" localSheetId="7">#REF!</definedName>
    <definedName name="Excel_BuiltIn_Print_Area_17_1_1_1_1_27">#REF!</definedName>
    <definedName name="Excel_BuiltIn_Print_Area_17_1_1_1_1_4" localSheetId="7">#REF!</definedName>
    <definedName name="Excel_BuiltIn_Print_Area_17_1_1_1_1_4">#REF!</definedName>
    <definedName name="Excel_BuiltIn_Print_Area_17_1_1_1_16" localSheetId="7">#REF!</definedName>
    <definedName name="Excel_BuiltIn_Print_Area_17_1_1_1_16">#REF!</definedName>
    <definedName name="Excel_BuiltIn_Print_Area_17_1_1_1_2" localSheetId="7">#REF!</definedName>
    <definedName name="Excel_BuiltIn_Print_Area_17_1_1_1_2">#REF!</definedName>
    <definedName name="Excel_BuiltIn_Print_Area_17_1_1_1_27" localSheetId="7">#REF!</definedName>
    <definedName name="Excel_BuiltIn_Print_Area_17_1_1_1_27">#REF!</definedName>
    <definedName name="Excel_BuiltIn_Print_Area_17_1_1_1_4" localSheetId="7">#REF!</definedName>
    <definedName name="Excel_BuiltIn_Print_Area_17_1_1_1_4">#REF!</definedName>
    <definedName name="Excel_BuiltIn_Print_Area_17_1_1_10" localSheetId="7">#REF!</definedName>
    <definedName name="Excel_BuiltIn_Print_Area_17_1_1_10">#REF!</definedName>
    <definedName name="Excel_BuiltIn_Print_Area_17_1_1_10_16" localSheetId="7">#REF!</definedName>
    <definedName name="Excel_BuiltIn_Print_Area_17_1_1_10_16">#REF!</definedName>
    <definedName name="Excel_BuiltIn_Print_Area_17_1_1_10_2" localSheetId="7">#REF!</definedName>
    <definedName name="Excel_BuiltIn_Print_Area_17_1_1_10_2">#REF!</definedName>
    <definedName name="Excel_BuiltIn_Print_Area_17_1_1_10_27" localSheetId="7">#REF!</definedName>
    <definedName name="Excel_BuiltIn_Print_Area_17_1_1_10_27">#REF!</definedName>
    <definedName name="Excel_BuiltIn_Print_Area_17_1_1_10_4" localSheetId="7">#REF!</definedName>
    <definedName name="Excel_BuiltIn_Print_Area_17_1_1_10_4">#REF!</definedName>
    <definedName name="Excel_BuiltIn_Print_Area_17_1_1_11" localSheetId="7">#REF!</definedName>
    <definedName name="Excel_BuiltIn_Print_Area_17_1_1_11">#REF!</definedName>
    <definedName name="Excel_BuiltIn_Print_Area_17_1_1_11_16" localSheetId="7">#REF!</definedName>
    <definedName name="Excel_BuiltIn_Print_Area_17_1_1_11_16">#REF!</definedName>
    <definedName name="Excel_BuiltIn_Print_Area_17_1_1_11_2" localSheetId="7">#REF!</definedName>
    <definedName name="Excel_BuiltIn_Print_Area_17_1_1_11_2">#REF!</definedName>
    <definedName name="Excel_BuiltIn_Print_Area_17_1_1_11_27" localSheetId="7">#REF!</definedName>
    <definedName name="Excel_BuiltIn_Print_Area_17_1_1_11_27">#REF!</definedName>
    <definedName name="Excel_BuiltIn_Print_Area_17_1_1_11_4" localSheetId="7">#REF!</definedName>
    <definedName name="Excel_BuiltIn_Print_Area_17_1_1_11_4">#REF!</definedName>
    <definedName name="Excel_BuiltIn_Print_Area_17_1_1_12" localSheetId="7">#REF!</definedName>
    <definedName name="Excel_BuiltIn_Print_Area_17_1_1_12">#REF!</definedName>
    <definedName name="Excel_BuiltIn_Print_Area_17_1_1_12_16" localSheetId="7">#REF!</definedName>
    <definedName name="Excel_BuiltIn_Print_Area_17_1_1_12_16">#REF!</definedName>
    <definedName name="Excel_BuiltIn_Print_Area_17_1_1_12_2" localSheetId="7">#REF!</definedName>
    <definedName name="Excel_BuiltIn_Print_Area_17_1_1_12_2">#REF!</definedName>
    <definedName name="Excel_BuiltIn_Print_Area_17_1_1_12_27" localSheetId="7">#REF!</definedName>
    <definedName name="Excel_BuiltIn_Print_Area_17_1_1_12_27">#REF!</definedName>
    <definedName name="Excel_BuiltIn_Print_Area_17_1_1_12_4" localSheetId="7">#REF!</definedName>
    <definedName name="Excel_BuiltIn_Print_Area_17_1_1_12_4">#REF!</definedName>
    <definedName name="Excel_BuiltIn_Print_Area_17_1_1_13" localSheetId="7">#REF!</definedName>
    <definedName name="Excel_BuiltIn_Print_Area_17_1_1_13">#REF!</definedName>
    <definedName name="Excel_BuiltIn_Print_Area_17_1_1_13_16" localSheetId="7">#REF!</definedName>
    <definedName name="Excel_BuiltIn_Print_Area_17_1_1_13_16">#REF!</definedName>
    <definedName name="Excel_BuiltIn_Print_Area_17_1_1_13_2" localSheetId="7">#REF!</definedName>
    <definedName name="Excel_BuiltIn_Print_Area_17_1_1_13_2">#REF!</definedName>
    <definedName name="Excel_BuiltIn_Print_Area_17_1_1_13_27" localSheetId="7">#REF!</definedName>
    <definedName name="Excel_BuiltIn_Print_Area_17_1_1_13_27">#REF!</definedName>
    <definedName name="Excel_BuiltIn_Print_Area_17_1_1_13_4" localSheetId="7">#REF!</definedName>
    <definedName name="Excel_BuiltIn_Print_Area_17_1_1_13_4">#REF!</definedName>
    <definedName name="Excel_BuiltIn_Print_Area_17_1_1_14" localSheetId="7">#REF!</definedName>
    <definedName name="Excel_BuiltIn_Print_Area_17_1_1_14">#REF!</definedName>
    <definedName name="Excel_BuiltIn_Print_Area_17_1_1_14_16" localSheetId="7">#REF!</definedName>
    <definedName name="Excel_BuiltIn_Print_Area_17_1_1_14_16">#REF!</definedName>
    <definedName name="Excel_BuiltIn_Print_Area_17_1_1_14_2" localSheetId="7">#REF!</definedName>
    <definedName name="Excel_BuiltIn_Print_Area_17_1_1_14_2">#REF!</definedName>
    <definedName name="Excel_BuiltIn_Print_Area_17_1_1_14_27" localSheetId="7">#REF!</definedName>
    <definedName name="Excel_BuiltIn_Print_Area_17_1_1_14_27">#REF!</definedName>
    <definedName name="Excel_BuiltIn_Print_Area_17_1_1_14_4" localSheetId="7">#REF!</definedName>
    <definedName name="Excel_BuiltIn_Print_Area_17_1_1_14_4">#REF!</definedName>
    <definedName name="Excel_BuiltIn_Print_Area_17_1_1_15" localSheetId="7">#REF!</definedName>
    <definedName name="Excel_BuiltIn_Print_Area_17_1_1_15">#REF!</definedName>
    <definedName name="Excel_BuiltIn_Print_Area_17_1_1_15_16" localSheetId="7">#REF!</definedName>
    <definedName name="Excel_BuiltIn_Print_Area_17_1_1_15_16">#REF!</definedName>
    <definedName name="Excel_BuiltIn_Print_Area_17_1_1_15_2" localSheetId="7">#REF!</definedName>
    <definedName name="Excel_BuiltIn_Print_Area_17_1_1_15_2">#REF!</definedName>
    <definedName name="Excel_BuiltIn_Print_Area_17_1_1_15_27" localSheetId="7">#REF!</definedName>
    <definedName name="Excel_BuiltIn_Print_Area_17_1_1_15_27">#REF!</definedName>
    <definedName name="Excel_BuiltIn_Print_Area_17_1_1_15_4" localSheetId="7">#REF!</definedName>
    <definedName name="Excel_BuiltIn_Print_Area_17_1_1_15_4">#REF!</definedName>
    <definedName name="Excel_BuiltIn_Print_Area_17_1_1_16" localSheetId="7">#REF!</definedName>
    <definedName name="Excel_BuiltIn_Print_Area_17_1_1_16">#REF!</definedName>
    <definedName name="Excel_BuiltIn_Print_Area_17_1_1_16_1" localSheetId="7">#REF!</definedName>
    <definedName name="Excel_BuiltIn_Print_Area_17_1_1_16_1">#REF!</definedName>
    <definedName name="Excel_BuiltIn_Print_Area_17_1_1_16_16" localSheetId="7">#REF!</definedName>
    <definedName name="Excel_BuiltIn_Print_Area_17_1_1_16_16">#REF!</definedName>
    <definedName name="Excel_BuiltIn_Print_Area_17_1_1_16_2" localSheetId="7">#REF!</definedName>
    <definedName name="Excel_BuiltIn_Print_Area_17_1_1_16_2">#REF!</definedName>
    <definedName name="Excel_BuiltIn_Print_Area_17_1_1_16_27" localSheetId="7">#REF!</definedName>
    <definedName name="Excel_BuiltIn_Print_Area_17_1_1_16_27">#REF!</definedName>
    <definedName name="Excel_BuiltIn_Print_Area_17_1_1_16_4" localSheetId="7">#REF!</definedName>
    <definedName name="Excel_BuiltIn_Print_Area_17_1_1_16_4">#REF!</definedName>
    <definedName name="Excel_BuiltIn_Print_Area_17_1_1_17" localSheetId="7">#REF!</definedName>
    <definedName name="Excel_BuiltIn_Print_Area_17_1_1_17">#REF!</definedName>
    <definedName name="Excel_BuiltIn_Print_Area_17_1_1_17_16" localSheetId="7">#REF!</definedName>
    <definedName name="Excel_BuiltIn_Print_Area_17_1_1_17_16">#REF!</definedName>
    <definedName name="Excel_BuiltIn_Print_Area_17_1_1_17_2" localSheetId="7">#REF!</definedName>
    <definedName name="Excel_BuiltIn_Print_Area_17_1_1_17_2">#REF!</definedName>
    <definedName name="Excel_BuiltIn_Print_Area_17_1_1_17_27" localSheetId="7">#REF!</definedName>
    <definedName name="Excel_BuiltIn_Print_Area_17_1_1_17_27">#REF!</definedName>
    <definedName name="Excel_BuiltIn_Print_Area_17_1_1_17_4" localSheetId="7">#REF!</definedName>
    <definedName name="Excel_BuiltIn_Print_Area_17_1_1_17_4">#REF!</definedName>
    <definedName name="Excel_BuiltIn_Print_Area_17_1_1_2" localSheetId="7">#REF!</definedName>
    <definedName name="Excel_BuiltIn_Print_Area_17_1_1_2">#REF!</definedName>
    <definedName name="Excel_BuiltIn_Print_Area_17_1_1_2_1" localSheetId="7">#REF!</definedName>
    <definedName name="Excel_BuiltIn_Print_Area_17_1_1_2_1">#REF!</definedName>
    <definedName name="Excel_BuiltIn_Print_Area_17_1_1_2_16" localSheetId="7">#REF!</definedName>
    <definedName name="Excel_BuiltIn_Print_Area_17_1_1_2_16">#REF!</definedName>
    <definedName name="Excel_BuiltIn_Print_Area_17_1_1_2_2" localSheetId="7">#REF!</definedName>
    <definedName name="Excel_BuiltIn_Print_Area_17_1_1_2_2">#REF!</definedName>
    <definedName name="Excel_BuiltIn_Print_Area_17_1_1_2_27" localSheetId="7">#REF!</definedName>
    <definedName name="Excel_BuiltIn_Print_Area_17_1_1_2_27">#REF!</definedName>
    <definedName name="Excel_BuiltIn_Print_Area_17_1_1_2_4" localSheetId="7">#REF!</definedName>
    <definedName name="Excel_BuiltIn_Print_Area_17_1_1_2_4">#REF!</definedName>
    <definedName name="Excel_BuiltIn_Print_Area_17_1_1_20" localSheetId="7">#REF!</definedName>
    <definedName name="Excel_BuiltIn_Print_Area_17_1_1_20">#REF!</definedName>
    <definedName name="Excel_BuiltIn_Print_Area_17_1_1_20_16" localSheetId="7">#REF!</definedName>
    <definedName name="Excel_BuiltIn_Print_Area_17_1_1_20_16">#REF!</definedName>
    <definedName name="Excel_BuiltIn_Print_Area_17_1_1_20_2" localSheetId="7">#REF!</definedName>
    <definedName name="Excel_BuiltIn_Print_Area_17_1_1_20_2">#REF!</definedName>
    <definedName name="Excel_BuiltIn_Print_Area_17_1_1_20_27" localSheetId="7">#REF!</definedName>
    <definedName name="Excel_BuiltIn_Print_Area_17_1_1_20_27">#REF!</definedName>
    <definedName name="Excel_BuiltIn_Print_Area_17_1_1_20_4" localSheetId="7">#REF!</definedName>
    <definedName name="Excel_BuiltIn_Print_Area_17_1_1_20_4">#REF!</definedName>
    <definedName name="Excel_BuiltIn_Print_Area_17_1_1_27" localSheetId="7">#REF!</definedName>
    <definedName name="Excel_BuiltIn_Print_Area_17_1_1_27">#REF!</definedName>
    <definedName name="Excel_BuiltIn_Print_Area_17_1_1_3" localSheetId="7">#REF!</definedName>
    <definedName name="Excel_BuiltIn_Print_Area_17_1_1_3">#REF!</definedName>
    <definedName name="Excel_BuiltIn_Print_Area_17_1_1_3_16" localSheetId="7">#REF!</definedName>
    <definedName name="Excel_BuiltIn_Print_Area_17_1_1_3_16">#REF!</definedName>
    <definedName name="Excel_BuiltIn_Print_Area_17_1_1_3_2" localSheetId="7">#REF!</definedName>
    <definedName name="Excel_BuiltIn_Print_Area_17_1_1_3_2">#REF!</definedName>
    <definedName name="Excel_BuiltIn_Print_Area_17_1_1_3_27" localSheetId="7">#REF!</definedName>
    <definedName name="Excel_BuiltIn_Print_Area_17_1_1_3_27">#REF!</definedName>
    <definedName name="Excel_BuiltIn_Print_Area_17_1_1_3_4" localSheetId="7">#REF!</definedName>
    <definedName name="Excel_BuiltIn_Print_Area_17_1_1_3_4">#REF!</definedName>
    <definedName name="Excel_BuiltIn_Print_Area_17_1_1_4" localSheetId="7">#REF!</definedName>
    <definedName name="Excel_BuiltIn_Print_Area_17_1_1_4">#REF!</definedName>
    <definedName name="Excel_BuiltIn_Print_Area_17_1_1_5" localSheetId="7">#REF!</definedName>
    <definedName name="Excel_BuiltIn_Print_Area_17_1_1_5">#REF!</definedName>
    <definedName name="Excel_BuiltIn_Print_Area_17_1_1_5_1" localSheetId="7">#REF!</definedName>
    <definedName name="Excel_BuiltIn_Print_Area_17_1_1_5_1">#REF!</definedName>
    <definedName name="Excel_BuiltIn_Print_Area_17_1_1_5_16" localSheetId="7">#REF!</definedName>
    <definedName name="Excel_BuiltIn_Print_Area_17_1_1_5_16">#REF!</definedName>
    <definedName name="Excel_BuiltIn_Print_Area_17_1_1_5_2" localSheetId="7">#REF!</definedName>
    <definedName name="Excel_BuiltIn_Print_Area_17_1_1_5_2">#REF!</definedName>
    <definedName name="Excel_BuiltIn_Print_Area_17_1_1_5_27" localSheetId="7">#REF!</definedName>
    <definedName name="Excel_BuiltIn_Print_Area_17_1_1_5_27">#REF!</definedName>
    <definedName name="Excel_BuiltIn_Print_Area_17_1_1_5_4" localSheetId="7">#REF!</definedName>
    <definedName name="Excel_BuiltIn_Print_Area_17_1_1_5_4">#REF!</definedName>
    <definedName name="Excel_BuiltIn_Print_Area_17_1_1_6" localSheetId="7">#REF!</definedName>
    <definedName name="Excel_BuiltIn_Print_Area_17_1_1_6">#REF!</definedName>
    <definedName name="Excel_BuiltIn_Print_Area_17_1_1_6_16" localSheetId="7">#REF!</definedName>
    <definedName name="Excel_BuiltIn_Print_Area_17_1_1_6_16">#REF!</definedName>
    <definedName name="Excel_BuiltIn_Print_Area_17_1_1_6_2" localSheetId="7">#REF!</definedName>
    <definedName name="Excel_BuiltIn_Print_Area_17_1_1_6_2">#REF!</definedName>
    <definedName name="Excel_BuiltIn_Print_Area_17_1_1_6_27" localSheetId="7">#REF!</definedName>
    <definedName name="Excel_BuiltIn_Print_Area_17_1_1_6_27">#REF!</definedName>
    <definedName name="Excel_BuiltIn_Print_Area_17_1_1_6_4" localSheetId="7">#REF!</definedName>
    <definedName name="Excel_BuiltIn_Print_Area_17_1_1_6_4">#REF!</definedName>
    <definedName name="Excel_BuiltIn_Print_Area_17_1_1_7" localSheetId="7">#REF!</definedName>
    <definedName name="Excel_BuiltIn_Print_Area_17_1_1_7">#REF!</definedName>
    <definedName name="Excel_BuiltIn_Print_Area_17_1_1_7_16" localSheetId="7">#REF!</definedName>
    <definedName name="Excel_BuiltIn_Print_Area_17_1_1_7_16">#REF!</definedName>
    <definedName name="Excel_BuiltIn_Print_Area_17_1_1_7_2" localSheetId="7">#REF!</definedName>
    <definedName name="Excel_BuiltIn_Print_Area_17_1_1_7_2">#REF!</definedName>
    <definedName name="Excel_BuiltIn_Print_Area_17_1_1_7_27" localSheetId="7">#REF!</definedName>
    <definedName name="Excel_BuiltIn_Print_Area_17_1_1_7_27">#REF!</definedName>
    <definedName name="Excel_BuiltIn_Print_Area_17_1_1_7_4" localSheetId="7">#REF!</definedName>
    <definedName name="Excel_BuiltIn_Print_Area_17_1_1_7_4">#REF!</definedName>
    <definedName name="Excel_BuiltIn_Print_Area_17_1_1_8" localSheetId="7">#REF!</definedName>
    <definedName name="Excel_BuiltIn_Print_Area_17_1_1_8">#REF!</definedName>
    <definedName name="Excel_BuiltIn_Print_Area_17_1_1_8_16" localSheetId="7">#REF!</definedName>
    <definedName name="Excel_BuiltIn_Print_Area_17_1_1_8_16">#REF!</definedName>
    <definedName name="Excel_BuiltIn_Print_Area_17_1_1_8_2" localSheetId="7">#REF!</definedName>
    <definedName name="Excel_BuiltIn_Print_Area_17_1_1_8_2">#REF!</definedName>
    <definedName name="Excel_BuiltIn_Print_Area_17_1_1_8_27" localSheetId="7">#REF!</definedName>
    <definedName name="Excel_BuiltIn_Print_Area_17_1_1_8_27">#REF!</definedName>
    <definedName name="Excel_BuiltIn_Print_Area_17_1_1_8_4" localSheetId="7">#REF!</definedName>
    <definedName name="Excel_BuiltIn_Print_Area_17_1_1_8_4">#REF!</definedName>
    <definedName name="Excel_BuiltIn_Print_Area_17_1_1_9" localSheetId="7">#REF!</definedName>
    <definedName name="Excel_BuiltIn_Print_Area_17_1_1_9">#REF!</definedName>
    <definedName name="Excel_BuiltIn_Print_Area_17_1_1_9_16" localSheetId="7">#REF!</definedName>
    <definedName name="Excel_BuiltIn_Print_Area_17_1_1_9_16">#REF!</definedName>
    <definedName name="Excel_BuiltIn_Print_Area_17_1_1_9_2" localSheetId="7">#REF!</definedName>
    <definedName name="Excel_BuiltIn_Print_Area_17_1_1_9_2">#REF!</definedName>
    <definedName name="Excel_BuiltIn_Print_Area_17_1_1_9_27" localSheetId="7">#REF!</definedName>
    <definedName name="Excel_BuiltIn_Print_Area_17_1_1_9_27">#REF!</definedName>
    <definedName name="Excel_BuiltIn_Print_Area_17_1_1_9_4" localSheetId="7">#REF!</definedName>
    <definedName name="Excel_BuiltIn_Print_Area_17_1_1_9_4">#REF!</definedName>
    <definedName name="Excel_BuiltIn_Print_Area_17_1_10" localSheetId="7">#REF!</definedName>
    <definedName name="Excel_BuiltIn_Print_Area_17_1_10">#REF!</definedName>
    <definedName name="Excel_BuiltIn_Print_Area_17_1_10_16" localSheetId="7">#REF!</definedName>
    <definedName name="Excel_BuiltIn_Print_Area_17_1_10_16">#REF!</definedName>
    <definedName name="Excel_BuiltIn_Print_Area_17_1_10_2" localSheetId="7">#REF!</definedName>
    <definedName name="Excel_BuiltIn_Print_Area_17_1_10_2">#REF!</definedName>
    <definedName name="Excel_BuiltIn_Print_Area_17_1_10_27" localSheetId="7">#REF!</definedName>
    <definedName name="Excel_BuiltIn_Print_Area_17_1_10_27">#REF!</definedName>
    <definedName name="Excel_BuiltIn_Print_Area_17_1_10_4" localSheetId="7">#REF!</definedName>
    <definedName name="Excel_BuiltIn_Print_Area_17_1_10_4">#REF!</definedName>
    <definedName name="Excel_BuiltIn_Print_Area_17_1_11" localSheetId="7">#REF!</definedName>
    <definedName name="Excel_BuiltIn_Print_Area_17_1_11">#REF!</definedName>
    <definedName name="Excel_BuiltIn_Print_Area_17_1_11_16" localSheetId="7">#REF!</definedName>
    <definedName name="Excel_BuiltIn_Print_Area_17_1_11_16">#REF!</definedName>
    <definedName name="Excel_BuiltIn_Print_Area_17_1_11_2" localSheetId="7">#REF!</definedName>
    <definedName name="Excel_BuiltIn_Print_Area_17_1_11_2">#REF!</definedName>
    <definedName name="Excel_BuiltIn_Print_Area_17_1_11_27" localSheetId="7">#REF!</definedName>
    <definedName name="Excel_BuiltIn_Print_Area_17_1_11_27">#REF!</definedName>
    <definedName name="Excel_BuiltIn_Print_Area_17_1_11_4" localSheetId="7">#REF!</definedName>
    <definedName name="Excel_BuiltIn_Print_Area_17_1_11_4">#REF!</definedName>
    <definedName name="Excel_BuiltIn_Print_Area_17_1_12" localSheetId="7">#REF!</definedName>
    <definedName name="Excel_BuiltIn_Print_Area_17_1_12">#REF!</definedName>
    <definedName name="Excel_BuiltIn_Print_Area_17_1_12_16" localSheetId="7">#REF!</definedName>
    <definedName name="Excel_BuiltIn_Print_Area_17_1_12_16">#REF!</definedName>
    <definedName name="Excel_BuiltIn_Print_Area_17_1_12_2" localSheetId="7">#REF!</definedName>
    <definedName name="Excel_BuiltIn_Print_Area_17_1_12_2">#REF!</definedName>
    <definedName name="Excel_BuiltIn_Print_Area_17_1_12_27" localSheetId="7">#REF!</definedName>
    <definedName name="Excel_BuiltIn_Print_Area_17_1_12_27">#REF!</definedName>
    <definedName name="Excel_BuiltIn_Print_Area_17_1_12_4" localSheetId="7">#REF!</definedName>
    <definedName name="Excel_BuiltIn_Print_Area_17_1_12_4">#REF!</definedName>
    <definedName name="Excel_BuiltIn_Print_Area_17_1_13" localSheetId="7">#REF!</definedName>
    <definedName name="Excel_BuiltIn_Print_Area_17_1_13">#REF!</definedName>
    <definedName name="Excel_BuiltIn_Print_Area_17_1_13_16" localSheetId="7">#REF!</definedName>
    <definedName name="Excel_BuiltIn_Print_Area_17_1_13_16">#REF!</definedName>
    <definedName name="Excel_BuiltIn_Print_Area_17_1_13_2" localSheetId="7">#REF!</definedName>
    <definedName name="Excel_BuiltIn_Print_Area_17_1_13_2">#REF!</definedName>
    <definedName name="Excel_BuiltIn_Print_Area_17_1_13_27" localSheetId="7">#REF!</definedName>
    <definedName name="Excel_BuiltIn_Print_Area_17_1_13_27">#REF!</definedName>
    <definedName name="Excel_BuiltIn_Print_Area_17_1_13_4" localSheetId="7">#REF!</definedName>
    <definedName name="Excel_BuiltIn_Print_Area_17_1_13_4">#REF!</definedName>
    <definedName name="Excel_BuiltIn_Print_Area_17_1_14" localSheetId="7">#REF!</definedName>
    <definedName name="Excel_BuiltIn_Print_Area_17_1_14">#REF!</definedName>
    <definedName name="Excel_BuiltIn_Print_Area_17_1_14_16" localSheetId="7">#REF!</definedName>
    <definedName name="Excel_BuiltIn_Print_Area_17_1_14_16">#REF!</definedName>
    <definedName name="Excel_BuiltIn_Print_Area_17_1_14_2" localSheetId="7">#REF!</definedName>
    <definedName name="Excel_BuiltIn_Print_Area_17_1_14_2">#REF!</definedName>
    <definedName name="Excel_BuiltIn_Print_Area_17_1_14_27" localSheetId="7">#REF!</definedName>
    <definedName name="Excel_BuiltIn_Print_Area_17_1_14_27">#REF!</definedName>
    <definedName name="Excel_BuiltIn_Print_Area_17_1_14_4" localSheetId="7">#REF!</definedName>
    <definedName name="Excel_BuiltIn_Print_Area_17_1_14_4">#REF!</definedName>
    <definedName name="Excel_BuiltIn_Print_Area_17_1_15" localSheetId="7">#REF!</definedName>
    <definedName name="Excel_BuiltIn_Print_Area_17_1_15">#REF!</definedName>
    <definedName name="Excel_BuiltIn_Print_Area_17_1_15_16" localSheetId="7">#REF!</definedName>
    <definedName name="Excel_BuiltIn_Print_Area_17_1_15_16">#REF!</definedName>
    <definedName name="Excel_BuiltIn_Print_Area_17_1_15_2" localSheetId="7">#REF!</definedName>
    <definedName name="Excel_BuiltIn_Print_Area_17_1_15_2">#REF!</definedName>
    <definedName name="Excel_BuiltIn_Print_Area_17_1_15_27" localSheetId="7">#REF!</definedName>
    <definedName name="Excel_BuiltIn_Print_Area_17_1_15_27">#REF!</definedName>
    <definedName name="Excel_BuiltIn_Print_Area_17_1_15_4" localSheetId="7">#REF!</definedName>
    <definedName name="Excel_BuiltIn_Print_Area_17_1_15_4">#REF!</definedName>
    <definedName name="Excel_BuiltIn_Print_Area_17_1_16" localSheetId="7">#REF!</definedName>
    <definedName name="Excel_BuiltIn_Print_Area_17_1_16">#REF!</definedName>
    <definedName name="Excel_BuiltIn_Print_Area_17_1_16_1" localSheetId="7">#REF!</definedName>
    <definedName name="Excel_BuiltIn_Print_Area_17_1_16_1">#REF!</definedName>
    <definedName name="Excel_BuiltIn_Print_Area_17_1_16_16" localSheetId="7">#REF!</definedName>
    <definedName name="Excel_BuiltIn_Print_Area_17_1_16_16">#REF!</definedName>
    <definedName name="Excel_BuiltIn_Print_Area_17_1_16_2" localSheetId="7">#REF!</definedName>
    <definedName name="Excel_BuiltIn_Print_Area_17_1_16_2">#REF!</definedName>
    <definedName name="Excel_BuiltIn_Print_Area_17_1_16_27" localSheetId="7">#REF!</definedName>
    <definedName name="Excel_BuiltIn_Print_Area_17_1_16_27">#REF!</definedName>
    <definedName name="Excel_BuiltIn_Print_Area_17_1_16_4" localSheetId="7">#REF!</definedName>
    <definedName name="Excel_BuiltIn_Print_Area_17_1_16_4">#REF!</definedName>
    <definedName name="Excel_BuiltIn_Print_Area_17_1_17" localSheetId="7">#REF!</definedName>
    <definedName name="Excel_BuiltIn_Print_Area_17_1_17">#REF!</definedName>
    <definedName name="Excel_BuiltIn_Print_Area_17_1_17_16" localSheetId="7">#REF!</definedName>
    <definedName name="Excel_BuiltIn_Print_Area_17_1_17_16">#REF!</definedName>
    <definedName name="Excel_BuiltIn_Print_Area_17_1_17_2" localSheetId="7">#REF!</definedName>
    <definedName name="Excel_BuiltIn_Print_Area_17_1_17_2">#REF!</definedName>
    <definedName name="Excel_BuiltIn_Print_Area_17_1_17_27" localSheetId="7">#REF!</definedName>
    <definedName name="Excel_BuiltIn_Print_Area_17_1_17_27">#REF!</definedName>
    <definedName name="Excel_BuiltIn_Print_Area_17_1_17_4" localSheetId="7">#REF!</definedName>
    <definedName name="Excel_BuiltIn_Print_Area_17_1_17_4">#REF!</definedName>
    <definedName name="Excel_BuiltIn_Print_Area_17_1_2" localSheetId="7">#REF!</definedName>
    <definedName name="Excel_BuiltIn_Print_Area_17_1_2">#REF!</definedName>
    <definedName name="Excel_BuiltIn_Print_Area_17_1_2_1" localSheetId="7">#REF!</definedName>
    <definedName name="Excel_BuiltIn_Print_Area_17_1_2_1">#REF!</definedName>
    <definedName name="Excel_BuiltIn_Print_Area_17_1_2_16" localSheetId="7">#REF!</definedName>
    <definedName name="Excel_BuiltIn_Print_Area_17_1_2_16">#REF!</definedName>
    <definedName name="Excel_BuiltIn_Print_Area_17_1_2_2" localSheetId="7">#REF!</definedName>
    <definedName name="Excel_BuiltIn_Print_Area_17_1_2_2">#REF!</definedName>
    <definedName name="Excel_BuiltIn_Print_Area_17_1_2_27" localSheetId="7">#REF!</definedName>
    <definedName name="Excel_BuiltIn_Print_Area_17_1_2_27">#REF!</definedName>
    <definedName name="Excel_BuiltIn_Print_Area_17_1_2_4" localSheetId="7">#REF!</definedName>
    <definedName name="Excel_BuiltIn_Print_Area_17_1_2_4">#REF!</definedName>
    <definedName name="Excel_BuiltIn_Print_Area_17_1_20" localSheetId="7">#REF!</definedName>
    <definedName name="Excel_BuiltIn_Print_Area_17_1_20">#REF!</definedName>
    <definedName name="Excel_BuiltIn_Print_Area_17_1_20_16" localSheetId="7">#REF!</definedName>
    <definedName name="Excel_BuiltIn_Print_Area_17_1_20_16">#REF!</definedName>
    <definedName name="Excel_BuiltIn_Print_Area_17_1_20_2" localSheetId="7">#REF!</definedName>
    <definedName name="Excel_BuiltIn_Print_Area_17_1_20_2">#REF!</definedName>
    <definedName name="Excel_BuiltIn_Print_Area_17_1_20_27" localSheetId="7">#REF!</definedName>
    <definedName name="Excel_BuiltIn_Print_Area_17_1_20_27">#REF!</definedName>
    <definedName name="Excel_BuiltIn_Print_Area_17_1_20_4" localSheetId="7">#REF!</definedName>
    <definedName name="Excel_BuiltIn_Print_Area_17_1_20_4">#REF!</definedName>
    <definedName name="Excel_BuiltIn_Print_Area_17_1_27" localSheetId="7">#REF!</definedName>
    <definedName name="Excel_BuiltIn_Print_Area_17_1_27">#REF!</definedName>
    <definedName name="Excel_BuiltIn_Print_Area_17_1_3" localSheetId="7">#REF!</definedName>
    <definedName name="Excel_BuiltIn_Print_Area_17_1_3">#REF!</definedName>
    <definedName name="Excel_BuiltIn_Print_Area_17_1_3_16" localSheetId="7">#REF!</definedName>
    <definedName name="Excel_BuiltIn_Print_Area_17_1_3_16">#REF!</definedName>
    <definedName name="Excel_BuiltIn_Print_Area_17_1_3_2" localSheetId="7">#REF!</definedName>
    <definedName name="Excel_BuiltIn_Print_Area_17_1_3_2">#REF!</definedName>
    <definedName name="Excel_BuiltIn_Print_Area_17_1_3_27" localSheetId="7">#REF!</definedName>
    <definedName name="Excel_BuiltIn_Print_Area_17_1_3_27">#REF!</definedName>
    <definedName name="Excel_BuiltIn_Print_Area_17_1_3_4" localSheetId="7">#REF!</definedName>
    <definedName name="Excel_BuiltIn_Print_Area_17_1_3_4">#REF!</definedName>
    <definedName name="Excel_BuiltIn_Print_Area_17_1_4" localSheetId="7">#REF!</definedName>
    <definedName name="Excel_BuiltIn_Print_Area_17_1_4">#REF!</definedName>
    <definedName name="Excel_BuiltIn_Print_Area_17_1_5" localSheetId="7">#REF!</definedName>
    <definedName name="Excel_BuiltIn_Print_Area_17_1_5">#REF!</definedName>
    <definedName name="Excel_BuiltIn_Print_Area_17_1_5_1" localSheetId="7">#REF!</definedName>
    <definedName name="Excel_BuiltIn_Print_Area_17_1_5_1">#REF!</definedName>
    <definedName name="Excel_BuiltIn_Print_Area_17_1_5_16" localSheetId="7">#REF!</definedName>
    <definedName name="Excel_BuiltIn_Print_Area_17_1_5_16">#REF!</definedName>
    <definedName name="Excel_BuiltIn_Print_Area_17_1_5_2" localSheetId="7">#REF!</definedName>
    <definedName name="Excel_BuiltIn_Print_Area_17_1_5_2">#REF!</definedName>
    <definedName name="Excel_BuiltIn_Print_Area_17_1_5_27" localSheetId="7">#REF!</definedName>
    <definedName name="Excel_BuiltIn_Print_Area_17_1_5_27">#REF!</definedName>
    <definedName name="Excel_BuiltIn_Print_Area_17_1_5_4" localSheetId="7">#REF!</definedName>
    <definedName name="Excel_BuiltIn_Print_Area_17_1_5_4">#REF!</definedName>
    <definedName name="Excel_BuiltIn_Print_Area_17_1_6" localSheetId="7">#REF!</definedName>
    <definedName name="Excel_BuiltIn_Print_Area_17_1_6">#REF!</definedName>
    <definedName name="Excel_BuiltIn_Print_Area_17_1_6_16" localSheetId="7">#REF!</definedName>
    <definedName name="Excel_BuiltIn_Print_Area_17_1_6_16">#REF!</definedName>
    <definedName name="Excel_BuiltIn_Print_Area_17_1_6_2" localSheetId="7">#REF!</definedName>
    <definedName name="Excel_BuiltIn_Print_Area_17_1_6_2">#REF!</definedName>
    <definedName name="Excel_BuiltIn_Print_Area_17_1_6_27" localSheetId="7">#REF!</definedName>
    <definedName name="Excel_BuiltIn_Print_Area_17_1_6_27">#REF!</definedName>
    <definedName name="Excel_BuiltIn_Print_Area_17_1_6_4" localSheetId="7">#REF!</definedName>
    <definedName name="Excel_BuiltIn_Print_Area_17_1_6_4">#REF!</definedName>
    <definedName name="Excel_BuiltIn_Print_Area_17_1_7" localSheetId="7">#REF!</definedName>
    <definedName name="Excel_BuiltIn_Print_Area_17_1_7">#REF!</definedName>
    <definedName name="Excel_BuiltIn_Print_Area_17_1_7_16" localSheetId="7">#REF!</definedName>
    <definedName name="Excel_BuiltIn_Print_Area_17_1_7_16">#REF!</definedName>
    <definedName name="Excel_BuiltIn_Print_Area_17_1_7_2" localSheetId="7">#REF!</definedName>
    <definedName name="Excel_BuiltIn_Print_Area_17_1_7_2">#REF!</definedName>
    <definedName name="Excel_BuiltIn_Print_Area_17_1_7_27" localSheetId="7">#REF!</definedName>
    <definedName name="Excel_BuiltIn_Print_Area_17_1_7_27">#REF!</definedName>
    <definedName name="Excel_BuiltIn_Print_Area_17_1_7_4" localSheetId="7">#REF!</definedName>
    <definedName name="Excel_BuiltIn_Print_Area_17_1_7_4">#REF!</definedName>
    <definedName name="Excel_BuiltIn_Print_Area_17_1_8" localSheetId="7">#REF!</definedName>
    <definedName name="Excel_BuiltIn_Print_Area_17_1_8">#REF!</definedName>
    <definedName name="Excel_BuiltIn_Print_Area_17_1_8_16" localSheetId="7">#REF!</definedName>
    <definedName name="Excel_BuiltIn_Print_Area_17_1_8_16">#REF!</definedName>
    <definedName name="Excel_BuiltIn_Print_Area_17_1_8_2" localSheetId="7">#REF!</definedName>
    <definedName name="Excel_BuiltIn_Print_Area_17_1_8_2">#REF!</definedName>
    <definedName name="Excel_BuiltIn_Print_Area_17_1_8_27" localSheetId="7">#REF!</definedName>
    <definedName name="Excel_BuiltIn_Print_Area_17_1_8_27">#REF!</definedName>
    <definedName name="Excel_BuiltIn_Print_Area_17_1_8_4" localSheetId="7">#REF!</definedName>
    <definedName name="Excel_BuiltIn_Print_Area_17_1_8_4">#REF!</definedName>
    <definedName name="Excel_BuiltIn_Print_Area_17_1_9" localSheetId="7">#REF!</definedName>
    <definedName name="Excel_BuiltIn_Print_Area_17_1_9">#REF!</definedName>
    <definedName name="Excel_BuiltIn_Print_Area_17_1_9_16" localSheetId="7">#REF!</definedName>
    <definedName name="Excel_BuiltIn_Print_Area_17_1_9_16">#REF!</definedName>
    <definedName name="Excel_BuiltIn_Print_Area_17_1_9_2" localSheetId="7">#REF!</definedName>
    <definedName name="Excel_BuiltIn_Print_Area_17_1_9_2">#REF!</definedName>
    <definedName name="Excel_BuiltIn_Print_Area_17_1_9_27" localSheetId="7">#REF!</definedName>
    <definedName name="Excel_BuiltIn_Print_Area_17_1_9_27">#REF!</definedName>
    <definedName name="Excel_BuiltIn_Print_Area_17_1_9_4" localSheetId="7">#REF!</definedName>
    <definedName name="Excel_BuiltIn_Print_Area_17_1_9_4">#REF!</definedName>
    <definedName name="Excel_BuiltIn_Print_Area_18" localSheetId="7">#REF!</definedName>
    <definedName name="Excel_BuiltIn_Print_Area_18">#REF!</definedName>
    <definedName name="Excel_BuiltIn_Print_Area_18_1" localSheetId="7">#REF!</definedName>
    <definedName name="Excel_BuiltIn_Print_Area_18_1">#REF!</definedName>
    <definedName name="Excel_BuiltIn_Print_Area_18_1_1" localSheetId="7">#REF!</definedName>
    <definedName name="Excel_BuiltIn_Print_Area_18_1_1">#REF!</definedName>
    <definedName name="Excel_BuiltIn_Print_Area_18_1_1_1" localSheetId="7">#REF!</definedName>
    <definedName name="Excel_BuiltIn_Print_Area_18_1_1_1">#REF!</definedName>
    <definedName name="Excel_BuiltIn_Print_Area_18_1_16" localSheetId="7">#REF!</definedName>
    <definedName name="Excel_BuiltIn_Print_Area_18_1_16">#REF!</definedName>
    <definedName name="Excel_BuiltIn_Print_Area_18_1_2" localSheetId="7">#REF!</definedName>
    <definedName name="Excel_BuiltIn_Print_Area_18_1_2">#REF!</definedName>
    <definedName name="Excel_BuiltIn_Print_Area_18_1_27" localSheetId="7">#REF!</definedName>
    <definedName name="Excel_BuiltIn_Print_Area_18_1_27">#REF!</definedName>
    <definedName name="Excel_BuiltIn_Print_Area_18_1_4" localSheetId="7">#REF!</definedName>
    <definedName name="Excel_BuiltIn_Print_Area_18_1_4">#REF!</definedName>
    <definedName name="Excel_BuiltIn_Print_Area_18_16" localSheetId="7">#REF!</definedName>
    <definedName name="Excel_BuiltIn_Print_Area_18_16">#REF!</definedName>
    <definedName name="Excel_BuiltIn_Print_Area_18_2" localSheetId="7">#REF!</definedName>
    <definedName name="Excel_BuiltIn_Print_Area_18_2">#REF!</definedName>
    <definedName name="Excel_BuiltIn_Print_Area_18_27" localSheetId="7">#REF!</definedName>
    <definedName name="Excel_BuiltIn_Print_Area_18_27">#REF!</definedName>
    <definedName name="Excel_BuiltIn_Print_Area_18_4" localSheetId="7">#REF!</definedName>
    <definedName name="Excel_BuiltIn_Print_Area_18_4">#REF!</definedName>
    <definedName name="Excel_BuiltIn_Print_Area_19" localSheetId="7">#REF!</definedName>
    <definedName name="Excel_BuiltIn_Print_Area_19">#REF!</definedName>
    <definedName name="Excel_BuiltIn_Print_Area_19_1" localSheetId="7">#REF!</definedName>
    <definedName name="Excel_BuiltIn_Print_Area_19_1">#REF!</definedName>
    <definedName name="Excel_BuiltIn_Print_Area_19_1_16" localSheetId="7">#REF!</definedName>
    <definedName name="Excel_BuiltIn_Print_Area_19_1_16">#REF!</definedName>
    <definedName name="Excel_BuiltIn_Print_Area_19_1_2" localSheetId="7">#REF!</definedName>
    <definedName name="Excel_BuiltIn_Print_Area_19_1_2">#REF!</definedName>
    <definedName name="Excel_BuiltIn_Print_Area_19_1_27" localSheetId="7">#REF!</definedName>
    <definedName name="Excel_BuiltIn_Print_Area_19_1_27">#REF!</definedName>
    <definedName name="Excel_BuiltIn_Print_Area_19_1_4" localSheetId="7">#REF!</definedName>
    <definedName name="Excel_BuiltIn_Print_Area_19_1_4">#REF!</definedName>
    <definedName name="Excel_BuiltIn_Print_Area_2" localSheetId="7">#REF!</definedName>
    <definedName name="Excel_BuiltIn_Print_Area_2">#REF!</definedName>
    <definedName name="Excel_BuiltIn_Print_Area_2_1" localSheetId="7">#REF!</definedName>
    <definedName name="Excel_BuiltIn_Print_Area_2_1">#REF!</definedName>
    <definedName name="Excel_BuiltIn_Print_Area_2_1_1_1" localSheetId="7">#REF!</definedName>
    <definedName name="Excel_BuiltIn_Print_Area_2_1_1_1">#REF!</definedName>
    <definedName name="Excel_BuiltIn_Print_Area_2_1_1_1_1" localSheetId="7">#REF!</definedName>
    <definedName name="Excel_BuiltIn_Print_Area_2_1_1_1_1">#REF!</definedName>
    <definedName name="Excel_BuiltIn_Print_Area_2_1_1_1_1_1" localSheetId="7">#REF!</definedName>
    <definedName name="Excel_BuiltIn_Print_Area_2_1_1_1_1_1">#REF!</definedName>
    <definedName name="Excel_BuiltIn_Print_Area_2_1_1_1_1_1_1" localSheetId="7">#REF!</definedName>
    <definedName name="Excel_BuiltIn_Print_Area_2_1_1_1_1_1_1">#REF!</definedName>
    <definedName name="Excel_BuiltIn_Print_Area_2_1_1_1_1_1_1_1" localSheetId="7">#REF!</definedName>
    <definedName name="Excel_BuiltIn_Print_Area_2_1_1_1_1_1_1_1">#REF!</definedName>
    <definedName name="Excel_BuiltIn_Print_Area_2_1_1_1_1_1_1_1_1" localSheetId="7">#REF!</definedName>
    <definedName name="Excel_BuiltIn_Print_Area_2_1_1_1_1_1_1_1_1">#REF!</definedName>
    <definedName name="Excel_BuiltIn_Print_Area_2_1_1_1_1_1_1_1_1_1" localSheetId="7">#REF!</definedName>
    <definedName name="Excel_BuiltIn_Print_Area_2_1_1_1_1_1_1_1_1_1">#REF!</definedName>
    <definedName name="Excel_BuiltIn_Print_Area_2_1_1_1_1_1_1_1_1_1_1" localSheetId="7">#REF!</definedName>
    <definedName name="Excel_BuiltIn_Print_Area_2_1_1_1_1_1_1_1_1_1_1">#REF!</definedName>
    <definedName name="Excel_BuiltIn_Print_Area_2_1_1_1_1_1_1_1_1_1_1_1" localSheetId="7">#REF!</definedName>
    <definedName name="Excel_BuiltIn_Print_Area_2_1_1_1_1_1_1_1_1_1_1_1">#REF!</definedName>
    <definedName name="Excel_BuiltIn_Print_Area_2_1_1_1_1_1_1_16" localSheetId="7">#REF!</definedName>
    <definedName name="Excel_BuiltIn_Print_Area_2_1_1_1_1_1_1_16">#REF!</definedName>
    <definedName name="Excel_BuiltIn_Print_Area_2_1_1_1_1_1_1_2" localSheetId="7">#REF!</definedName>
    <definedName name="Excel_BuiltIn_Print_Area_2_1_1_1_1_1_1_2">#REF!</definedName>
    <definedName name="Excel_BuiltIn_Print_Area_2_1_1_1_1_1_1_27" localSheetId="7">#REF!</definedName>
    <definedName name="Excel_BuiltIn_Print_Area_2_1_1_1_1_1_1_27">#REF!</definedName>
    <definedName name="Excel_BuiltIn_Print_Area_2_1_1_1_1_1_1_4" localSheetId="7">#REF!</definedName>
    <definedName name="Excel_BuiltIn_Print_Area_2_1_1_1_1_1_1_4">#REF!</definedName>
    <definedName name="Excel_BuiltIn_Print_Area_2_1_1_1_1_1_16" localSheetId="7">#REF!</definedName>
    <definedName name="Excel_BuiltIn_Print_Area_2_1_1_1_1_1_16">#REF!</definedName>
    <definedName name="Excel_BuiltIn_Print_Area_2_1_1_1_1_1_16_1" localSheetId="7">#REF!</definedName>
    <definedName name="Excel_BuiltIn_Print_Area_2_1_1_1_1_1_16_1">#REF!</definedName>
    <definedName name="Excel_BuiltIn_Print_Area_2_1_1_1_1_1_2" localSheetId="7">#REF!</definedName>
    <definedName name="Excel_BuiltIn_Print_Area_2_1_1_1_1_1_2">#REF!</definedName>
    <definedName name="Excel_BuiltIn_Print_Area_2_1_1_1_1_1_2_1" localSheetId="7">#REF!</definedName>
    <definedName name="Excel_BuiltIn_Print_Area_2_1_1_1_1_1_2_1">#REF!</definedName>
    <definedName name="Excel_BuiltIn_Print_Area_2_1_1_1_1_1_27" localSheetId="7">#REF!</definedName>
    <definedName name="Excel_BuiltIn_Print_Area_2_1_1_1_1_1_27">#REF!</definedName>
    <definedName name="Excel_BuiltIn_Print_Area_2_1_1_1_1_1_27_1" localSheetId="7">#REF!</definedName>
    <definedName name="Excel_BuiltIn_Print_Area_2_1_1_1_1_1_27_1">#REF!</definedName>
    <definedName name="Excel_BuiltIn_Print_Area_2_1_1_1_1_1_4" localSheetId="7">#REF!</definedName>
    <definedName name="Excel_BuiltIn_Print_Area_2_1_1_1_1_1_4">#REF!</definedName>
    <definedName name="Excel_BuiltIn_Print_Area_2_1_1_1_1_1_4_1" localSheetId="7">#REF!</definedName>
    <definedName name="Excel_BuiltIn_Print_Area_2_1_1_1_1_1_4_1">#REF!</definedName>
    <definedName name="Excel_BuiltIn_Print_Area_2_1_1_1_1_16" localSheetId="7">#REF!</definedName>
    <definedName name="Excel_BuiltIn_Print_Area_2_1_1_1_1_16">#REF!</definedName>
    <definedName name="Excel_BuiltIn_Print_Area_2_1_1_1_1_16_1" localSheetId="7">#REF!</definedName>
    <definedName name="Excel_BuiltIn_Print_Area_2_1_1_1_1_16_1">#REF!</definedName>
    <definedName name="Excel_BuiltIn_Print_Area_2_1_1_1_1_2" localSheetId="7">#REF!</definedName>
    <definedName name="Excel_BuiltIn_Print_Area_2_1_1_1_1_2">#REF!</definedName>
    <definedName name="Excel_BuiltIn_Print_Area_2_1_1_1_1_2_1" localSheetId="7">#REF!</definedName>
    <definedName name="Excel_BuiltIn_Print_Area_2_1_1_1_1_2_1">#REF!</definedName>
    <definedName name="Excel_BuiltIn_Print_Area_2_1_1_1_1_27" localSheetId="7">#REF!</definedName>
    <definedName name="Excel_BuiltIn_Print_Area_2_1_1_1_1_27">#REF!</definedName>
    <definedName name="Excel_BuiltIn_Print_Area_2_1_1_1_1_4" localSheetId="7">#REF!</definedName>
    <definedName name="Excel_BuiltIn_Print_Area_2_1_1_1_1_4">#REF!</definedName>
    <definedName name="Excel_BuiltIn_Print_Area_2_1_1_1_1_4_1" localSheetId="7">#REF!</definedName>
    <definedName name="Excel_BuiltIn_Print_Area_2_1_1_1_1_4_1">#REF!</definedName>
    <definedName name="Excel_BuiltIn_Print_Area_2_1_1_1_1_5" localSheetId="7">#REF!</definedName>
    <definedName name="Excel_BuiltIn_Print_Area_2_1_1_1_1_5">#REF!</definedName>
    <definedName name="Excel_BuiltIn_Print_Area_2_1_1_1_10" localSheetId="7">#REF!</definedName>
    <definedName name="Excel_BuiltIn_Print_Area_2_1_1_1_10">#REF!</definedName>
    <definedName name="Excel_BuiltIn_Print_Area_2_1_1_1_10_16" localSheetId="7">#REF!</definedName>
    <definedName name="Excel_BuiltIn_Print_Area_2_1_1_1_10_16">#REF!</definedName>
    <definedName name="Excel_BuiltIn_Print_Area_2_1_1_1_10_2" localSheetId="7">#REF!</definedName>
    <definedName name="Excel_BuiltIn_Print_Area_2_1_1_1_10_2">#REF!</definedName>
    <definedName name="Excel_BuiltIn_Print_Area_2_1_1_1_10_27" localSheetId="7">#REF!</definedName>
    <definedName name="Excel_BuiltIn_Print_Area_2_1_1_1_10_27">#REF!</definedName>
    <definedName name="Excel_BuiltIn_Print_Area_2_1_1_1_10_4" localSheetId="7">#REF!</definedName>
    <definedName name="Excel_BuiltIn_Print_Area_2_1_1_1_10_4">#REF!</definedName>
    <definedName name="Excel_BuiltIn_Print_Area_2_1_1_1_11" localSheetId="7">#REF!</definedName>
    <definedName name="Excel_BuiltIn_Print_Area_2_1_1_1_11">#REF!</definedName>
    <definedName name="Excel_BuiltIn_Print_Area_2_1_1_1_11_16" localSheetId="7">#REF!</definedName>
    <definedName name="Excel_BuiltIn_Print_Area_2_1_1_1_11_16">#REF!</definedName>
    <definedName name="Excel_BuiltIn_Print_Area_2_1_1_1_11_2" localSheetId="7">#REF!</definedName>
    <definedName name="Excel_BuiltIn_Print_Area_2_1_1_1_11_2">#REF!</definedName>
    <definedName name="Excel_BuiltIn_Print_Area_2_1_1_1_11_27" localSheetId="7">#REF!</definedName>
    <definedName name="Excel_BuiltIn_Print_Area_2_1_1_1_11_27">#REF!</definedName>
    <definedName name="Excel_BuiltIn_Print_Area_2_1_1_1_11_4" localSheetId="7">#REF!</definedName>
    <definedName name="Excel_BuiltIn_Print_Area_2_1_1_1_11_4">#REF!</definedName>
    <definedName name="Excel_BuiltIn_Print_Area_2_1_1_1_12" localSheetId="7">#REF!</definedName>
    <definedName name="Excel_BuiltIn_Print_Area_2_1_1_1_12">#REF!</definedName>
    <definedName name="Excel_BuiltIn_Print_Area_2_1_1_1_12_16" localSheetId="7">#REF!</definedName>
    <definedName name="Excel_BuiltIn_Print_Area_2_1_1_1_12_16">#REF!</definedName>
    <definedName name="Excel_BuiltIn_Print_Area_2_1_1_1_12_2" localSheetId="7">#REF!</definedName>
    <definedName name="Excel_BuiltIn_Print_Area_2_1_1_1_12_2">#REF!</definedName>
    <definedName name="Excel_BuiltIn_Print_Area_2_1_1_1_12_27" localSheetId="7">#REF!</definedName>
    <definedName name="Excel_BuiltIn_Print_Area_2_1_1_1_12_27">#REF!</definedName>
    <definedName name="Excel_BuiltIn_Print_Area_2_1_1_1_12_4" localSheetId="7">#REF!</definedName>
    <definedName name="Excel_BuiltIn_Print_Area_2_1_1_1_12_4">#REF!</definedName>
    <definedName name="Excel_BuiltIn_Print_Area_2_1_1_1_13" localSheetId="7">#REF!</definedName>
    <definedName name="Excel_BuiltIn_Print_Area_2_1_1_1_13">#REF!</definedName>
    <definedName name="Excel_BuiltIn_Print_Area_2_1_1_1_13_16" localSheetId="7">#REF!</definedName>
    <definedName name="Excel_BuiltIn_Print_Area_2_1_1_1_13_16">#REF!</definedName>
    <definedName name="Excel_BuiltIn_Print_Area_2_1_1_1_13_2" localSheetId="7">#REF!</definedName>
    <definedName name="Excel_BuiltIn_Print_Area_2_1_1_1_13_2">#REF!</definedName>
    <definedName name="Excel_BuiltIn_Print_Area_2_1_1_1_13_27" localSheetId="7">#REF!</definedName>
    <definedName name="Excel_BuiltIn_Print_Area_2_1_1_1_13_27">#REF!</definedName>
    <definedName name="Excel_BuiltIn_Print_Area_2_1_1_1_13_4" localSheetId="7">#REF!</definedName>
    <definedName name="Excel_BuiltIn_Print_Area_2_1_1_1_13_4">#REF!</definedName>
    <definedName name="Excel_BuiltIn_Print_Area_2_1_1_1_14" localSheetId="7">#REF!</definedName>
    <definedName name="Excel_BuiltIn_Print_Area_2_1_1_1_14">#REF!</definedName>
    <definedName name="Excel_BuiltIn_Print_Area_2_1_1_1_14_16" localSheetId="7">#REF!</definedName>
    <definedName name="Excel_BuiltIn_Print_Area_2_1_1_1_14_16">#REF!</definedName>
    <definedName name="Excel_BuiltIn_Print_Area_2_1_1_1_14_2" localSheetId="7">#REF!</definedName>
    <definedName name="Excel_BuiltIn_Print_Area_2_1_1_1_14_2">#REF!</definedName>
    <definedName name="Excel_BuiltIn_Print_Area_2_1_1_1_14_27" localSheetId="7">#REF!</definedName>
    <definedName name="Excel_BuiltIn_Print_Area_2_1_1_1_14_27">#REF!</definedName>
    <definedName name="Excel_BuiltIn_Print_Area_2_1_1_1_14_4" localSheetId="7">#REF!</definedName>
    <definedName name="Excel_BuiltIn_Print_Area_2_1_1_1_14_4">#REF!</definedName>
    <definedName name="Excel_BuiltIn_Print_Area_2_1_1_1_15" localSheetId="7">#REF!</definedName>
    <definedName name="Excel_BuiltIn_Print_Area_2_1_1_1_15">#REF!</definedName>
    <definedName name="Excel_BuiltIn_Print_Area_2_1_1_1_15_16" localSheetId="7">#REF!</definedName>
    <definedName name="Excel_BuiltIn_Print_Area_2_1_1_1_15_16">#REF!</definedName>
    <definedName name="Excel_BuiltIn_Print_Area_2_1_1_1_15_2" localSheetId="7">#REF!</definedName>
    <definedName name="Excel_BuiltIn_Print_Area_2_1_1_1_15_2">#REF!</definedName>
    <definedName name="Excel_BuiltIn_Print_Area_2_1_1_1_15_27" localSheetId="7">#REF!</definedName>
    <definedName name="Excel_BuiltIn_Print_Area_2_1_1_1_15_27">#REF!</definedName>
    <definedName name="Excel_BuiltIn_Print_Area_2_1_1_1_15_4" localSheetId="7">#REF!</definedName>
    <definedName name="Excel_BuiltIn_Print_Area_2_1_1_1_15_4">#REF!</definedName>
    <definedName name="Excel_BuiltIn_Print_Area_2_1_1_1_16" localSheetId="7">#REF!</definedName>
    <definedName name="Excel_BuiltIn_Print_Area_2_1_1_1_16">#REF!</definedName>
    <definedName name="Excel_BuiltIn_Print_Area_2_1_1_1_16_1" localSheetId="7">#REF!</definedName>
    <definedName name="Excel_BuiltIn_Print_Area_2_1_1_1_16_1">#REF!</definedName>
    <definedName name="Excel_BuiltIn_Print_Area_2_1_1_1_16_16" localSheetId="7">#REF!</definedName>
    <definedName name="Excel_BuiltIn_Print_Area_2_1_1_1_16_16">#REF!</definedName>
    <definedName name="Excel_BuiltIn_Print_Area_2_1_1_1_16_2" localSheetId="7">#REF!</definedName>
    <definedName name="Excel_BuiltIn_Print_Area_2_1_1_1_16_2">#REF!</definedName>
    <definedName name="Excel_BuiltIn_Print_Area_2_1_1_1_16_2_1" localSheetId="7">#REF!</definedName>
    <definedName name="Excel_BuiltIn_Print_Area_2_1_1_1_16_2_1">#REF!</definedName>
    <definedName name="Excel_BuiltIn_Print_Area_2_1_1_1_16_27" localSheetId="7">#REF!</definedName>
    <definedName name="Excel_BuiltIn_Print_Area_2_1_1_1_16_27">#REF!</definedName>
    <definedName name="Excel_BuiltIn_Print_Area_2_1_1_1_16_4" localSheetId="7">#REF!</definedName>
    <definedName name="Excel_BuiltIn_Print_Area_2_1_1_1_16_4">#REF!</definedName>
    <definedName name="Excel_BuiltIn_Print_Area_2_1_1_1_17" localSheetId="7">#REF!</definedName>
    <definedName name="Excel_BuiltIn_Print_Area_2_1_1_1_17">#REF!</definedName>
    <definedName name="Excel_BuiltIn_Print_Area_2_1_1_1_17_16" localSheetId="7">#REF!</definedName>
    <definedName name="Excel_BuiltIn_Print_Area_2_1_1_1_17_16">#REF!</definedName>
    <definedName name="Excel_BuiltIn_Print_Area_2_1_1_1_17_2" localSheetId="7">#REF!</definedName>
    <definedName name="Excel_BuiltIn_Print_Area_2_1_1_1_17_2">#REF!</definedName>
    <definedName name="Excel_BuiltIn_Print_Area_2_1_1_1_17_27" localSheetId="7">#REF!</definedName>
    <definedName name="Excel_BuiltIn_Print_Area_2_1_1_1_17_27">#REF!</definedName>
    <definedName name="Excel_BuiltIn_Print_Area_2_1_1_1_17_4" localSheetId="7">#REF!</definedName>
    <definedName name="Excel_BuiltIn_Print_Area_2_1_1_1_17_4">#REF!</definedName>
    <definedName name="Excel_BuiltIn_Print_Area_2_1_1_1_2" localSheetId="7">#REF!</definedName>
    <definedName name="Excel_BuiltIn_Print_Area_2_1_1_1_2">#REF!</definedName>
    <definedName name="Excel_BuiltIn_Print_Area_2_1_1_1_2_1" localSheetId="7">#REF!</definedName>
    <definedName name="Excel_BuiltIn_Print_Area_2_1_1_1_2_1">#REF!</definedName>
    <definedName name="Excel_BuiltIn_Print_Area_2_1_1_1_2_16" localSheetId="7">#REF!</definedName>
    <definedName name="Excel_BuiltIn_Print_Area_2_1_1_1_2_16">#REF!</definedName>
    <definedName name="Excel_BuiltIn_Print_Area_2_1_1_1_2_2" localSheetId="7">#REF!</definedName>
    <definedName name="Excel_BuiltIn_Print_Area_2_1_1_1_2_2">#REF!</definedName>
    <definedName name="Excel_BuiltIn_Print_Area_2_1_1_1_2_2_1" localSheetId="7">#REF!</definedName>
    <definedName name="Excel_BuiltIn_Print_Area_2_1_1_1_2_2_1">#REF!</definedName>
    <definedName name="Excel_BuiltIn_Print_Area_2_1_1_1_2_27" localSheetId="7">#REF!</definedName>
    <definedName name="Excel_BuiltIn_Print_Area_2_1_1_1_2_27">#REF!</definedName>
    <definedName name="Excel_BuiltIn_Print_Area_2_1_1_1_2_4" localSheetId="7">#REF!</definedName>
    <definedName name="Excel_BuiltIn_Print_Area_2_1_1_1_2_4">#REF!</definedName>
    <definedName name="Excel_BuiltIn_Print_Area_2_1_1_1_20" localSheetId="7">#REF!</definedName>
    <definedName name="Excel_BuiltIn_Print_Area_2_1_1_1_20">#REF!</definedName>
    <definedName name="Excel_BuiltIn_Print_Area_2_1_1_1_20_16" localSheetId="7">#REF!</definedName>
    <definedName name="Excel_BuiltIn_Print_Area_2_1_1_1_20_16">#REF!</definedName>
    <definedName name="Excel_BuiltIn_Print_Area_2_1_1_1_20_2" localSheetId="7">#REF!</definedName>
    <definedName name="Excel_BuiltIn_Print_Area_2_1_1_1_20_2">#REF!</definedName>
    <definedName name="Excel_BuiltIn_Print_Area_2_1_1_1_20_27" localSheetId="7">#REF!</definedName>
    <definedName name="Excel_BuiltIn_Print_Area_2_1_1_1_20_27">#REF!</definedName>
    <definedName name="Excel_BuiltIn_Print_Area_2_1_1_1_20_4" localSheetId="7">#REF!</definedName>
    <definedName name="Excel_BuiltIn_Print_Area_2_1_1_1_20_4">#REF!</definedName>
    <definedName name="Excel_BuiltIn_Print_Area_2_1_1_1_27" localSheetId="7">#REF!</definedName>
    <definedName name="Excel_BuiltIn_Print_Area_2_1_1_1_27">#REF!</definedName>
    <definedName name="Excel_BuiltIn_Print_Area_2_1_1_1_3" localSheetId="7">#REF!</definedName>
    <definedName name="Excel_BuiltIn_Print_Area_2_1_1_1_3">#REF!</definedName>
    <definedName name="Excel_BuiltIn_Print_Area_2_1_1_1_3_16" localSheetId="7">#REF!</definedName>
    <definedName name="Excel_BuiltIn_Print_Area_2_1_1_1_3_16">#REF!</definedName>
    <definedName name="Excel_BuiltIn_Print_Area_2_1_1_1_3_2" localSheetId="7">#REF!</definedName>
    <definedName name="Excel_BuiltIn_Print_Area_2_1_1_1_3_2">#REF!</definedName>
    <definedName name="Excel_BuiltIn_Print_Area_2_1_1_1_3_27" localSheetId="7">#REF!</definedName>
    <definedName name="Excel_BuiltIn_Print_Area_2_1_1_1_3_27">#REF!</definedName>
    <definedName name="Excel_BuiltIn_Print_Area_2_1_1_1_3_4" localSheetId="7">#REF!</definedName>
    <definedName name="Excel_BuiltIn_Print_Area_2_1_1_1_3_4">#REF!</definedName>
    <definedName name="Excel_BuiltIn_Print_Area_2_1_1_1_37" localSheetId="7">#REF!</definedName>
    <definedName name="Excel_BuiltIn_Print_Area_2_1_1_1_37">#REF!</definedName>
    <definedName name="Excel_BuiltIn_Print_Area_2_1_1_1_4" localSheetId="7">#REF!</definedName>
    <definedName name="Excel_BuiltIn_Print_Area_2_1_1_1_4">#REF!</definedName>
    <definedName name="Excel_BuiltIn_Print_Area_2_1_1_1_4_1" localSheetId="7">#REF!</definedName>
    <definedName name="Excel_BuiltIn_Print_Area_2_1_1_1_4_1">#REF!</definedName>
    <definedName name="Excel_BuiltIn_Print_Area_2_1_1_1_5" localSheetId="7">#REF!</definedName>
    <definedName name="Excel_BuiltIn_Print_Area_2_1_1_1_5">#REF!</definedName>
    <definedName name="Excel_BuiltIn_Print_Area_2_1_1_1_5_1" localSheetId="7">#REF!</definedName>
    <definedName name="Excel_BuiltIn_Print_Area_2_1_1_1_5_1">#REF!</definedName>
    <definedName name="Excel_BuiltIn_Print_Area_2_1_1_1_5_16" localSheetId="7">#REF!</definedName>
    <definedName name="Excel_BuiltIn_Print_Area_2_1_1_1_5_16">#REF!</definedName>
    <definedName name="Excel_BuiltIn_Print_Area_2_1_1_1_5_2" localSheetId="7">#REF!</definedName>
    <definedName name="Excel_BuiltIn_Print_Area_2_1_1_1_5_2">#REF!</definedName>
    <definedName name="Excel_BuiltIn_Print_Area_2_1_1_1_5_27" localSheetId="7">#REF!</definedName>
    <definedName name="Excel_BuiltIn_Print_Area_2_1_1_1_5_27">#REF!</definedName>
    <definedName name="Excel_BuiltIn_Print_Area_2_1_1_1_5_4" localSheetId="7">#REF!</definedName>
    <definedName name="Excel_BuiltIn_Print_Area_2_1_1_1_5_4">#REF!</definedName>
    <definedName name="Excel_BuiltIn_Print_Area_2_1_1_1_6" localSheetId="7">#REF!</definedName>
    <definedName name="Excel_BuiltIn_Print_Area_2_1_1_1_6">#REF!</definedName>
    <definedName name="Excel_BuiltIn_Print_Area_2_1_1_1_6_16" localSheetId="7">#REF!</definedName>
    <definedName name="Excel_BuiltIn_Print_Area_2_1_1_1_6_16">#REF!</definedName>
    <definedName name="Excel_BuiltIn_Print_Area_2_1_1_1_6_2" localSheetId="7">#REF!</definedName>
    <definedName name="Excel_BuiltIn_Print_Area_2_1_1_1_6_2">#REF!</definedName>
    <definedName name="Excel_BuiltIn_Print_Area_2_1_1_1_6_27" localSheetId="7">#REF!</definedName>
    <definedName name="Excel_BuiltIn_Print_Area_2_1_1_1_6_27">#REF!</definedName>
    <definedName name="Excel_BuiltIn_Print_Area_2_1_1_1_6_4" localSheetId="7">#REF!</definedName>
    <definedName name="Excel_BuiltIn_Print_Area_2_1_1_1_6_4">#REF!</definedName>
    <definedName name="Excel_BuiltIn_Print_Area_2_1_1_1_7" localSheetId="7">#REF!</definedName>
    <definedName name="Excel_BuiltIn_Print_Area_2_1_1_1_7">#REF!</definedName>
    <definedName name="Excel_BuiltIn_Print_Area_2_1_1_1_7_16" localSheetId="7">#REF!</definedName>
    <definedName name="Excel_BuiltIn_Print_Area_2_1_1_1_7_16">#REF!</definedName>
    <definedName name="Excel_BuiltIn_Print_Area_2_1_1_1_7_2" localSheetId="7">#REF!</definedName>
    <definedName name="Excel_BuiltIn_Print_Area_2_1_1_1_7_2">#REF!</definedName>
    <definedName name="Excel_BuiltIn_Print_Area_2_1_1_1_7_27" localSheetId="7">#REF!</definedName>
    <definedName name="Excel_BuiltIn_Print_Area_2_1_1_1_7_27">#REF!</definedName>
    <definedName name="Excel_BuiltIn_Print_Area_2_1_1_1_7_4" localSheetId="7">#REF!</definedName>
    <definedName name="Excel_BuiltIn_Print_Area_2_1_1_1_7_4">#REF!</definedName>
    <definedName name="Excel_BuiltIn_Print_Area_2_1_1_1_8" localSheetId="7">#REF!</definedName>
    <definedName name="Excel_BuiltIn_Print_Area_2_1_1_1_8">#REF!</definedName>
    <definedName name="Excel_BuiltIn_Print_Area_2_1_1_1_8_16" localSheetId="7">#REF!</definedName>
    <definedName name="Excel_BuiltIn_Print_Area_2_1_1_1_8_16">#REF!</definedName>
    <definedName name="Excel_BuiltIn_Print_Area_2_1_1_1_8_2" localSheetId="7">#REF!</definedName>
    <definedName name="Excel_BuiltIn_Print_Area_2_1_1_1_8_2">#REF!</definedName>
    <definedName name="Excel_BuiltIn_Print_Area_2_1_1_1_8_27" localSheetId="7">#REF!</definedName>
    <definedName name="Excel_BuiltIn_Print_Area_2_1_1_1_8_27">#REF!</definedName>
    <definedName name="Excel_BuiltIn_Print_Area_2_1_1_1_8_4" localSheetId="7">#REF!</definedName>
    <definedName name="Excel_BuiltIn_Print_Area_2_1_1_1_8_4">#REF!</definedName>
    <definedName name="Excel_BuiltIn_Print_Area_2_1_1_1_9" localSheetId="7">#REF!</definedName>
    <definedName name="Excel_BuiltIn_Print_Area_2_1_1_1_9">#REF!</definedName>
    <definedName name="Excel_BuiltIn_Print_Area_2_1_1_1_9_16" localSheetId="7">#REF!</definedName>
    <definedName name="Excel_BuiltIn_Print_Area_2_1_1_1_9_16">#REF!</definedName>
    <definedName name="Excel_BuiltIn_Print_Area_2_1_1_1_9_2" localSheetId="7">#REF!</definedName>
    <definedName name="Excel_BuiltIn_Print_Area_2_1_1_1_9_2">#REF!</definedName>
    <definedName name="Excel_BuiltIn_Print_Area_2_1_1_1_9_27" localSheetId="7">#REF!</definedName>
    <definedName name="Excel_BuiltIn_Print_Area_2_1_1_1_9_27">#REF!</definedName>
    <definedName name="Excel_BuiltIn_Print_Area_2_1_1_1_9_4" localSheetId="7">#REF!</definedName>
    <definedName name="Excel_BuiltIn_Print_Area_2_1_1_1_9_4">#REF!</definedName>
    <definedName name="Excel_BuiltIn_Print_Area_2_1_1_10" localSheetId="7">#REF!</definedName>
    <definedName name="Excel_BuiltIn_Print_Area_2_1_1_10">#REF!</definedName>
    <definedName name="Excel_BuiltIn_Print_Area_2_1_1_10_16" localSheetId="7">#REF!</definedName>
    <definedName name="Excel_BuiltIn_Print_Area_2_1_1_10_16">#REF!</definedName>
    <definedName name="Excel_BuiltIn_Print_Area_2_1_1_10_2" localSheetId="7">#REF!</definedName>
    <definedName name="Excel_BuiltIn_Print_Area_2_1_1_10_2">#REF!</definedName>
    <definedName name="Excel_BuiltIn_Print_Area_2_1_1_10_27" localSheetId="7">#REF!</definedName>
    <definedName name="Excel_BuiltIn_Print_Area_2_1_1_10_27">#REF!</definedName>
    <definedName name="Excel_BuiltIn_Print_Area_2_1_1_10_4" localSheetId="7">#REF!</definedName>
    <definedName name="Excel_BuiltIn_Print_Area_2_1_1_10_4">#REF!</definedName>
    <definedName name="Excel_BuiltIn_Print_Area_2_1_1_11" localSheetId="7">#REF!</definedName>
    <definedName name="Excel_BuiltIn_Print_Area_2_1_1_11">#REF!</definedName>
    <definedName name="Excel_BuiltIn_Print_Area_2_1_1_11_16" localSheetId="7">#REF!</definedName>
    <definedName name="Excel_BuiltIn_Print_Area_2_1_1_11_16">#REF!</definedName>
    <definedName name="Excel_BuiltIn_Print_Area_2_1_1_11_2" localSheetId="7">#REF!</definedName>
    <definedName name="Excel_BuiltIn_Print_Area_2_1_1_11_2">#REF!</definedName>
    <definedName name="Excel_BuiltIn_Print_Area_2_1_1_11_27" localSheetId="7">#REF!</definedName>
    <definedName name="Excel_BuiltIn_Print_Area_2_1_1_11_27">#REF!</definedName>
    <definedName name="Excel_BuiltIn_Print_Area_2_1_1_11_4" localSheetId="7">#REF!</definedName>
    <definedName name="Excel_BuiltIn_Print_Area_2_1_1_11_4">#REF!</definedName>
    <definedName name="Excel_BuiltIn_Print_Area_2_1_1_12" localSheetId="7">#REF!</definedName>
    <definedName name="Excel_BuiltIn_Print_Area_2_1_1_12">#REF!</definedName>
    <definedName name="Excel_BuiltIn_Print_Area_2_1_1_12_16" localSheetId="7">#REF!</definedName>
    <definedName name="Excel_BuiltIn_Print_Area_2_1_1_12_16">#REF!</definedName>
    <definedName name="Excel_BuiltIn_Print_Area_2_1_1_12_2" localSheetId="7">#REF!</definedName>
    <definedName name="Excel_BuiltIn_Print_Area_2_1_1_12_2">#REF!</definedName>
    <definedName name="Excel_BuiltIn_Print_Area_2_1_1_12_27" localSheetId="7">#REF!</definedName>
    <definedName name="Excel_BuiltIn_Print_Area_2_1_1_12_27">#REF!</definedName>
    <definedName name="Excel_BuiltIn_Print_Area_2_1_1_12_4" localSheetId="7">#REF!</definedName>
    <definedName name="Excel_BuiltIn_Print_Area_2_1_1_12_4">#REF!</definedName>
    <definedName name="Excel_BuiltIn_Print_Area_2_1_1_13" localSheetId="7">#REF!</definedName>
    <definedName name="Excel_BuiltIn_Print_Area_2_1_1_13">#REF!</definedName>
    <definedName name="Excel_BuiltIn_Print_Area_2_1_1_13_16" localSheetId="7">#REF!</definedName>
    <definedName name="Excel_BuiltIn_Print_Area_2_1_1_13_16">#REF!</definedName>
    <definedName name="Excel_BuiltIn_Print_Area_2_1_1_13_2" localSheetId="7">#REF!</definedName>
    <definedName name="Excel_BuiltIn_Print_Area_2_1_1_13_2">#REF!</definedName>
    <definedName name="Excel_BuiltIn_Print_Area_2_1_1_13_27" localSheetId="7">#REF!</definedName>
    <definedName name="Excel_BuiltIn_Print_Area_2_1_1_13_27">#REF!</definedName>
    <definedName name="Excel_BuiltIn_Print_Area_2_1_1_13_4" localSheetId="7">#REF!</definedName>
    <definedName name="Excel_BuiltIn_Print_Area_2_1_1_13_4">#REF!</definedName>
    <definedName name="Excel_BuiltIn_Print_Area_2_1_1_14" localSheetId="7">#REF!</definedName>
    <definedName name="Excel_BuiltIn_Print_Area_2_1_1_14">#REF!</definedName>
    <definedName name="Excel_BuiltIn_Print_Area_2_1_1_14_16" localSheetId="7">#REF!</definedName>
    <definedName name="Excel_BuiltIn_Print_Area_2_1_1_14_16">#REF!</definedName>
    <definedName name="Excel_BuiltIn_Print_Area_2_1_1_14_2" localSheetId="7">#REF!</definedName>
    <definedName name="Excel_BuiltIn_Print_Area_2_1_1_14_2">#REF!</definedName>
    <definedName name="Excel_BuiltIn_Print_Area_2_1_1_14_27" localSheetId="7">#REF!</definedName>
    <definedName name="Excel_BuiltIn_Print_Area_2_1_1_14_27">#REF!</definedName>
    <definedName name="Excel_BuiltIn_Print_Area_2_1_1_14_4" localSheetId="7">#REF!</definedName>
    <definedName name="Excel_BuiltIn_Print_Area_2_1_1_14_4">#REF!</definedName>
    <definedName name="Excel_BuiltIn_Print_Area_2_1_1_15" localSheetId="7">#REF!</definedName>
    <definedName name="Excel_BuiltIn_Print_Area_2_1_1_15">#REF!</definedName>
    <definedName name="Excel_BuiltIn_Print_Area_2_1_1_15_16" localSheetId="7">#REF!</definedName>
    <definedName name="Excel_BuiltIn_Print_Area_2_1_1_15_16">#REF!</definedName>
    <definedName name="Excel_BuiltIn_Print_Area_2_1_1_15_2" localSheetId="7">#REF!</definedName>
    <definedName name="Excel_BuiltIn_Print_Area_2_1_1_15_2">#REF!</definedName>
    <definedName name="Excel_BuiltIn_Print_Area_2_1_1_15_27" localSheetId="7">#REF!</definedName>
    <definedName name="Excel_BuiltIn_Print_Area_2_1_1_15_27">#REF!</definedName>
    <definedName name="Excel_BuiltIn_Print_Area_2_1_1_15_4" localSheetId="7">#REF!</definedName>
    <definedName name="Excel_BuiltIn_Print_Area_2_1_1_15_4">#REF!</definedName>
    <definedName name="Excel_BuiltIn_Print_Area_2_1_1_16" localSheetId="7">#REF!</definedName>
    <definedName name="Excel_BuiltIn_Print_Area_2_1_1_16">#REF!</definedName>
    <definedName name="Excel_BuiltIn_Print_Area_2_1_1_16_1" localSheetId="7">#REF!</definedName>
    <definedName name="Excel_BuiltIn_Print_Area_2_1_1_16_1">#REF!</definedName>
    <definedName name="Excel_BuiltIn_Print_Area_2_1_1_16_16" localSheetId="7">#REF!</definedName>
    <definedName name="Excel_BuiltIn_Print_Area_2_1_1_16_16">#REF!</definedName>
    <definedName name="Excel_BuiltIn_Print_Area_2_1_1_16_2" localSheetId="7">#REF!</definedName>
    <definedName name="Excel_BuiltIn_Print_Area_2_1_1_16_2">#REF!</definedName>
    <definedName name="Excel_BuiltIn_Print_Area_2_1_1_16_27" localSheetId="7">#REF!</definedName>
    <definedName name="Excel_BuiltIn_Print_Area_2_1_1_16_27">#REF!</definedName>
    <definedName name="Excel_BuiltIn_Print_Area_2_1_1_16_4" localSheetId="7">#REF!</definedName>
    <definedName name="Excel_BuiltIn_Print_Area_2_1_1_16_4">#REF!</definedName>
    <definedName name="Excel_BuiltIn_Print_Area_2_1_1_17" localSheetId="7">#REF!</definedName>
    <definedName name="Excel_BuiltIn_Print_Area_2_1_1_17">#REF!</definedName>
    <definedName name="Excel_BuiltIn_Print_Area_2_1_1_17_16" localSheetId="7">#REF!</definedName>
    <definedName name="Excel_BuiltIn_Print_Area_2_1_1_17_16">#REF!</definedName>
    <definedName name="Excel_BuiltIn_Print_Area_2_1_1_17_2" localSheetId="7">#REF!</definedName>
    <definedName name="Excel_BuiltIn_Print_Area_2_1_1_17_2">#REF!</definedName>
    <definedName name="Excel_BuiltIn_Print_Area_2_1_1_17_27" localSheetId="7">#REF!</definedName>
    <definedName name="Excel_BuiltIn_Print_Area_2_1_1_17_27">#REF!</definedName>
    <definedName name="Excel_BuiltIn_Print_Area_2_1_1_17_4" localSheetId="7">#REF!</definedName>
    <definedName name="Excel_BuiltIn_Print_Area_2_1_1_17_4">#REF!</definedName>
    <definedName name="Excel_BuiltIn_Print_Area_2_1_1_2" localSheetId="7">#REF!</definedName>
    <definedName name="Excel_BuiltIn_Print_Area_2_1_1_2">#REF!</definedName>
    <definedName name="Excel_BuiltIn_Print_Area_2_1_1_2_1" localSheetId="7">#REF!</definedName>
    <definedName name="Excel_BuiltIn_Print_Area_2_1_1_2_1">#REF!</definedName>
    <definedName name="Excel_BuiltIn_Print_Area_2_1_1_2_16" localSheetId="7">#REF!</definedName>
    <definedName name="Excel_BuiltIn_Print_Area_2_1_1_2_16">#REF!</definedName>
    <definedName name="Excel_BuiltIn_Print_Area_2_1_1_2_2" localSheetId="7">#REF!</definedName>
    <definedName name="Excel_BuiltIn_Print_Area_2_1_1_2_2">#REF!</definedName>
    <definedName name="Excel_BuiltIn_Print_Area_2_1_1_2_27" localSheetId="7">#REF!</definedName>
    <definedName name="Excel_BuiltIn_Print_Area_2_1_1_2_27">#REF!</definedName>
    <definedName name="Excel_BuiltIn_Print_Area_2_1_1_2_4" localSheetId="7">#REF!</definedName>
    <definedName name="Excel_BuiltIn_Print_Area_2_1_1_2_4">#REF!</definedName>
    <definedName name="Excel_BuiltIn_Print_Area_2_1_1_20" localSheetId="7">#REF!</definedName>
    <definedName name="Excel_BuiltIn_Print_Area_2_1_1_20">#REF!</definedName>
    <definedName name="Excel_BuiltIn_Print_Area_2_1_1_20_16" localSheetId="7">#REF!</definedName>
    <definedName name="Excel_BuiltIn_Print_Area_2_1_1_20_16">#REF!</definedName>
    <definedName name="Excel_BuiltIn_Print_Area_2_1_1_20_2" localSheetId="7">#REF!</definedName>
    <definedName name="Excel_BuiltIn_Print_Area_2_1_1_20_2">#REF!</definedName>
    <definedName name="Excel_BuiltIn_Print_Area_2_1_1_20_27" localSheetId="7">#REF!</definedName>
    <definedName name="Excel_BuiltIn_Print_Area_2_1_1_20_27">#REF!</definedName>
    <definedName name="Excel_BuiltIn_Print_Area_2_1_1_20_4" localSheetId="7">#REF!</definedName>
    <definedName name="Excel_BuiltIn_Print_Area_2_1_1_20_4">#REF!</definedName>
    <definedName name="Excel_BuiltIn_Print_Area_2_1_1_27" localSheetId="7">#REF!</definedName>
    <definedName name="Excel_BuiltIn_Print_Area_2_1_1_27">#REF!</definedName>
    <definedName name="Excel_BuiltIn_Print_Area_2_1_1_3" localSheetId="7">#REF!</definedName>
    <definedName name="Excel_BuiltIn_Print_Area_2_1_1_3">#REF!</definedName>
    <definedName name="Excel_BuiltIn_Print_Area_2_1_1_3_16" localSheetId="7">#REF!</definedName>
    <definedName name="Excel_BuiltIn_Print_Area_2_1_1_3_16">#REF!</definedName>
    <definedName name="Excel_BuiltIn_Print_Area_2_1_1_3_2" localSheetId="7">#REF!</definedName>
    <definedName name="Excel_BuiltIn_Print_Area_2_1_1_3_2">#REF!</definedName>
    <definedName name="Excel_BuiltIn_Print_Area_2_1_1_3_27" localSheetId="7">#REF!</definedName>
    <definedName name="Excel_BuiltIn_Print_Area_2_1_1_3_27">#REF!</definedName>
    <definedName name="Excel_BuiltIn_Print_Area_2_1_1_3_4" localSheetId="7">#REF!</definedName>
    <definedName name="Excel_BuiltIn_Print_Area_2_1_1_3_4">#REF!</definedName>
    <definedName name="Excel_BuiltIn_Print_Area_2_1_1_37" localSheetId="7">#REF!</definedName>
    <definedName name="Excel_BuiltIn_Print_Area_2_1_1_37">#REF!</definedName>
    <definedName name="Excel_BuiltIn_Print_Area_2_1_1_4" localSheetId="7">#REF!</definedName>
    <definedName name="Excel_BuiltIn_Print_Area_2_1_1_4">#REF!</definedName>
    <definedName name="Excel_BuiltIn_Print_Area_2_1_1_5" localSheetId="7">#REF!</definedName>
    <definedName name="Excel_BuiltIn_Print_Area_2_1_1_5">#REF!</definedName>
    <definedName name="Excel_BuiltIn_Print_Area_2_1_1_5_16" localSheetId="7">#REF!</definedName>
    <definedName name="Excel_BuiltIn_Print_Area_2_1_1_5_16">#REF!</definedName>
    <definedName name="Excel_BuiltIn_Print_Area_2_1_1_5_2" localSheetId="7">#REF!</definedName>
    <definedName name="Excel_BuiltIn_Print_Area_2_1_1_5_2">#REF!</definedName>
    <definedName name="Excel_BuiltIn_Print_Area_2_1_1_5_27" localSheetId="7">#REF!</definedName>
    <definedName name="Excel_BuiltIn_Print_Area_2_1_1_5_27">#REF!</definedName>
    <definedName name="Excel_BuiltIn_Print_Area_2_1_1_5_4" localSheetId="7">#REF!</definedName>
    <definedName name="Excel_BuiltIn_Print_Area_2_1_1_5_4">#REF!</definedName>
    <definedName name="Excel_BuiltIn_Print_Area_2_1_1_6" localSheetId="7">#REF!</definedName>
    <definedName name="Excel_BuiltIn_Print_Area_2_1_1_6">#REF!</definedName>
    <definedName name="Excel_BuiltIn_Print_Area_2_1_1_6_16" localSheetId="7">#REF!</definedName>
    <definedName name="Excel_BuiltIn_Print_Area_2_1_1_6_16">#REF!</definedName>
    <definedName name="Excel_BuiltIn_Print_Area_2_1_1_6_2" localSheetId="7">#REF!</definedName>
    <definedName name="Excel_BuiltIn_Print_Area_2_1_1_6_2">#REF!</definedName>
    <definedName name="Excel_BuiltIn_Print_Area_2_1_1_6_27" localSheetId="7">#REF!</definedName>
    <definedName name="Excel_BuiltIn_Print_Area_2_1_1_6_27">#REF!</definedName>
    <definedName name="Excel_BuiltIn_Print_Area_2_1_1_6_4" localSheetId="7">#REF!</definedName>
    <definedName name="Excel_BuiltIn_Print_Area_2_1_1_6_4">#REF!</definedName>
    <definedName name="Excel_BuiltIn_Print_Area_2_1_1_7" localSheetId="7">#REF!</definedName>
    <definedName name="Excel_BuiltIn_Print_Area_2_1_1_7">#REF!</definedName>
    <definedName name="Excel_BuiltIn_Print_Area_2_1_1_7_16" localSheetId="7">#REF!</definedName>
    <definedName name="Excel_BuiltIn_Print_Area_2_1_1_7_16">#REF!</definedName>
    <definedName name="Excel_BuiltIn_Print_Area_2_1_1_7_2" localSheetId="7">#REF!</definedName>
    <definedName name="Excel_BuiltIn_Print_Area_2_1_1_7_2">#REF!</definedName>
    <definedName name="Excel_BuiltIn_Print_Area_2_1_1_7_27" localSheetId="7">#REF!</definedName>
    <definedName name="Excel_BuiltIn_Print_Area_2_1_1_7_27">#REF!</definedName>
    <definedName name="Excel_BuiltIn_Print_Area_2_1_1_7_4" localSheetId="7">#REF!</definedName>
    <definedName name="Excel_BuiltIn_Print_Area_2_1_1_7_4">#REF!</definedName>
    <definedName name="Excel_BuiltIn_Print_Area_2_1_1_8" localSheetId="7">#REF!</definedName>
    <definedName name="Excel_BuiltIn_Print_Area_2_1_1_8">#REF!</definedName>
    <definedName name="Excel_BuiltIn_Print_Area_2_1_1_8_16" localSheetId="7">#REF!</definedName>
    <definedName name="Excel_BuiltIn_Print_Area_2_1_1_8_16">#REF!</definedName>
    <definedName name="Excel_BuiltIn_Print_Area_2_1_1_8_2" localSheetId="7">#REF!</definedName>
    <definedName name="Excel_BuiltIn_Print_Area_2_1_1_8_2">#REF!</definedName>
    <definedName name="Excel_BuiltIn_Print_Area_2_1_1_8_27" localSheetId="7">#REF!</definedName>
    <definedName name="Excel_BuiltIn_Print_Area_2_1_1_8_27">#REF!</definedName>
    <definedName name="Excel_BuiltIn_Print_Area_2_1_1_8_4" localSheetId="7">#REF!</definedName>
    <definedName name="Excel_BuiltIn_Print_Area_2_1_1_8_4">#REF!</definedName>
    <definedName name="Excel_BuiltIn_Print_Area_2_1_1_9" localSheetId="7">#REF!</definedName>
    <definedName name="Excel_BuiltIn_Print_Area_2_1_1_9">#REF!</definedName>
    <definedName name="Excel_BuiltIn_Print_Area_2_1_1_9_16" localSheetId="7">#REF!</definedName>
    <definedName name="Excel_BuiltIn_Print_Area_2_1_1_9_16">#REF!</definedName>
    <definedName name="Excel_BuiltIn_Print_Area_2_1_1_9_2" localSheetId="7">#REF!</definedName>
    <definedName name="Excel_BuiltIn_Print_Area_2_1_1_9_2">#REF!</definedName>
    <definedName name="Excel_BuiltIn_Print_Area_2_1_1_9_27" localSheetId="7">#REF!</definedName>
    <definedName name="Excel_BuiltIn_Print_Area_2_1_1_9_27">#REF!</definedName>
    <definedName name="Excel_BuiltIn_Print_Area_2_1_1_9_4" localSheetId="7">#REF!</definedName>
    <definedName name="Excel_BuiltIn_Print_Area_2_1_1_9_4">#REF!</definedName>
    <definedName name="Excel_BuiltIn_Print_Area_2_1_10" localSheetId="7">#REF!</definedName>
    <definedName name="Excel_BuiltIn_Print_Area_2_1_10">#REF!</definedName>
    <definedName name="Excel_BuiltIn_Print_Area_2_1_10_16" localSheetId="7">#REF!</definedName>
    <definedName name="Excel_BuiltIn_Print_Area_2_1_10_16">#REF!</definedName>
    <definedName name="Excel_BuiltIn_Print_Area_2_1_10_2" localSheetId="7">#REF!</definedName>
    <definedName name="Excel_BuiltIn_Print_Area_2_1_10_2">#REF!</definedName>
    <definedName name="Excel_BuiltIn_Print_Area_2_1_10_27" localSheetId="7">#REF!</definedName>
    <definedName name="Excel_BuiltIn_Print_Area_2_1_10_27">#REF!</definedName>
    <definedName name="Excel_BuiltIn_Print_Area_2_1_10_4" localSheetId="7">#REF!</definedName>
    <definedName name="Excel_BuiltIn_Print_Area_2_1_10_4">#REF!</definedName>
    <definedName name="Excel_BuiltIn_Print_Area_2_1_11" localSheetId="7">#REF!</definedName>
    <definedName name="Excel_BuiltIn_Print_Area_2_1_11">#REF!</definedName>
    <definedName name="Excel_BuiltIn_Print_Area_2_1_11_16" localSheetId="7">#REF!</definedName>
    <definedName name="Excel_BuiltIn_Print_Area_2_1_11_16">#REF!</definedName>
    <definedName name="Excel_BuiltIn_Print_Area_2_1_11_2" localSheetId="7">#REF!</definedName>
    <definedName name="Excel_BuiltIn_Print_Area_2_1_11_2">#REF!</definedName>
    <definedName name="Excel_BuiltIn_Print_Area_2_1_11_27" localSheetId="7">#REF!</definedName>
    <definedName name="Excel_BuiltIn_Print_Area_2_1_11_27">#REF!</definedName>
    <definedName name="Excel_BuiltIn_Print_Area_2_1_11_4" localSheetId="7">#REF!</definedName>
    <definedName name="Excel_BuiltIn_Print_Area_2_1_11_4">#REF!</definedName>
    <definedName name="Excel_BuiltIn_Print_Area_2_1_12" localSheetId="7">#REF!</definedName>
    <definedName name="Excel_BuiltIn_Print_Area_2_1_12">#REF!</definedName>
    <definedName name="Excel_BuiltIn_Print_Area_2_1_12_16" localSheetId="7">#REF!</definedName>
    <definedName name="Excel_BuiltIn_Print_Area_2_1_12_16">#REF!</definedName>
    <definedName name="Excel_BuiltIn_Print_Area_2_1_12_2" localSheetId="7">#REF!</definedName>
    <definedName name="Excel_BuiltIn_Print_Area_2_1_12_2">#REF!</definedName>
    <definedName name="Excel_BuiltIn_Print_Area_2_1_12_27" localSheetId="7">#REF!</definedName>
    <definedName name="Excel_BuiltIn_Print_Area_2_1_12_27">#REF!</definedName>
    <definedName name="Excel_BuiltIn_Print_Area_2_1_12_4" localSheetId="7">#REF!</definedName>
    <definedName name="Excel_BuiltIn_Print_Area_2_1_12_4">#REF!</definedName>
    <definedName name="Excel_BuiltIn_Print_Area_2_1_13" localSheetId="7">#REF!</definedName>
    <definedName name="Excel_BuiltIn_Print_Area_2_1_13">#REF!</definedName>
    <definedName name="Excel_BuiltIn_Print_Area_2_1_13_16" localSheetId="7">#REF!</definedName>
    <definedName name="Excel_BuiltIn_Print_Area_2_1_13_16">#REF!</definedName>
    <definedName name="Excel_BuiltIn_Print_Area_2_1_13_2" localSheetId="7">#REF!</definedName>
    <definedName name="Excel_BuiltIn_Print_Area_2_1_13_2">#REF!</definedName>
    <definedName name="Excel_BuiltIn_Print_Area_2_1_13_27" localSheetId="7">#REF!</definedName>
    <definedName name="Excel_BuiltIn_Print_Area_2_1_13_27">#REF!</definedName>
    <definedName name="Excel_BuiltIn_Print_Area_2_1_13_4" localSheetId="7">#REF!</definedName>
    <definedName name="Excel_BuiltIn_Print_Area_2_1_13_4">#REF!</definedName>
    <definedName name="Excel_BuiltIn_Print_Area_2_1_14" localSheetId="7">#REF!</definedName>
    <definedName name="Excel_BuiltIn_Print_Area_2_1_14">#REF!</definedName>
    <definedName name="Excel_BuiltIn_Print_Area_2_1_14_16" localSheetId="7">#REF!</definedName>
    <definedName name="Excel_BuiltIn_Print_Area_2_1_14_16">#REF!</definedName>
    <definedName name="Excel_BuiltIn_Print_Area_2_1_14_2" localSheetId="7">#REF!</definedName>
    <definedName name="Excel_BuiltIn_Print_Area_2_1_14_2">#REF!</definedName>
    <definedName name="Excel_BuiltIn_Print_Area_2_1_14_27" localSheetId="7">#REF!</definedName>
    <definedName name="Excel_BuiltIn_Print_Area_2_1_14_27">#REF!</definedName>
    <definedName name="Excel_BuiltIn_Print_Area_2_1_14_4" localSheetId="7">#REF!</definedName>
    <definedName name="Excel_BuiltIn_Print_Area_2_1_14_4">#REF!</definedName>
    <definedName name="Excel_BuiltIn_Print_Area_2_1_15" localSheetId="7">#REF!</definedName>
    <definedName name="Excel_BuiltIn_Print_Area_2_1_15">#REF!</definedName>
    <definedName name="Excel_BuiltIn_Print_Area_2_1_15_16" localSheetId="7">#REF!</definedName>
    <definedName name="Excel_BuiltIn_Print_Area_2_1_15_16">#REF!</definedName>
    <definedName name="Excel_BuiltIn_Print_Area_2_1_15_2" localSheetId="7">#REF!</definedName>
    <definedName name="Excel_BuiltIn_Print_Area_2_1_15_2">#REF!</definedName>
    <definedName name="Excel_BuiltIn_Print_Area_2_1_15_27" localSheetId="7">#REF!</definedName>
    <definedName name="Excel_BuiltIn_Print_Area_2_1_15_27">#REF!</definedName>
    <definedName name="Excel_BuiltIn_Print_Area_2_1_15_4" localSheetId="7">#REF!</definedName>
    <definedName name="Excel_BuiltIn_Print_Area_2_1_15_4">#REF!</definedName>
    <definedName name="Excel_BuiltIn_Print_Area_2_1_16" localSheetId="7">#REF!</definedName>
    <definedName name="Excel_BuiltIn_Print_Area_2_1_16">#REF!</definedName>
    <definedName name="Excel_BuiltIn_Print_Area_2_1_16_1" localSheetId="7">#REF!</definedName>
    <definedName name="Excel_BuiltIn_Print_Area_2_1_16_1">#REF!</definedName>
    <definedName name="Excel_BuiltIn_Print_Area_2_1_16_16" localSheetId="7">#REF!</definedName>
    <definedName name="Excel_BuiltIn_Print_Area_2_1_16_16">#REF!</definedName>
    <definedName name="Excel_BuiltIn_Print_Area_2_1_16_2" localSheetId="7">#REF!</definedName>
    <definedName name="Excel_BuiltIn_Print_Area_2_1_16_2">#REF!</definedName>
    <definedName name="Excel_BuiltIn_Print_Area_2_1_16_27" localSheetId="7">#REF!</definedName>
    <definedName name="Excel_BuiltIn_Print_Area_2_1_16_27">#REF!</definedName>
    <definedName name="Excel_BuiltIn_Print_Area_2_1_16_4" localSheetId="7">#REF!</definedName>
    <definedName name="Excel_BuiltIn_Print_Area_2_1_16_4">#REF!</definedName>
    <definedName name="Excel_BuiltIn_Print_Area_2_1_17" localSheetId="7">#REF!</definedName>
    <definedName name="Excel_BuiltIn_Print_Area_2_1_17">#REF!</definedName>
    <definedName name="Excel_BuiltIn_Print_Area_2_1_17_16" localSheetId="7">#REF!</definedName>
    <definedName name="Excel_BuiltIn_Print_Area_2_1_17_16">#REF!</definedName>
    <definedName name="Excel_BuiltIn_Print_Area_2_1_17_2" localSheetId="7">#REF!</definedName>
    <definedName name="Excel_BuiltIn_Print_Area_2_1_17_2">#REF!</definedName>
    <definedName name="Excel_BuiltIn_Print_Area_2_1_17_27" localSheetId="7">#REF!</definedName>
    <definedName name="Excel_BuiltIn_Print_Area_2_1_17_27">#REF!</definedName>
    <definedName name="Excel_BuiltIn_Print_Area_2_1_17_4" localSheetId="7">#REF!</definedName>
    <definedName name="Excel_BuiltIn_Print_Area_2_1_17_4">#REF!</definedName>
    <definedName name="Excel_BuiltIn_Print_Area_2_1_2" localSheetId="7">#REF!</definedName>
    <definedName name="Excel_BuiltIn_Print_Area_2_1_2">#REF!</definedName>
    <definedName name="Excel_BuiltIn_Print_Area_2_1_2_1" localSheetId="7">#REF!</definedName>
    <definedName name="Excel_BuiltIn_Print_Area_2_1_2_1">#REF!</definedName>
    <definedName name="Excel_BuiltIn_Print_Area_2_1_2_16" localSheetId="7">#REF!</definedName>
    <definedName name="Excel_BuiltIn_Print_Area_2_1_2_16">#REF!</definedName>
    <definedName name="Excel_BuiltIn_Print_Area_2_1_2_2" localSheetId="7">#REF!</definedName>
    <definedName name="Excel_BuiltIn_Print_Area_2_1_2_2">#REF!</definedName>
    <definedName name="Excel_BuiltIn_Print_Area_2_1_2_27" localSheetId="7">#REF!</definedName>
    <definedName name="Excel_BuiltIn_Print_Area_2_1_2_27">#REF!</definedName>
    <definedName name="Excel_BuiltIn_Print_Area_2_1_2_4" localSheetId="7">#REF!</definedName>
    <definedName name="Excel_BuiltIn_Print_Area_2_1_2_4">#REF!</definedName>
    <definedName name="Excel_BuiltIn_Print_Area_2_1_20" localSheetId="7">#REF!</definedName>
    <definedName name="Excel_BuiltIn_Print_Area_2_1_20">#REF!</definedName>
    <definedName name="Excel_BuiltIn_Print_Area_2_1_20_16" localSheetId="7">#REF!</definedName>
    <definedName name="Excel_BuiltIn_Print_Area_2_1_20_16">#REF!</definedName>
    <definedName name="Excel_BuiltIn_Print_Area_2_1_20_2" localSheetId="7">#REF!</definedName>
    <definedName name="Excel_BuiltIn_Print_Area_2_1_20_2">#REF!</definedName>
    <definedName name="Excel_BuiltIn_Print_Area_2_1_20_27" localSheetId="7">#REF!</definedName>
    <definedName name="Excel_BuiltIn_Print_Area_2_1_20_27">#REF!</definedName>
    <definedName name="Excel_BuiltIn_Print_Area_2_1_20_4" localSheetId="7">#REF!</definedName>
    <definedName name="Excel_BuiltIn_Print_Area_2_1_20_4">#REF!</definedName>
    <definedName name="Excel_BuiltIn_Print_Area_2_1_27" localSheetId="7">#REF!</definedName>
    <definedName name="Excel_BuiltIn_Print_Area_2_1_27">#REF!</definedName>
    <definedName name="Excel_BuiltIn_Print_Area_2_1_3" localSheetId="7">#REF!</definedName>
    <definedName name="Excel_BuiltIn_Print_Area_2_1_3">#REF!</definedName>
    <definedName name="Excel_BuiltIn_Print_Area_2_1_3_16" localSheetId="7">#REF!</definedName>
    <definedName name="Excel_BuiltIn_Print_Area_2_1_3_16">#REF!</definedName>
    <definedName name="Excel_BuiltIn_Print_Area_2_1_3_2" localSheetId="7">#REF!</definedName>
    <definedName name="Excel_BuiltIn_Print_Area_2_1_3_2">#REF!</definedName>
    <definedName name="Excel_BuiltIn_Print_Area_2_1_3_27" localSheetId="7">#REF!</definedName>
    <definedName name="Excel_BuiltIn_Print_Area_2_1_3_27">#REF!</definedName>
    <definedName name="Excel_BuiltIn_Print_Area_2_1_3_4" localSheetId="7">#REF!</definedName>
    <definedName name="Excel_BuiltIn_Print_Area_2_1_3_4">#REF!</definedName>
    <definedName name="Excel_BuiltIn_Print_Area_2_1_37" localSheetId="7">#REF!</definedName>
    <definedName name="Excel_BuiltIn_Print_Area_2_1_37">#REF!</definedName>
    <definedName name="Excel_BuiltIn_Print_Area_2_1_4" localSheetId="7">#REF!</definedName>
    <definedName name="Excel_BuiltIn_Print_Area_2_1_4">#REF!</definedName>
    <definedName name="Excel_BuiltIn_Print_Area_2_1_5" localSheetId="7">#REF!</definedName>
    <definedName name="Excel_BuiltIn_Print_Area_2_1_5">#REF!</definedName>
    <definedName name="Excel_BuiltIn_Print_Area_2_1_5_16" localSheetId="7">#REF!</definedName>
    <definedName name="Excel_BuiltIn_Print_Area_2_1_5_16">#REF!</definedName>
    <definedName name="Excel_BuiltIn_Print_Area_2_1_5_2" localSheetId="7">#REF!</definedName>
    <definedName name="Excel_BuiltIn_Print_Area_2_1_5_2">#REF!</definedName>
    <definedName name="Excel_BuiltIn_Print_Area_2_1_5_27" localSheetId="7">#REF!</definedName>
    <definedName name="Excel_BuiltIn_Print_Area_2_1_5_27">#REF!</definedName>
    <definedName name="Excel_BuiltIn_Print_Area_2_1_5_4" localSheetId="7">#REF!</definedName>
    <definedName name="Excel_BuiltIn_Print_Area_2_1_5_4">#REF!</definedName>
    <definedName name="Excel_BuiltIn_Print_Area_2_1_6" localSheetId="7">#REF!</definedName>
    <definedName name="Excel_BuiltIn_Print_Area_2_1_6">#REF!</definedName>
    <definedName name="Excel_BuiltIn_Print_Area_2_1_6_16" localSheetId="7">#REF!</definedName>
    <definedName name="Excel_BuiltIn_Print_Area_2_1_6_16">#REF!</definedName>
    <definedName name="Excel_BuiltIn_Print_Area_2_1_6_2" localSheetId="7">#REF!</definedName>
    <definedName name="Excel_BuiltIn_Print_Area_2_1_6_2">#REF!</definedName>
    <definedName name="Excel_BuiltIn_Print_Area_2_1_6_27" localSheetId="7">#REF!</definedName>
    <definedName name="Excel_BuiltIn_Print_Area_2_1_6_27">#REF!</definedName>
    <definedName name="Excel_BuiltIn_Print_Area_2_1_6_4" localSheetId="7">#REF!</definedName>
    <definedName name="Excel_BuiltIn_Print_Area_2_1_6_4">#REF!</definedName>
    <definedName name="Excel_BuiltIn_Print_Area_2_1_7" localSheetId="7">#REF!</definedName>
    <definedName name="Excel_BuiltIn_Print_Area_2_1_7">#REF!</definedName>
    <definedName name="Excel_BuiltIn_Print_Area_2_1_7_16" localSheetId="7">#REF!</definedName>
    <definedName name="Excel_BuiltIn_Print_Area_2_1_7_16">#REF!</definedName>
    <definedName name="Excel_BuiltIn_Print_Area_2_1_7_2" localSheetId="7">#REF!</definedName>
    <definedName name="Excel_BuiltIn_Print_Area_2_1_7_2">#REF!</definedName>
    <definedName name="Excel_BuiltIn_Print_Area_2_1_7_27" localSheetId="7">#REF!</definedName>
    <definedName name="Excel_BuiltIn_Print_Area_2_1_7_27">#REF!</definedName>
    <definedName name="Excel_BuiltIn_Print_Area_2_1_7_4" localSheetId="7">#REF!</definedName>
    <definedName name="Excel_BuiltIn_Print_Area_2_1_7_4">#REF!</definedName>
    <definedName name="Excel_BuiltIn_Print_Area_2_1_8" localSheetId="7">#REF!</definedName>
    <definedName name="Excel_BuiltIn_Print_Area_2_1_8">#REF!</definedName>
    <definedName name="Excel_BuiltIn_Print_Area_2_1_8_16" localSheetId="7">#REF!</definedName>
    <definedName name="Excel_BuiltIn_Print_Area_2_1_8_16">#REF!</definedName>
    <definedName name="Excel_BuiltIn_Print_Area_2_1_8_2" localSheetId="7">#REF!</definedName>
    <definedName name="Excel_BuiltIn_Print_Area_2_1_8_2">#REF!</definedName>
    <definedName name="Excel_BuiltIn_Print_Area_2_1_8_27" localSheetId="7">#REF!</definedName>
    <definedName name="Excel_BuiltIn_Print_Area_2_1_8_27">#REF!</definedName>
    <definedName name="Excel_BuiltIn_Print_Area_2_1_8_4" localSheetId="7">#REF!</definedName>
    <definedName name="Excel_BuiltIn_Print_Area_2_1_8_4">#REF!</definedName>
    <definedName name="Excel_BuiltIn_Print_Area_2_1_9" localSheetId="7">#REF!</definedName>
    <definedName name="Excel_BuiltIn_Print_Area_2_1_9">#REF!</definedName>
    <definedName name="Excel_BuiltIn_Print_Area_2_1_9_16" localSheetId="7">#REF!</definedName>
    <definedName name="Excel_BuiltIn_Print_Area_2_1_9_16">#REF!</definedName>
    <definedName name="Excel_BuiltIn_Print_Area_2_1_9_2" localSheetId="7">#REF!</definedName>
    <definedName name="Excel_BuiltIn_Print_Area_2_1_9_2">#REF!</definedName>
    <definedName name="Excel_BuiltIn_Print_Area_2_1_9_27" localSheetId="7">#REF!</definedName>
    <definedName name="Excel_BuiltIn_Print_Area_2_1_9_27">#REF!</definedName>
    <definedName name="Excel_BuiltIn_Print_Area_2_1_9_4" localSheetId="7">#REF!</definedName>
    <definedName name="Excel_BuiltIn_Print_Area_2_1_9_4">#REF!</definedName>
    <definedName name="Excel_BuiltIn_Print_Area_20" localSheetId="7">#REF!</definedName>
    <definedName name="Excel_BuiltIn_Print_Area_20">#REF!</definedName>
    <definedName name="Excel_BuiltIn_Print_Area_20_1" localSheetId="7">#REF!</definedName>
    <definedName name="Excel_BuiltIn_Print_Area_20_1">#REF!</definedName>
    <definedName name="Excel_BuiltIn_Print_Area_20_1_16" localSheetId="7">#REF!</definedName>
    <definedName name="Excel_BuiltIn_Print_Area_20_1_16">#REF!</definedName>
    <definedName name="Excel_BuiltIn_Print_Area_20_1_2" localSheetId="7">#REF!</definedName>
    <definedName name="Excel_BuiltIn_Print_Area_20_1_2">#REF!</definedName>
    <definedName name="Excel_BuiltIn_Print_Area_20_1_27" localSheetId="7">#REF!</definedName>
    <definedName name="Excel_BuiltIn_Print_Area_20_1_27">#REF!</definedName>
    <definedName name="Excel_BuiltIn_Print_Area_20_1_4" localSheetId="7">#REF!</definedName>
    <definedName name="Excel_BuiltIn_Print_Area_20_1_4">#REF!</definedName>
    <definedName name="Excel_BuiltIn_Print_Area_21" localSheetId="7">#REF!</definedName>
    <definedName name="Excel_BuiltIn_Print_Area_21">#REF!</definedName>
    <definedName name="Excel_BuiltIn_Print_Area_26" localSheetId="7">#REF!</definedName>
    <definedName name="Excel_BuiltIn_Print_Area_26">#REF!</definedName>
    <definedName name="Excel_BuiltIn_Print_Area_27" localSheetId="7">#REF!</definedName>
    <definedName name="Excel_BuiltIn_Print_Area_27">#REF!</definedName>
    <definedName name="Excel_BuiltIn_Print_Area_28" localSheetId="7">#REF!</definedName>
    <definedName name="Excel_BuiltIn_Print_Area_28">#REF!</definedName>
    <definedName name="Excel_BuiltIn_Print_Area_28_1" localSheetId="7">#REF!</definedName>
    <definedName name="Excel_BuiltIn_Print_Area_28_1">#REF!</definedName>
    <definedName name="Excel_BuiltIn_Print_Area_28_1_1" localSheetId="7">#REF!</definedName>
    <definedName name="Excel_BuiltIn_Print_Area_28_1_1">#REF!</definedName>
    <definedName name="Excel_BuiltIn_Print_Area_28_1_16" localSheetId="7">#REF!</definedName>
    <definedName name="Excel_BuiltIn_Print_Area_28_1_16">#REF!</definedName>
    <definedName name="Excel_BuiltIn_Print_Area_28_1_2" localSheetId="7">#REF!</definedName>
    <definedName name="Excel_BuiltIn_Print_Area_28_1_2">#REF!</definedName>
    <definedName name="Excel_BuiltIn_Print_Area_28_1_27" localSheetId="7">#REF!</definedName>
    <definedName name="Excel_BuiltIn_Print_Area_28_1_27">#REF!</definedName>
    <definedName name="Excel_BuiltIn_Print_Area_28_1_4" localSheetId="7">#REF!</definedName>
    <definedName name="Excel_BuiltIn_Print_Area_28_1_4">#REF!</definedName>
    <definedName name="Excel_BuiltIn_Print_Area_28_10" localSheetId="7">#REF!</definedName>
    <definedName name="Excel_BuiltIn_Print_Area_28_10">#REF!</definedName>
    <definedName name="Excel_BuiltIn_Print_Area_28_10_16" localSheetId="7">#REF!</definedName>
    <definedName name="Excel_BuiltIn_Print_Area_28_10_16">#REF!</definedName>
    <definedName name="Excel_BuiltIn_Print_Area_28_10_2" localSheetId="7">#REF!</definedName>
    <definedName name="Excel_BuiltIn_Print_Area_28_10_2">#REF!</definedName>
    <definedName name="Excel_BuiltIn_Print_Area_28_10_27" localSheetId="7">#REF!</definedName>
    <definedName name="Excel_BuiltIn_Print_Area_28_10_27">#REF!</definedName>
    <definedName name="Excel_BuiltIn_Print_Area_28_10_4" localSheetId="7">#REF!</definedName>
    <definedName name="Excel_BuiltIn_Print_Area_28_10_4">#REF!</definedName>
    <definedName name="Excel_BuiltIn_Print_Area_28_11" localSheetId="7">#REF!</definedName>
    <definedName name="Excel_BuiltIn_Print_Area_28_11">#REF!</definedName>
    <definedName name="Excel_BuiltIn_Print_Area_28_11_16" localSheetId="7">#REF!</definedName>
    <definedName name="Excel_BuiltIn_Print_Area_28_11_16">#REF!</definedName>
    <definedName name="Excel_BuiltIn_Print_Area_28_11_2" localSheetId="7">#REF!</definedName>
    <definedName name="Excel_BuiltIn_Print_Area_28_11_2">#REF!</definedName>
    <definedName name="Excel_BuiltIn_Print_Area_28_11_27" localSheetId="7">#REF!</definedName>
    <definedName name="Excel_BuiltIn_Print_Area_28_11_27">#REF!</definedName>
    <definedName name="Excel_BuiltIn_Print_Area_28_11_4" localSheetId="7">#REF!</definedName>
    <definedName name="Excel_BuiltIn_Print_Area_28_11_4">#REF!</definedName>
    <definedName name="Excel_BuiltIn_Print_Area_28_12" localSheetId="7">#REF!</definedName>
    <definedName name="Excel_BuiltIn_Print_Area_28_12">#REF!</definedName>
    <definedName name="Excel_BuiltIn_Print_Area_28_12_16" localSheetId="7">#REF!</definedName>
    <definedName name="Excel_BuiltIn_Print_Area_28_12_16">#REF!</definedName>
    <definedName name="Excel_BuiltIn_Print_Area_28_12_2" localSheetId="7">#REF!</definedName>
    <definedName name="Excel_BuiltIn_Print_Area_28_12_2">#REF!</definedName>
    <definedName name="Excel_BuiltIn_Print_Area_28_12_27" localSheetId="7">#REF!</definedName>
    <definedName name="Excel_BuiltIn_Print_Area_28_12_27">#REF!</definedName>
    <definedName name="Excel_BuiltIn_Print_Area_28_12_4" localSheetId="7">#REF!</definedName>
    <definedName name="Excel_BuiltIn_Print_Area_28_12_4">#REF!</definedName>
    <definedName name="Excel_BuiltIn_Print_Area_28_13" localSheetId="7">#REF!</definedName>
    <definedName name="Excel_BuiltIn_Print_Area_28_13">#REF!</definedName>
    <definedName name="Excel_BuiltIn_Print_Area_28_13_16" localSheetId="7">#REF!</definedName>
    <definedName name="Excel_BuiltIn_Print_Area_28_13_16">#REF!</definedName>
    <definedName name="Excel_BuiltIn_Print_Area_28_13_2" localSheetId="7">#REF!</definedName>
    <definedName name="Excel_BuiltIn_Print_Area_28_13_2">#REF!</definedName>
    <definedName name="Excel_BuiltIn_Print_Area_28_13_27" localSheetId="7">#REF!</definedName>
    <definedName name="Excel_BuiltIn_Print_Area_28_13_27">#REF!</definedName>
    <definedName name="Excel_BuiltIn_Print_Area_28_13_4" localSheetId="7">#REF!</definedName>
    <definedName name="Excel_BuiltIn_Print_Area_28_13_4">#REF!</definedName>
    <definedName name="Excel_BuiltIn_Print_Area_28_14" localSheetId="7">#REF!</definedName>
    <definedName name="Excel_BuiltIn_Print_Area_28_14">#REF!</definedName>
    <definedName name="Excel_BuiltIn_Print_Area_28_14_16" localSheetId="7">#REF!</definedName>
    <definedName name="Excel_BuiltIn_Print_Area_28_14_16">#REF!</definedName>
    <definedName name="Excel_BuiltIn_Print_Area_28_14_2" localSheetId="7">#REF!</definedName>
    <definedName name="Excel_BuiltIn_Print_Area_28_14_2">#REF!</definedName>
    <definedName name="Excel_BuiltIn_Print_Area_28_14_27" localSheetId="7">#REF!</definedName>
    <definedName name="Excel_BuiltIn_Print_Area_28_14_27">#REF!</definedName>
    <definedName name="Excel_BuiltIn_Print_Area_28_14_4" localSheetId="7">#REF!</definedName>
    <definedName name="Excel_BuiltIn_Print_Area_28_14_4">#REF!</definedName>
    <definedName name="Excel_BuiltIn_Print_Area_28_15" localSheetId="7">#REF!</definedName>
    <definedName name="Excel_BuiltIn_Print_Area_28_15">#REF!</definedName>
    <definedName name="Excel_BuiltIn_Print_Area_28_15_16" localSheetId="7">#REF!</definedName>
    <definedName name="Excel_BuiltIn_Print_Area_28_15_16">#REF!</definedName>
    <definedName name="Excel_BuiltIn_Print_Area_28_15_2" localSheetId="7">#REF!</definedName>
    <definedName name="Excel_BuiltIn_Print_Area_28_15_2">#REF!</definedName>
    <definedName name="Excel_BuiltIn_Print_Area_28_15_27" localSheetId="7">#REF!</definedName>
    <definedName name="Excel_BuiltIn_Print_Area_28_15_27">#REF!</definedName>
    <definedName name="Excel_BuiltIn_Print_Area_28_15_4" localSheetId="7">#REF!</definedName>
    <definedName name="Excel_BuiltIn_Print_Area_28_15_4">#REF!</definedName>
    <definedName name="Excel_BuiltIn_Print_Area_28_16" localSheetId="7">#REF!</definedName>
    <definedName name="Excel_BuiltIn_Print_Area_28_16">#REF!</definedName>
    <definedName name="Excel_BuiltIn_Print_Area_28_16_1" localSheetId="7">#REF!</definedName>
    <definedName name="Excel_BuiltIn_Print_Area_28_16_1">#REF!</definedName>
    <definedName name="Excel_BuiltIn_Print_Area_28_16_16" localSheetId="7">#REF!</definedName>
    <definedName name="Excel_BuiltIn_Print_Area_28_16_16">#REF!</definedName>
    <definedName name="Excel_BuiltIn_Print_Area_28_16_2" localSheetId="7">#REF!</definedName>
    <definedName name="Excel_BuiltIn_Print_Area_28_16_2">#REF!</definedName>
    <definedName name="Excel_BuiltIn_Print_Area_28_16_27" localSheetId="7">#REF!</definedName>
    <definedName name="Excel_BuiltIn_Print_Area_28_16_27">#REF!</definedName>
    <definedName name="Excel_BuiltIn_Print_Area_28_16_4" localSheetId="7">#REF!</definedName>
    <definedName name="Excel_BuiltIn_Print_Area_28_16_4">#REF!</definedName>
    <definedName name="Excel_BuiltIn_Print_Area_28_17" localSheetId="7">#REF!</definedName>
    <definedName name="Excel_BuiltIn_Print_Area_28_17">#REF!</definedName>
    <definedName name="Excel_BuiltIn_Print_Area_28_17_16" localSheetId="7">#REF!</definedName>
    <definedName name="Excel_BuiltIn_Print_Area_28_17_16">#REF!</definedName>
    <definedName name="Excel_BuiltIn_Print_Area_28_17_2" localSheetId="7">#REF!</definedName>
    <definedName name="Excel_BuiltIn_Print_Area_28_17_2">#REF!</definedName>
    <definedName name="Excel_BuiltIn_Print_Area_28_17_27" localSheetId="7">#REF!</definedName>
    <definedName name="Excel_BuiltIn_Print_Area_28_17_27">#REF!</definedName>
    <definedName name="Excel_BuiltIn_Print_Area_28_17_4" localSheetId="7">#REF!</definedName>
    <definedName name="Excel_BuiltIn_Print_Area_28_17_4">#REF!</definedName>
    <definedName name="Excel_BuiltIn_Print_Area_28_2" localSheetId="7">#REF!</definedName>
    <definedName name="Excel_BuiltIn_Print_Area_28_2">#REF!</definedName>
    <definedName name="Excel_BuiltIn_Print_Area_28_2_1" localSheetId="7">#REF!</definedName>
    <definedName name="Excel_BuiltIn_Print_Area_28_2_1">#REF!</definedName>
    <definedName name="Excel_BuiltIn_Print_Area_28_2_16" localSheetId="7">#REF!</definedName>
    <definedName name="Excel_BuiltIn_Print_Area_28_2_16">#REF!</definedName>
    <definedName name="Excel_BuiltIn_Print_Area_28_2_2" localSheetId="7">#REF!</definedName>
    <definedName name="Excel_BuiltIn_Print_Area_28_2_2">#REF!</definedName>
    <definedName name="Excel_BuiltIn_Print_Area_28_2_27" localSheetId="7">#REF!</definedName>
    <definedName name="Excel_BuiltIn_Print_Area_28_2_27">#REF!</definedName>
    <definedName name="Excel_BuiltIn_Print_Area_28_2_4" localSheetId="7">#REF!</definedName>
    <definedName name="Excel_BuiltIn_Print_Area_28_2_4">#REF!</definedName>
    <definedName name="Excel_BuiltIn_Print_Area_28_20" localSheetId="7">#REF!</definedName>
    <definedName name="Excel_BuiltIn_Print_Area_28_20">#REF!</definedName>
    <definedName name="Excel_BuiltIn_Print_Area_28_20_16" localSheetId="7">#REF!</definedName>
    <definedName name="Excel_BuiltIn_Print_Area_28_20_16">#REF!</definedName>
    <definedName name="Excel_BuiltIn_Print_Area_28_20_2" localSheetId="7">#REF!</definedName>
    <definedName name="Excel_BuiltIn_Print_Area_28_20_2">#REF!</definedName>
    <definedName name="Excel_BuiltIn_Print_Area_28_20_27" localSheetId="7">#REF!</definedName>
    <definedName name="Excel_BuiltIn_Print_Area_28_20_27">#REF!</definedName>
    <definedName name="Excel_BuiltIn_Print_Area_28_20_4" localSheetId="7">#REF!</definedName>
    <definedName name="Excel_BuiltIn_Print_Area_28_20_4">#REF!</definedName>
    <definedName name="Excel_BuiltIn_Print_Area_28_27" localSheetId="7">#REF!</definedName>
    <definedName name="Excel_BuiltIn_Print_Area_28_27">#REF!</definedName>
    <definedName name="Excel_BuiltIn_Print_Area_28_3" localSheetId="7">#REF!</definedName>
    <definedName name="Excel_BuiltIn_Print_Area_28_3">#REF!</definedName>
    <definedName name="Excel_BuiltIn_Print_Area_28_3_16" localSheetId="7">#REF!</definedName>
    <definedName name="Excel_BuiltIn_Print_Area_28_3_16">#REF!</definedName>
    <definedName name="Excel_BuiltIn_Print_Area_28_3_2" localSheetId="7">#REF!</definedName>
    <definedName name="Excel_BuiltIn_Print_Area_28_3_2">#REF!</definedName>
    <definedName name="Excel_BuiltIn_Print_Area_28_3_27" localSheetId="7">#REF!</definedName>
    <definedName name="Excel_BuiltIn_Print_Area_28_3_27">#REF!</definedName>
    <definedName name="Excel_BuiltIn_Print_Area_28_3_4" localSheetId="7">#REF!</definedName>
    <definedName name="Excel_BuiltIn_Print_Area_28_3_4">#REF!</definedName>
    <definedName name="Excel_BuiltIn_Print_Area_28_4" localSheetId="7">#REF!</definedName>
    <definedName name="Excel_BuiltIn_Print_Area_28_4">#REF!</definedName>
    <definedName name="Excel_BuiltIn_Print_Area_28_5" localSheetId="7">#REF!</definedName>
    <definedName name="Excel_BuiltIn_Print_Area_28_5">#REF!</definedName>
    <definedName name="Excel_BuiltIn_Print_Area_28_5_16" localSheetId="7">#REF!</definedName>
    <definedName name="Excel_BuiltIn_Print_Area_28_5_16">#REF!</definedName>
    <definedName name="Excel_BuiltIn_Print_Area_28_5_2" localSheetId="7">#REF!</definedName>
    <definedName name="Excel_BuiltIn_Print_Area_28_5_2">#REF!</definedName>
    <definedName name="Excel_BuiltIn_Print_Area_28_5_27" localSheetId="7">#REF!</definedName>
    <definedName name="Excel_BuiltIn_Print_Area_28_5_27">#REF!</definedName>
    <definedName name="Excel_BuiltIn_Print_Area_28_5_4" localSheetId="7">#REF!</definedName>
    <definedName name="Excel_BuiltIn_Print_Area_28_5_4">#REF!</definedName>
    <definedName name="Excel_BuiltIn_Print_Area_28_6" localSheetId="7">#REF!</definedName>
    <definedName name="Excel_BuiltIn_Print_Area_28_6">#REF!</definedName>
    <definedName name="Excel_BuiltIn_Print_Area_28_6_16" localSheetId="7">#REF!</definedName>
    <definedName name="Excel_BuiltIn_Print_Area_28_6_16">#REF!</definedName>
    <definedName name="Excel_BuiltIn_Print_Area_28_6_2" localSheetId="7">#REF!</definedName>
    <definedName name="Excel_BuiltIn_Print_Area_28_6_2">#REF!</definedName>
    <definedName name="Excel_BuiltIn_Print_Area_28_6_27" localSheetId="7">#REF!</definedName>
    <definedName name="Excel_BuiltIn_Print_Area_28_6_27">#REF!</definedName>
    <definedName name="Excel_BuiltIn_Print_Area_28_6_4" localSheetId="7">#REF!</definedName>
    <definedName name="Excel_BuiltIn_Print_Area_28_6_4">#REF!</definedName>
    <definedName name="Excel_BuiltIn_Print_Area_28_7" localSheetId="7">#REF!</definedName>
    <definedName name="Excel_BuiltIn_Print_Area_28_7">#REF!</definedName>
    <definedName name="Excel_BuiltIn_Print_Area_28_7_16" localSheetId="7">#REF!</definedName>
    <definedName name="Excel_BuiltIn_Print_Area_28_7_16">#REF!</definedName>
    <definedName name="Excel_BuiltIn_Print_Area_28_7_2" localSheetId="7">#REF!</definedName>
    <definedName name="Excel_BuiltIn_Print_Area_28_7_2">#REF!</definedName>
    <definedName name="Excel_BuiltIn_Print_Area_28_7_27" localSheetId="7">#REF!</definedName>
    <definedName name="Excel_BuiltIn_Print_Area_28_7_27">#REF!</definedName>
    <definedName name="Excel_BuiltIn_Print_Area_28_7_4" localSheetId="7">#REF!</definedName>
    <definedName name="Excel_BuiltIn_Print_Area_28_7_4">#REF!</definedName>
    <definedName name="Excel_BuiltIn_Print_Area_28_8" localSheetId="7">#REF!</definedName>
    <definedName name="Excel_BuiltIn_Print_Area_28_8">#REF!</definedName>
    <definedName name="Excel_BuiltIn_Print_Area_28_8_16" localSheetId="7">#REF!</definedName>
    <definedName name="Excel_BuiltIn_Print_Area_28_8_16">#REF!</definedName>
    <definedName name="Excel_BuiltIn_Print_Area_28_8_2" localSheetId="7">#REF!</definedName>
    <definedName name="Excel_BuiltIn_Print_Area_28_8_2">#REF!</definedName>
    <definedName name="Excel_BuiltIn_Print_Area_28_8_27" localSheetId="7">#REF!</definedName>
    <definedName name="Excel_BuiltIn_Print_Area_28_8_27">#REF!</definedName>
    <definedName name="Excel_BuiltIn_Print_Area_28_8_4" localSheetId="7">#REF!</definedName>
    <definedName name="Excel_BuiltIn_Print_Area_28_8_4">#REF!</definedName>
    <definedName name="Excel_BuiltIn_Print_Area_28_9" localSheetId="7">#REF!</definedName>
    <definedName name="Excel_BuiltIn_Print_Area_28_9">#REF!</definedName>
    <definedName name="Excel_BuiltIn_Print_Area_28_9_16" localSheetId="7">#REF!</definedName>
    <definedName name="Excel_BuiltIn_Print_Area_28_9_16">#REF!</definedName>
    <definedName name="Excel_BuiltIn_Print_Area_28_9_2" localSheetId="7">#REF!</definedName>
    <definedName name="Excel_BuiltIn_Print_Area_28_9_2">#REF!</definedName>
    <definedName name="Excel_BuiltIn_Print_Area_28_9_27" localSheetId="7">#REF!</definedName>
    <definedName name="Excel_BuiltIn_Print_Area_28_9_27">#REF!</definedName>
    <definedName name="Excel_BuiltIn_Print_Area_28_9_4" localSheetId="7">#REF!</definedName>
    <definedName name="Excel_BuiltIn_Print_Area_28_9_4">#REF!</definedName>
    <definedName name="Excel_BuiltIn_Print_Area_29" localSheetId="7">#REF!</definedName>
    <definedName name="Excel_BuiltIn_Print_Area_29">#REF!</definedName>
    <definedName name="Excel_BuiltIn_Print_Area_29_1" localSheetId="7">#REF!</definedName>
    <definedName name="Excel_BuiltIn_Print_Area_29_1">#REF!</definedName>
    <definedName name="Excel_BuiltIn_Print_Area_29_1_1" localSheetId="7">#REF!</definedName>
    <definedName name="Excel_BuiltIn_Print_Area_29_1_1">#REF!</definedName>
    <definedName name="Excel_BuiltIn_Print_Area_29_1_16" localSheetId="7">#REF!</definedName>
    <definedName name="Excel_BuiltIn_Print_Area_29_1_16">#REF!</definedName>
    <definedName name="Excel_BuiltIn_Print_Area_29_1_2" localSheetId="7">#REF!</definedName>
    <definedName name="Excel_BuiltIn_Print_Area_29_1_2">#REF!</definedName>
    <definedName name="Excel_BuiltIn_Print_Area_29_1_27" localSheetId="7">#REF!</definedName>
    <definedName name="Excel_BuiltIn_Print_Area_29_1_27">#REF!</definedName>
    <definedName name="Excel_BuiltIn_Print_Area_29_1_4" localSheetId="7">#REF!</definedName>
    <definedName name="Excel_BuiltIn_Print_Area_29_1_4">#REF!</definedName>
    <definedName name="Excel_BuiltIn_Print_Area_29_10" localSheetId="7">#REF!</definedName>
    <definedName name="Excel_BuiltIn_Print_Area_29_10">#REF!</definedName>
    <definedName name="Excel_BuiltIn_Print_Area_29_10_16" localSheetId="7">#REF!</definedName>
    <definedName name="Excel_BuiltIn_Print_Area_29_10_16">#REF!</definedName>
    <definedName name="Excel_BuiltIn_Print_Area_29_10_2" localSheetId="7">#REF!</definedName>
    <definedName name="Excel_BuiltIn_Print_Area_29_10_2">#REF!</definedName>
    <definedName name="Excel_BuiltIn_Print_Area_29_10_27" localSheetId="7">#REF!</definedName>
    <definedName name="Excel_BuiltIn_Print_Area_29_10_27">#REF!</definedName>
    <definedName name="Excel_BuiltIn_Print_Area_29_10_4" localSheetId="7">#REF!</definedName>
    <definedName name="Excel_BuiltIn_Print_Area_29_10_4">#REF!</definedName>
    <definedName name="Excel_BuiltIn_Print_Area_29_11" localSheetId="7">#REF!</definedName>
    <definedName name="Excel_BuiltIn_Print_Area_29_11">#REF!</definedName>
    <definedName name="Excel_BuiltIn_Print_Area_29_11_16" localSheetId="7">#REF!</definedName>
    <definedName name="Excel_BuiltIn_Print_Area_29_11_16">#REF!</definedName>
    <definedName name="Excel_BuiltIn_Print_Area_29_11_2" localSheetId="7">#REF!</definedName>
    <definedName name="Excel_BuiltIn_Print_Area_29_11_2">#REF!</definedName>
    <definedName name="Excel_BuiltIn_Print_Area_29_11_27" localSheetId="7">#REF!</definedName>
    <definedName name="Excel_BuiltIn_Print_Area_29_11_27">#REF!</definedName>
    <definedName name="Excel_BuiltIn_Print_Area_29_11_4" localSheetId="7">#REF!</definedName>
    <definedName name="Excel_BuiltIn_Print_Area_29_11_4">#REF!</definedName>
    <definedName name="Excel_BuiltIn_Print_Area_29_12" localSheetId="7">#REF!</definedName>
    <definedName name="Excel_BuiltIn_Print_Area_29_12">#REF!</definedName>
    <definedName name="Excel_BuiltIn_Print_Area_29_12_16" localSheetId="7">#REF!</definedName>
    <definedName name="Excel_BuiltIn_Print_Area_29_12_16">#REF!</definedName>
    <definedName name="Excel_BuiltIn_Print_Area_29_12_2" localSheetId="7">#REF!</definedName>
    <definedName name="Excel_BuiltIn_Print_Area_29_12_2">#REF!</definedName>
    <definedName name="Excel_BuiltIn_Print_Area_29_12_27" localSheetId="7">#REF!</definedName>
    <definedName name="Excel_BuiltIn_Print_Area_29_12_27">#REF!</definedName>
    <definedName name="Excel_BuiltIn_Print_Area_29_12_4" localSheetId="7">#REF!</definedName>
    <definedName name="Excel_BuiltIn_Print_Area_29_12_4">#REF!</definedName>
    <definedName name="Excel_BuiltIn_Print_Area_29_13" localSheetId="7">#REF!</definedName>
    <definedName name="Excel_BuiltIn_Print_Area_29_13">#REF!</definedName>
    <definedName name="Excel_BuiltIn_Print_Area_29_13_16" localSheetId="7">#REF!</definedName>
    <definedName name="Excel_BuiltIn_Print_Area_29_13_16">#REF!</definedName>
    <definedName name="Excel_BuiltIn_Print_Area_29_13_2" localSheetId="7">#REF!</definedName>
    <definedName name="Excel_BuiltIn_Print_Area_29_13_2">#REF!</definedName>
    <definedName name="Excel_BuiltIn_Print_Area_29_13_27" localSheetId="7">#REF!</definedName>
    <definedName name="Excel_BuiltIn_Print_Area_29_13_27">#REF!</definedName>
    <definedName name="Excel_BuiltIn_Print_Area_29_13_4" localSheetId="7">#REF!</definedName>
    <definedName name="Excel_BuiltIn_Print_Area_29_13_4">#REF!</definedName>
    <definedName name="Excel_BuiltIn_Print_Area_29_14" localSheetId="7">#REF!</definedName>
    <definedName name="Excel_BuiltIn_Print_Area_29_14">#REF!</definedName>
    <definedName name="Excel_BuiltIn_Print_Area_29_14_16" localSheetId="7">#REF!</definedName>
    <definedName name="Excel_BuiltIn_Print_Area_29_14_16">#REF!</definedName>
    <definedName name="Excel_BuiltIn_Print_Area_29_14_2" localSheetId="7">#REF!</definedName>
    <definedName name="Excel_BuiltIn_Print_Area_29_14_2">#REF!</definedName>
    <definedName name="Excel_BuiltIn_Print_Area_29_14_27" localSheetId="7">#REF!</definedName>
    <definedName name="Excel_BuiltIn_Print_Area_29_14_27">#REF!</definedName>
    <definedName name="Excel_BuiltIn_Print_Area_29_14_4" localSheetId="7">#REF!</definedName>
    <definedName name="Excel_BuiltIn_Print_Area_29_14_4">#REF!</definedName>
    <definedName name="Excel_BuiltIn_Print_Area_29_15" localSheetId="7">#REF!</definedName>
    <definedName name="Excel_BuiltIn_Print_Area_29_15">#REF!</definedName>
    <definedName name="Excel_BuiltIn_Print_Area_29_15_16" localSheetId="7">#REF!</definedName>
    <definedName name="Excel_BuiltIn_Print_Area_29_15_16">#REF!</definedName>
    <definedName name="Excel_BuiltIn_Print_Area_29_15_2" localSheetId="7">#REF!</definedName>
    <definedName name="Excel_BuiltIn_Print_Area_29_15_2">#REF!</definedName>
    <definedName name="Excel_BuiltIn_Print_Area_29_15_27" localSheetId="7">#REF!</definedName>
    <definedName name="Excel_BuiltIn_Print_Area_29_15_27">#REF!</definedName>
    <definedName name="Excel_BuiltIn_Print_Area_29_15_4" localSheetId="7">#REF!</definedName>
    <definedName name="Excel_BuiltIn_Print_Area_29_15_4">#REF!</definedName>
    <definedName name="Excel_BuiltIn_Print_Area_29_16" localSheetId="7">#REF!</definedName>
    <definedName name="Excel_BuiltIn_Print_Area_29_16">#REF!</definedName>
    <definedName name="Excel_BuiltIn_Print_Area_29_16_1" localSheetId="7">#REF!</definedName>
    <definedName name="Excel_BuiltIn_Print_Area_29_16_1">#REF!</definedName>
    <definedName name="Excel_BuiltIn_Print_Area_29_16_16" localSheetId="7">#REF!</definedName>
    <definedName name="Excel_BuiltIn_Print_Area_29_16_16">#REF!</definedName>
    <definedName name="Excel_BuiltIn_Print_Area_29_16_2" localSheetId="7">#REF!</definedName>
    <definedName name="Excel_BuiltIn_Print_Area_29_16_2">#REF!</definedName>
    <definedName name="Excel_BuiltIn_Print_Area_29_16_27" localSheetId="7">#REF!</definedName>
    <definedName name="Excel_BuiltIn_Print_Area_29_16_27">#REF!</definedName>
    <definedName name="Excel_BuiltIn_Print_Area_29_16_4" localSheetId="7">#REF!</definedName>
    <definedName name="Excel_BuiltIn_Print_Area_29_16_4">#REF!</definedName>
    <definedName name="Excel_BuiltIn_Print_Area_29_17" localSheetId="7">#REF!</definedName>
    <definedName name="Excel_BuiltIn_Print_Area_29_17">#REF!</definedName>
    <definedName name="Excel_BuiltIn_Print_Area_29_17_16" localSheetId="7">#REF!</definedName>
    <definedName name="Excel_BuiltIn_Print_Area_29_17_16">#REF!</definedName>
    <definedName name="Excel_BuiltIn_Print_Area_29_17_2" localSheetId="7">#REF!</definedName>
    <definedName name="Excel_BuiltIn_Print_Area_29_17_2">#REF!</definedName>
    <definedName name="Excel_BuiltIn_Print_Area_29_17_27" localSheetId="7">#REF!</definedName>
    <definedName name="Excel_BuiltIn_Print_Area_29_17_27">#REF!</definedName>
    <definedName name="Excel_BuiltIn_Print_Area_29_17_4" localSheetId="7">#REF!</definedName>
    <definedName name="Excel_BuiltIn_Print_Area_29_17_4">#REF!</definedName>
    <definedName name="Excel_BuiltIn_Print_Area_29_2" localSheetId="7">#REF!</definedName>
    <definedName name="Excel_BuiltIn_Print_Area_29_2">#REF!</definedName>
    <definedName name="Excel_BuiltIn_Print_Area_29_2_1" localSheetId="7">#REF!</definedName>
    <definedName name="Excel_BuiltIn_Print_Area_29_2_1">#REF!</definedName>
    <definedName name="Excel_BuiltIn_Print_Area_29_2_16" localSheetId="7">#REF!</definedName>
    <definedName name="Excel_BuiltIn_Print_Area_29_2_16">#REF!</definedName>
    <definedName name="Excel_BuiltIn_Print_Area_29_2_2" localSheetId="7">#REF!</definedName>
    <definedName name="Excel_BuiltIn_Print_Area_29_2_2">#REF!</definedName>
    <definedName name="Excel_BuiltIn_Print_Area_29_2_27" localSheetId="7">#REF!</definedName>
    <definedName name="Excel_BuiltIn_Print_Area_29_2_27">#REF!</definedName>
    <definedName name="Excel_BuiltIn_Print_Area_29_2_4" localSheetId="7">#REF!</definedName>
    <definedName name="Excel_BuiltIn_Print_Area_29_2_4">#REF!</definedName>
    <definedName name="Excel_BuiltIn_Print_Area_29_20" localSheetId="7">#REF!</definedName>
    <definedName name="Excel_BuiltIn_Print_Area_29_20">#REF!</definedName>
    <definedName name="Excel_BuiltIn_Print_Area_29_20_16" localSheetId="7">#REF!</definedName>
    <definedName name="Excel_BuiltIn_Print_Area_29_20_16">#REF!</definedName>
    <definedName name="Excel_BuiltIn_Print_Area_29_20_2" localSheetId="7">#REF!</definedName>
    <definedName name="Excel_BuiltIn_Print_Area_29_20_2">#REF!</definedName>
    <definedName name="Excel_BuiltIn_Print_Area_29_20_27" localSheetId="7">#REF!</definedName>
    <definedName name="Excel_BuiltIn_Print_Area_29_20_27">#REF!</definedName>
    <definedName name="Excel_BuiltIn_Print_Area_29_20_4" localSheetId="7">#REF!</definedName>
    <definedName name="Excel_BuiltIn_Print_Area_29_20_4">#REF!</definedName>
    <definedName name="Excel_BuiltIn_Print_Area_29_27" localSheetId="7">#REF!</definedName>
    <definedName name="Excel_BuiltIn_Print_Area_29_27">#REF!</definedName>
    <definedName name="Excel_BuiltIn_Print_Area_29_3" localSheetId="7">#REF!</definedName>
    <definedName name="Excel_BuiltIn_Print_Area_29_3">#REF!</definedName>
    <definedName name="Excel_BuiltIn_Print_Area_29_3_16" localSheetId="7">#REF!</definedName>
    <definedName name="Excel_BuiltIn_Print_Area_29_3_16">#REF!</definedName>
    <definedName name="Excel_BuiltIn_Print_Area_29_3_2" localSheetId="7">#REF!</definedName>
    <definedName name="Excel_BuiltIn_Print_Area_29_3_2">#REF!</definedName>
    <definedName name="Excel_BuiltIn_Print_Area_29_3_27" localSheetId="7">#REF!</definedName>
    <definedName name="Excel_BuiltIn_Print_Area_29_3_27">#REF!</definedName>
    <definedName name="Excel_BuiltIn_Print_Area_29_3_4" localSheetId="7">#REF!</definedName>
    <definedName name="Excel_BuiltIn_Print_Area_29_3_4">#REF!</definedName>
    <definedName name="Excel_BuiltIn_Print_Area_29_4" localSheetId="7">#REF!</definedName>
    <definedName name="Excel_BuiltIn_Print_Area_29_4">#REF!</definedName>
    <definedName name="Excel_BuiltIn_Print_Area_29_5" localSheetId="7">#REF!</definedName>
    <definedName name="Excel_BuiltIn_Print_Area_29_5">#REF!</definedName>
    <definedName name="Excel_BuiltIn_Print_Area_29_5_16" localSheetId="7">#REF!</definedName>
    <definedName name="Excel_BuiltIn_Print_Area_29_5_16">#REF!</definedName>
    <definedName name="Excel_BuiltIn_Print_Area_29_5_2" localSheetId="7">#REF!</definedName>
    <definedName name="Excel_BuiltIn_Print_Area_29_5_2">#REF!</definedName>
    <definedName name="Excel_BuiltIn_Print_Area_29_5_27" localSheetId="7">#REF!</definedName>
    <definedName name="Excel_BuiltIn_Print_Area_29_5_27">#REF!</definedName>
    <definedName name="Excel_BuiltIn_Print_Area_29_5_4" localSheetId="7">#REF!</definedName>
    <definedName name="Excel_BuiltIn_Print_Area_29_5_4">#REF!</definedName>
    <definedName name="Excel_BuiltIn_Print_Area_29_6" localSheetId="7">#REF!</definedName>
    <definedName name="Excel_BuiltIn_Print_Area_29_6">#REF!</definedName>
    <definedName name="Excel_BuiltIn_Print_Area_29_6_16" localSheetId="7">#REF!</definedName>
    <definedName name="Excel_BuiltIn_Print_Area_29_6_16">#REF!</definedName>
    <definedName name="Excel_BuiltIn_Print_Area_29_6_2" localSheetId="7">#REF!</definedName>
    <definedName name="Excel_BuiltIn_Print_Area_29_6_2">#REF!</definedName>
    <definedName name="Excel_BuiltIn_Print_Area_29_6_27" localSheetId="7">#REF!</definedName>
    <definedName name="Excel_BuiltIn_Print_Area_29_6_27">#REF!</definedName>
    <definedName name="Excel_BuiltIn_Print_Area_29_6_4" localSheetId="7">#REF!</definedName>
    <definedName name="Excel_BuiltIn_Print_Area_29_6_4">#REF!</definedName>
    <definedName name="Excel_BuiltIn_Print_Area_29_7" localSheetId="7">#REF!</definedName>
    <definedName name="Excel_BuiltIn_Print_Area_29_7">#REF!</definedName>
    <definedName name="Excel_BuiltIn_Print_Area_29_7_16" localSheetId="7">#REF!</definedName>
    <definedName name="Excel_BuiltIn_Print_Area_29_7_16">#REF!</definedName>
    <definedName name="Excel_BuiltIn_Print_Area_29_7_2" localSheetId="7">#REF!</definedName>
    <definedName name="Excel_BuiltIn_Print_Area_29_7_2">#REF!</definedName>
    <definedName name="Excel_BuiltIn_Print_Area_29_7_27" localSheetId="7">#REF!</definedName>
    <definedName name="Excel_BuiltIn_Print_Area_29_7_27">#REF!</definedName>
    <definedName name="Excel_BuiltIn_Print_Area_29_7_4" localSheetId="7">#REF!</definedName>
    <definedName name="Excel_BuiltIn_Print_Area_29_7_4">#REF!</definedName>
    <definedName name="Excel_BuiltIn_Print_Area_29_8" localSheetId="7">#REF!</definedName>
    <definedName name="Excel_BuiltIn_Print_Area_29_8">#REF!</definedName>
    <definedName name="Excel_BuiltIn_Print_Area_29_8_16" localSheetId="7">#REF!</definedName>
    <definedName name="Excel_BuiltIn_Print_Area_29_8_16">#REF!</definedName>
    <definedName name="Excel_BuiltIn_Print_Area_29_8_2" localSheetId="7">#REF!</definedName>
    <definedName name="Excel_BuiltIn_Print_Area_29_8_2">#REF!</definedName>
    <definedName name="Excel_BuiltIn_Print_Area_29_8_27" localSheetId="7">#REF!</definedName>
    <definedName name="Excel_BuiltIn_Print_Area_29_8_27">#REF!</definedName>
    <definedName name="Excel_BuiltIn_Print_Area_29_8_4" localSheetId="7">#REF!</definedName>
    <definedName name="Excel_BuiltIn_Print_Area_29_8_4">#REF!</definedName>
    <definedName name="Excel_BuiltIn_Print_Area_29_9" localSheetId="7">#REF!</definedName>
    <definedName name="Excel_BuiltIn_Print_Area_29_9">#REF!</definedName>
    <definedName name="Excel_BuiltIn_Print_Area_29_9_16" localSheetId="7">#REF!</definedName>
    <definedName name="Excel_BuiltIn_Print_Area_29_9_16">#REF!</definedName>
    <definedName name="Excel_BuiltIn_Print_Area_29_9_2" localSheetId="7">#REF!</definedName>
    <definedName name="Excel_BuiltIn_Print_Area_29_9_2">#REF!</definedName>
    <definedName name="Excel_BuiltIn_Print_Area_29_9_27" localSheetId="7">#REF!</definedName>
    <definedName name="Excel_BuiltIn_Print_Area_29_9_27">#REF!</definedName>
    <definedName name="Excel_BuiltIn_Print_Area_29_9_4" localSheetId="7">#REF!</definedName>
    <definedName name="Excel_BuiltIn_Print_Area_29_9_4">#REF!</definedName>
    <definedName name="Excel_BuiltIn_Print_Area_3_1_1_1" localSheetId="7">#REF!</definedName>
    <definedName name="Excel_BuiltIn_Print_Area_3_1_1_1">#REF!</definedName>
    <definedName name="Excel_BuiltIn_Print_Area_3_1_1_1_1" localSheetId="7">#REF!</definedName>
    <definedName name="Excel_BuiltIn_Print_Area_3_1_1_1_1">#REF!</definedName>
    <definedName name="Excel_BuiltIn_Print_Area_3_1_1_1_1_1" localSheetId="7">#REF!</definedName>
    <definedName name="Excel_BuiltIn_Print_Area_3_1_1_1_1_1">#REF!</definedName>
    <definedName name="Excel_BuiltIn_Print_Area_3_1_1_1_1_1_1" localSheetId="7">#REF!</definedName>
    <definedName name="Excel_BuiltIn_Print_Area_3_1_1_1_1_1_1">#REF!</definedName>
    <definedName name="Excel_BuiltIn_Print_Area_3_1_1_1_1_1_1_1" localSheetId="7">#REF!</definedName>
    <definedName name="Excel_BuiltIn_Print_Area_3_1_1_1_1_1_1_1">#REF!</definedName>
    <definedName name="Excel_BuiltIn_Print_Area_3_1_1_1_1_1_1_1_1" localSheetId="7">#REF!</definedName>
    <definedName name="Excel_BuiltIn_Print_Area_3_1_1_1_1_1_1_1_1">#REF!</definedName>
    <definedName name="Excel_BuiltIn_Print_Area_3_1_1_1_1_1_1_1_1_1" localSheetId="7">#REF!</definedName>
    <definedName name="Excel_BuiltIn_Print_Area_3_1_1_1_1_1_1_1_1_1">#REF!</definedName>
    <definedName name="Excel_BuiltIn_Print_Area_3_1_1_1_1_16" localSheetId="7">#REF!</definedName>
    <definedName name="Excel_BuiltIn_Print_Area_3_1_1_1_1_16">#REF!</definedName>
    <definedName name="Excel_BuiltIn_Print_Area_3_1_1_1_1_16_1" localSheetId="7">#REF!</definedName>
    <definedName name="Excel_BuiltIn_Print_Area_3_1_1_1_1_16_1">#REF!</definedName>
    <definedName name="Excel_BuiltIn_Print_Area_3_1_1_1_1_2" localSheetId="7">#REF!</definedName>
    <definedName name="Excel_BuiltIn_Print_Area_3_1_1_1_1_2">#REF!</definedName>
    <definedName name="Excel_BuiltIn_Print_Area_3_1_1_1_1_2_1" localSheetId="7">#REF!</definedName>
    <definedName name="Excel_BuiltIn_Print_Area_3_1_1_1_1_2_1">#REF!</definedName>
    <definedName name="Excel_BuiltIn_Print_Area_3_1_1_1_1_27" localSheetId="7">#REF!</definedName>
    <definedName name="Excel_BuiltIn_Print_Area_3_1_1_1_1_27">#REF!</definedName>
    <definedName name="Excel_BuiltIn_Print_Area_3_1_1_1_1_27_1" localSheetId="7">#REF!</definedName>
    <definedName name="Excel_BuiltIn_Print_Area_3_1_1_1_1_27_1">#REF!</definedName>
    <definedName name="Excel_BuiltIn_Print_Area_3_1_1_1_1_4" localSheetId="7">#REF!</definedName>
    <definedName name="Excel_BuiltIn_Print_Area_3_1_1_1_1_4">#REF!</definedName>
    <definedName name="Excel_BuiltIn_Print_Area_3_1_1_1_1_4_1" localSheetId="7">#REF!</definedName>
    <definedName name="Excel_BuiltIn_Print_Area_3_1_1_1_1_4_1">#REF!</definedName>
    <definedName name="Excel_BuiltIn_Print_Area_3_1_1_1_16" localSheetId="7">#REF!</definedName>
    <definedName name="Excel_BuiltIn_Print_Area_3_1_1_1_16">#REF!</definedName>
    <definedName name="Excel_BuiltIn_Print_Area_3_1_1_1_16_1" localSheetId="7">#REF!</definedName>
    <definedName name="Excel_BuiltIn_Print_Area_3_1_1_1_16_1">#REF!</definedName>
    <definedName name="Excel_BuiltIn_Print_Area_3_1_1_1_2" localSheetId="7">#REF!</definedName>
    <definedName name="Excel_BuiltIn_Print_Area_3_1_1_1_2">#REF!</definedName>
    <definedName name="Excel_BuiltIn_Print_Area_3_1_1_1_2_1" localSheetId="7">#REF!</definedName>
    <definedName name="Excel_BuiltIn_Print_Area_3_1_1_1_2_1">#REF!</definedName>
    <definedName name="Excel_BuiltIn_Print_Area_3_1_1_1_27" localSheetId="7">#REF!</definedName>
    <definedName name="Excel_BuiltIn_Print_Area_3_1_1_1_27">#REF!</definedName>
    <definedName name="Excel_BuiltIn_Print_Area_3_1_1_1_27_1" localSheetId="7">#REF!</definedName>
    <definedName name="Excel_BuiltIn_Print_Area_3_1_1_1_27_1">#REF!</definedName>
    <definedName name="Excel_BuiltIn_Print_Area_3_1_1_1_4" localSheetId="7">#REF!</definedName>
    <definedName name="Excel_BuiltIn_Print_Area_3_1_1_1_4">#REF!</definedName>
    <definedName name="Excel_BuiltIn_Print_Area_3_1_1_1_4_1" localSheetId="7">#REF!</definedName>
    <definedName name="Excel_BuiltIn_Print_Area_3_1_1_1_4_1">#REF!</definedName>
    <definedName name="Excel_BuiltIn_Print_Area_3_1_1_16" localSheetId="7">#REF!</definedName>
    <definedName name="Excel_BuiltIn_Print_Area_3_1_1_16">#REF!</definedName>
    <definedName name="Excel_BuiltIn_Print_Area_3_1_1_2" localSheetId="7">#REF!</definedName>
    <definedName name="Excel_BuiltIn_Print_Area_3_1_1_2">#REF!</definedName>
    <definedName name="Excel_BuiltIn_Print_Area_3_1_1_27" localSheetId="7">#REF!</definedName>
    <definedName name="Excel_BuiltIn_Print_Area_3_1_1_27">#REF!</definedName>
    <definedName name="Excel_BuiltIn_Print_Area_3_1_1_4" localSheetId="7">#REF!</definedName>
    <definedName name="Excel_BuiltIn_Print_Area_3_1_1_4">#REF!</definedName>
    <definedName name="Excel_BuiltIn_Print_Area_3_1_1_5" localSheetId="7">#REF!</definedName>
    <definedName name="Excel_BuiltIn_Print_Area_3_1_1_5">#REF!</definedName>
    <definedName name="Excel_BuiltIn_Print_Area_3_1_10" localSheetId="7">#REF!</definedName>
    <definedName name="Excel_BuiltIn_Print_Area_3_1_10">#REF!</definedName>
    <definedName name="Excel_BuiltIn_Print_Area_3_1_10_16" localSheetId="7">#REF!</definedName>
    <definedName name="Excel_BuiltIn_Print_Area_3_1_10_16">#REF!</definedName>
    <definedName name="Excel_BuiltIn_Print_Area_3_1_10_2" localSheetId="7">#REF!</definedName>
    <definedName name="Excel_BuiltIn_Print_Area_3_1_10_2">#REF!</definedName>
    <definedName name="Excel_BuiltIn_Print_Area_3_1_10_27" localSheetId="7">#REF!</definedName>
    <definedName name="Excel_BuiltIn_Print_Area_3_1_10_27">#REF!</definedName>
    <definedName name="Excel_BuiltIn_Print_Area_3_1_10_4" localSheetId="7">#REF!</definedName>
    <definedName name="Excel_BuiltIn_Print_Area_3_1_10_4">#REF!</definedName>
    <definedName name="Excel_BuiltIn_Print_Area_3_1_11" localSheetId="7">#REF!</definedName>
    <definedName name="Excel_BuiltIn_Print_Area_3_1_11">#REF!</definedName>
    <definedName name="Excel_BuiltIn_Print_Area_3_1_11_16" localSheetId="7">#REF!</definedName>
    <definedName name="Excel_BuiltIn_Print_Area_3_1_11_16">#REF!</definedName>
    <definedName name="Excel_BuiltIn_Print_Area_3_1_11_2" localSheetId="7">#REF!</definedName>
    <definedName name="Excel_BuiltIn_Print_Area_3_1_11_2">#REF!</definedName>
    <definedName name="Excel_BuiltIn_Print_Area_3_1_11_27" localSheetId="7">#REF!</definedName>
    <definedName name="Excel_BuiltIn_Print_Area_3_1_11_27">#REF!</definedName>
    <definedName name="Excel_BuiltIn_Print_Area_3_1_11_4" localSheetId="7">#REF!</definedName>
    <definedName name="Excel_BuiltIn_Print_Area_3_1_11_4">#REF!</definedName>
    <definedName name="Excel_BuiltIn_Print_Area_3_1_12" localSheetId="7">#REF!</definedName>
    <definedName name="Excel_BuiltIn_Print_Area_3_1_12">#REF!</definedName>
    <definedName name="Excel_BuiltIn_Print_Area_3_1_12_16" localSheetId="7">#REF!</definedName>
    <definedName name="Excel_BuiltIn_Print_Area_3_1_12_16">#REF!</definedName>
    <definedName name="Excel_BuiltIn_Print_Area_3_1_12_2" localSheetId="7">#REF!</definedName>
    <definedName name="Excel_BuiltIn_Print_Area_3_1_12_2">#REF!</definedName>
    <definedName name="Excel_BuiltIn_Print_Area_3_1_12_27" localSheetId="7">#REF!</definedName>
    <definedName name="Excel_BuiltIn_Print_Area_3_1_12_27">#REF!</definedName>
    <definedName name="Excel_BuiltIn_Print_Area_3_1_12_4" localSheetId="7">#REF!</definedName>
    <definedName name="Excel_BuiltIn_Print_Area_3_1_12_4">#REF!</definedName>
    <definedName name="Excel_BuiltIn_Print_Area_3_1_13" localSheetId="7">#REF!</definedName>
    <definedName name="Excel_BuiltIn_Print_Area_3_1_13">#REF!</definedName>
    <definedName name="Excel_BuiltIn_Print_Area_3_1_13_16" localSheetId="7">#REF!</definedName>
    <definedName name="Excel_BuiltIn_Print_Area_3_1_13_16">#REF!</definedName>
    <definedName name="Excel_BuiltIn_Print_Area_3_1_13_2" localSheetId="7">#REF!</definedName>
    <definedName name="Excel_BuiltIn_Print_Area_3_1_13_2">#REF!</definedName>
    <definedName name="Excel_BuiltIn_Print_Area_3_1_13_27" localSheetId="7">#REF!</definedName>
    <definedName name="Excel_BuiltIn_Print_Area_3_1_13_27">#REF!</definedName>
    <definedName name="Excel_BuiltIn_Print_Area_3_1_13_4" localSheetId="7">#REF!</definedName>
    <definedName name="Excel_BuiltIn_Print_Area_3_1_13_4">#REF!</definedName>
    <definedName name="Excel_BuiltIn_Print_Area_3_1_14" localSheetId="7">#REF!</definedName>
    <definedName name="Excel_BuiltIn_Print_Area_3_1_14">#REF!</definedName>
    <definedName name="Excel_BuiltIn_Print_Area_3_1_14_16" localSheetId="7">#REF!</definedName>
    <definedName name="Excel_BuiltIn_Print_Area_3_1_14_16">#REF!</definedName>
    <definedName name="Excel_BuiltIn_Print_Area_3_1_14_2" localSheetId="7">#REF!</definedName>
    <definedName name="Excel_BuiltIn_Print_Area_3_1_14_2">#REF!</definedName>
    <definedName name="Excel_BuiltIn_Print_Area_3_1_14_27" localSheetId="7">#REF!</definedName>
    <definedName name="Excel_BuiltIn_Print_Area_3_1_14_27">#REF!</definedName>
    <definedName name="Excel_BuiltIn_Print_Area_3_1_14_4" localSheetId="7">#REF!</definedName>
    <definedName name="Excel_BuiltIn_Print_Area_3_1_14_4">#REF!</definedName>
    <definedName name="Excel_BuiltIn_Print_Area_3_1_15" localSheetId="7">#REF!</definedName>
    <definedName name="Excel_BuiltIn_Print_Area_3_1_15">#REF!</definedName>
    <definedName name="Excel_BuiltIn_Print_Area_3_1_15_16" localSheetId="7">#REF!</definedName>
    <definedName name="Excel_BuiltIn_Print_Area_3_1_15_16">#REF!</definedName>
    <definedName name="Excel_BuiltIn_Print_Area_3_1_15_2" localSheetId="7">#REF!</definedName>
    <definedName name="Excel_BuiltIn_Print_Area_3_1_15_2">#REF!</definedName>
    <definedName name="Excel_BuiltIn_Print_Area_3_1_15_27" localSheetId="7">#REF!</definedName>
    <definedName name="Excel_BuiltIn_Print_Area_3_1_15_27">#REF!</definedName>
    <definedName name="Excel_BuiltIn_Print_Area_3_1_15_4" localSheetId="7">#REF!</definedName>
    <definedName name="Excel_BuiltIn_Print_Area_3_1_15_4">#REF!</definedName>
    <definedName name="Excel_BuiltIn_Print_Area_3_1_16" localSheetId="7">#REF!</definedName>
    <definedName name="Excel_BuiltIn_Print_Area_3_1_16">#REF!</definedName>
    <definedName name="Excel_BuiltIn_Print_Area_3_1_16_1" localSheetId="7">#REF!</definedName>
    <definedName name="Excel_BuiltIn_Print_Area_3_1_16_1">#REF!</definedName>
    <definedName name="Excel_BuiltIn_Print_Area_3_1_16_16" localSheetId="7">#REF!</definedName>
    <definedName name="Excel_BuiltIn_Print_Area_3_1_16_16">#REF!</definedName>
    <definedName name="Excel_BuiltIn_Print_Area_3_1_16_2" localSheetId="7">#REF!</definedName>
    <definedName name="Excel_BuiltIn_Print_Area_3_1_16_2">#REF!</definedName>
    <definedName name="Excel_BuiltIn_Print_Area_3_1_16_27" localSheetId="7">#REF!</definedName>
    <definedName name="Excel_BuiltIn_Print_Area_3_1_16_27">#REF!</definedName>
    <definedName name="Excel_BuiltIn_Print_Area_3_1_16_4" localSheetId="7">#REF!</definedName>
    <definedName name="Excel_BuiltIn_Print_Area_3_1_16_4">#REF!</definedName>
    <definedName name="Excel_BuiltIn_Print_Area_3_1_17" localSheetId="7">#REF!</definedName>
    <definedName name="Excel_BuiltIn_Print_Area_3_1_17">#REF!</definedName>
    <definedName name="Excel_BuiltIn_Print_Area_3_1_17_16" localSheetId="7">#REF!</definedName>
    <definedName name="Excel_BuiltIn_Print_Area_3_1_17_16">#REF!</definedName>
    <definedName name="Excel_BuiltIn_Print_Area_3_1_17_2" localSheetId="7">#REF!</definedName>
    <definedName name="Excel_BuiltIn_Print_Area_3_1_17_2">#REF!</definedName>
    <definedName name="Excel_BuiltIn_Print_Area_3_1_17_27" localSheetId="7">#REF!</definedName>
    <definedName name="Excel_BuiltIn_Print_Area_3_1_17_27">#REF!</definedName>
    <definedName name="Excel_BuiltIn_Print_Area_3_1_17_4" localSheetId="7">#REF!</definedName>
    <definedName name="Excel_BuiltIn_Print_Area_3_1_17_4">#REF!</definedName>
    <definedName name="Excel_BuiltIn_Print_Area_3_1_2" localSheetId="7">#REF!</definedName>
    <definedName name="Excel_BuiltIn_Print_Area_3_1_2">#REF!</definedName>
    <definedName name="Excel_BuiltIn_Print_Area_3_1_2_1" localSheetId="7">#REF!</definedName>
    <definedName name="Excel_BuiltIn_Print_Area_3_1_2_1">#REF!</definedName>
    <definedName name="Excel_BuiltIn_Print_Area_3_1_2_16" localSheetId="7">#REF!</definedName>
    <definedName name="Excel_BuiltIn_Print_Area_3_1_2_16">#REF!</definedName>
    <definedName name="Excel_BuiltIn_Print_Area_3_1_2_2" localSheetId="7">#REF!</definedName>
    <definedName name="Excel_BuiltIn_Print_Area_3_1_2_2">#REF!</definedName>
    <definedName name="Excel_BuiltIn_Print_Area_3_1_2_27" localSheetId="7">#REF!</definedName>
    <definedName name="Excel_BuiltIn_Print_Area_3_1_2_27">#REF!</definedName>
    <definedName name="Excel_BuiltIn_Print_Area_3_1_2_4" localSheetId="7">#REF!</definedName>
    <definedName name="Excel_BuiltIn_Print_Area_3_1_2_4">#REF!</definedName>
    <definedName name="Excel_BuiltIn_Print_Area_3_1_20" localSheetId="7">#REF!</definedName>
    <definedName name="Excel_BuiltIn_Print_Area_3_1_20">#REF!</definedName>
    <definedName name="Excel_BuiltIn_Print_Area_3_1_20_16" localSheetId="7">#REF!</definedName>
    <definedName name="Excel_BuiltIn_Print_Area_3_1_20_16">#REF!</definedName>
    <definedName name="Excel_BuiltIn_Print_Area_3_1_20_2" localSheetId="7">#REF!</definedName>
    <definedName name="Excel_BuiltIn_Print_Area_3_1_20_2">#REF!</definedName>
    <definedName name="Excel_BuiltIn_Print_Area_3_1_20_27" localSheetId="7">#REF!</definedName>
    <definedName name="Excel_BuiltIn_Print_Area_3_1_20_27">#REF!</definedName>
    <definedName name="Excel_BuiltIn_Print_Area_3_1_20_4" localSheetId="7">#REF!</definedName>
    <definedName name="Excel_BuiltIn_Print_Area_3_1_20_4">#REF!</definedName>
    <definedName name="Excel_BuiltIn_Print_Area_3_1_27" localSheetId="7">#REF!</definedName>
    <definedName name="Excel_BuiltIn_Print_Area_3_1_27">#REF!</definedName>
    <definedName name="Excel_BuiltIn_Print_Area_3_1_3" localSheetId="7">#REF!</definedName>
    <definedName name="Excel_BuiltIn_Print_Area_3_1_3">#REF!</definedName>
    <definedName name="Excel_BuiltIn_Print_Area_3_1_3_16" localSheetId="7">#REF!</definedName>
    <definedName name="Excel_BuiltIn_Print_Area_3_1_3_16">#REF!</definedName>
    <definedName name="Excel_BuiltIn_Print_Area_3_1_3_2" localSheetId="7">#REF!</definedName>
    <definedName name="Excel_BuiltIn_Print_Area_3_1_3_2">#REF!</definedName>
    <definedName name="Excel_BuiltIn_Print_Area_3_1_3_27" localSheetId="7">#REF!</definedName>
    <definedName name="Excel_BuiltIn_Print_Area_3_1_3_27">#REF!</definedName>
    <definedName name="Excel_BuiltIn_Print_Area_3_1_3_4" localSheetId="7">#REF!</definedName>
    <definedName name="Excel_BuiltIn_Print_Area_3_1_3_4">#REF!</definedName>
    <definedName name="Excel_BuiltIn_Print_Area_3_1_4" localSheetId="7">#REF!</definedName>
    <definedName name="Excel_BuiltIn_Print_Area_3_1_4">#REF!</definedName>
    <definedName name="Excel_BuiltIn_Print_Area_3_1_5" localSheetId="7">#REF!</definedName>
    <definedName name="Excel_BuiltIn_Print_Area_3_1_5">#REF!</definedName>
    <definedName name="Excel_BuiltIn_Print_Area_3_1_5_1" localSheetId="7">#REF!</definedName>
    <definedName name="Excel_BuiltIn_Print_Area_3_1_5_1">#REF!</definedName>
    <definedName name="Excel_BuiltIn_Print_Area_3_1_5_16" localSheetId="7">#REF!</definedName>
    <definedName name="Excel_BuiltIn_Print_Area_3_1_5_16">#REF!</definedName>
    <definedName name="Excel_BuiltIn_Print_Area_3_1_5_2" localSheetId="7">#REF!</definedName>
    <definedName name="Excel_BuiltIn_Print_Area_3_1_5_2">#REF!</definedName>
    <definedName name="Excel_BuiltIn_Print_Area_3_1_5_27" localSheetId="7">#REF!</definedName>
    <definedName name="Excel_BuiltIn_Print_Area_3_1_5_27">#REF!</definedName>
    <definedName name="Excel_BuiltIn_Print_Area_3_1_5_4" localSheetId="7">#REF!</definedName>
    <definedName name="Excel_BuiltIn_Print_Area_3_1_5_4">#REF!</definedName>
    <definedName name="Excel_BuiltIn_Print_Area_3_1_6" localSheetId="7">#REF!</definedName>
    <definedName name="Excel_BuiltIn_Print_Area_3_1_6">#REF!</definedName>
    <definedName name="Excel_BuiltIn_Print_Area_3_1_6_16" localSheetId="7">#REF!</definedName>
    <definedName name="Excel_BuiltIn_Print_Area_3_1_6_16">#REF!</definedName>
    <definedName name="Excel_BuiltIn_Print_Area_3_1_6_2" localSheetId="7">#REF!</definedName>
    <definedName name="Excel_BuiltIn_Print_Area_3_1_6_2">#REF!</definedName>
    <definedName name="Excel_BuiltIn_Print_Area_3_1_6_27" localSheetId="7">#REF!</definedName>
    <definedName name="Excel_BuiltIn_Print_Area_3_1_6_27">#REF!</definedName>
    <definedName name="Excel_BuiltIn_Print_Area_3_1_6_4" localSheetId="7">#REF!</definedName>
    <definedName name="Excel_BuiltIn_Print_Area_3_1_6_4">#REF!</definedName>
    <definedName name="Excel_BuiltIn_Print_Area_3_1_7" localSheetId="7">#REF!</definedName>
    <definedName name="Excel_BuiltIn_Print_Area_3_1_7">#REF!</definedName>
    <definedName name="Excel_BuiltIn_Print_Area_3_1_7_16" localSheetId="7">#REF!</definedName>
    <definedName name="Excel_BuiltIn_Print_Area_3_1_7_16">#REF!</definedName>
    <definedName name="Excel_BuiltIn_Print_Area_3_1_7_2" localSheetId="7">#REF!</definedName>
    <definedName name="Excel_BuiltIn_Print_Area_3_1_7_2">#REF!</definedName>
    <definedName name="Excel_BuiltIn_Print_Area_3_1_7_27" localSheetId="7">#REF!</definedName>
    <definedName name="Excel_BuiltIn_Print_Area_3_1_7_27">#REF!</definedName>
    <definedName name="Excel_BuiltIn_Print_Area_3_1_7_4" localSheetId="7">#REF!</definedName>
    <definedName name="Excel_BuiltIn_Print_Area_3_1_7_4">#REF!</definedName>
    <definedName name="Excel_BuiltIn_Print_Area_3_1_8" localSheetId="7">#REF!</definedName>
    <definedName name="Excel_BuiltIn_Print_Area_3_1_8">#REF!</definedName>
    <definedName name="Excel_BuiltIn_Print_Area_3_1_8_16" localSheetId="7">#REF!</definedName>
    <definedName name="Excel_BuiltIn_Print_Area_3_1_8_16">#REF!</definedName>
    <definedName name="Excel_BuiltIn_Print_Area_3_1_8_2" localSheetId="7">#REF!</definedName>
    <definedName name="Excel_BuiltIn_Print_Area_3_1_8_2">#REF!</definedName>
    <definedName name="Excel_BuiltIn_Print_Area_3_1_8_27" localSheetId="7">#REF!</definedName>
    <definedName name="Excel_BuiltIn_Print_Area_3_1_8_27">#REF!</definedName>
    <definedName name="Excel_BuiltIn_Print_Area_3_1_8_4" localSheetId="7">#REF!</definedName>
    <definedName name="Excel_BuiltIn_Print_Area_3_1_8_4">#REF!</definedName>
    <definedName name="Excel_BuiltIn_Print_Area_3_1_9" localSheetId="7">#REF!</definedName>
    <definedName name="Excel_BuiltIn_Print_Area_3_1_9">#REF!</definedName>
    <definedName name="Excel_BuiltIn_Print_Area_3_1_9_16" localSheetId="7">#REF!</definedName>
    <definedName name="Excel_BuiltIn_Print_Area_3_1_9_16">#REF!</definedName>
    <definedName name="Excel_BuiltIn_Print_Area_3_1_9_2" localSheetId="7">#REF!</definedName>
    <definedName name="Excel_BuiltIn_Print_Area_3_1_9_2">#REF!</definedName>
    <definedName name="Excel_BuiltIn_Print_Area_3_1_9_27" localSheetId="7">#REF!</definedName>
    <definedName name="Excel_BuiltIn_Print_Area_3_1_9_27">#REF!</definedName>
    <definedName name="Excel_BuiltIn_Print_Area_3_1_9_4" localSheetId="7">#REF!</definedName>
    <definedName name="Excel_BuiltIn_Print_Area_3_1_9_4">#REF!</definedName>
    <definedName name="Excel_BuiltIn_Print_Area_3_16" localSheetId="7">#REF!</definedName>
    <definedName name="Excel_BuiltIn_Print_Area_3_16">#REF!</definedName>
    <definedName name="Excel_BuiltIn_Print_Area_3_2" localSheetId="7">#REF!</definedName>
    <definedName name="Excel_BuiltIn_Print_Area_3_2">#REF!</definedName>
    <definedName name="Excel_BuiltIn_Print_Area_3_27" localSheetId="7">#REF!</definedName>
    <definedName name="Excel_BuiltIn_Print_Area_3_27">#REF!</definedName>
    <definedName name="Excel_BuiltIn_Print_Area_3_4" localSheetId="7">#REF!</definedName>
    <definedName name="Excel_BuiltIn_Print_Area_3_4">#REF!</definedName>
    <definedName name="Excel_BuiltIn_Print_Area_30" localSheetId="7">#REF!</definedName>
    <definedName name="Excel_BuiltIn_Print_Area_30">#REF!</definedName>
    <definedName name="Excel_BuiltIn_Print_Area_4_1" localSheetId="7">#REF!</definedName>
    <definedName name="Excel_BuiltIn_Print_Area_4_1">#REF!</definedName>
    <definedName name="Excel_BuiltIn_Print_Area_4_1_1" localSheetId="7">#REF!</definedName>
    <definedName name="Excel_BuiltIn_Print_Area_4_1_1">#REF!</definedName>
    <definedName name="Excel_BuiltIn_Print_Area_4_1_1_1" localSheetId="7">#REF!</definedName>
    <definedName name="Excel_BuiltIn_Print_Area_4_1_1_1">#REF!</definedName>
    <definedName name="Excel_BuiltIn_Print_Area_4_1_1_1_1" localSheetId="7">#REF!</definedName>
    <definedName name="Excel_BuiltIn_Print_Area_4_1_1_1_1">#REF!</definedName>
    <definedName name="Excel_BuiltIn_Print_Area_4_1_1_1_1_1" localSheetId="7">#REF!</definedName>
    <definedName name="Excel_BuiltIn_Print_Area_4_1_1_1_1_1">#REF!</definedName>
    <definedName name="Excel_BuiltIn_Print_Area_4_1_1_1_1_16" localSheetId="7">#REF!</definedName>
    <definedName name="Excel_BuiltIn_Print_Area_4_1_1_1_1_16">#REF!</definedName>
    <definedName name="Excel_BuiltIn_Print_Area_4_1_1_1_1_2" localSheetId="7">#REF!</definedName>
    <definedName name="Excel_BuiltIn_Print_Area_4_1_1_1_1_2">#REF!</definedName>
    <definedName name="Excel_BuiltIn_Print_Area_4_1_1_1_1_27" localSheetId="7">#REF!</definedName>
    <definedName name="Excel_BuiltIn_Print_Area_4_1_1_1_1_27">#REF!</definedName>
    <definedName name="Excel_BuiltIn_Print_Area_4_1_1_1_1_4" localSheetId="7">#REF!</definedName>
    <definedName name="Excel_BuiltIn_Print_Area_4_1_1_1_1_4">#REF!</definedName>
    <definedName name="Excel_BuiltIn_Print_Area_4_1_1_1_16" localSheetId="7">#REF!</definedName>
    <definedName name="Excel_BuiltIn_Print_Area_4_1_1_1_16">#REF!</definedName>
    <definedName name="Excel_BuiltIn_Print_Area_4_1_1_1_2" localSheetId="7">#REF!</definedName>
    <definedName name="Excel_BuiltIn_Print_Area_4_1_1_1_2">#REF!</definedName>
    <definedName name="Excel_BuiltIn_Print_Area_4_1_1_1_27" localSheetId="7">#REF!</definedName>
    <definedName name="Excel_BuiltIn_Print_Area_4_1_1_1_27">#REF!</definedName>
    <definedName name="Excel_BuiltIn_Print_Area_4_1_1_1_4" localSheetId="7">#REF!</definedName>
    <definedName name="Excel_BuiltIn_Print_Area_4_1_1_1_4">#REF!</definedName>
    <definedName name="Excel_BuiltIn_Print_Area_4_1_1_10" localSheetId="7">#REF!</definedName>
    <definedName name="Excel_BuiltIn_Print_Area_4_1_1_10">#REF!</definedName>
    <definedName name="Excel_BuiltIn_Print_Area_4_1_1_10_16" localSheetId="7">#REF!</definedName>
    <definedName name="Excel_BuiltIn_Print_Area_4_1_1_10_16">#REF!</definedName>
    <definedName name="Excel_BuiltIn_Print_Area_4_1_1_10_2" localSheetId="7">#REF!</definedName>
    <definedName name="Excel_BuiltIn_Print_Area_4_1_1_10_2">#REF!</definedName>
    <definedName name="Excel_BuiltIn_Print_Area_4_1_1_10_27" localSheetId="7">#REF!</definedName>
    <definedName name="Excel_BuiltIn_Print_Area_4_1_1_10_27">#REF!</definedName>
    <definedName name="Excel_BuiltIn_Print_Area_4_1_1_10_4" localSheetId="7">#REF!</definedName>
    <definedName name="Excel_BuiltIn_Print_Area_4_1_1_10_4">#REF!</definedName>
    <definedName name="Excel_BuiltIn_Print_Area_4_1_1_11" localSheetId="7">#REF!</definedName>
    <definedName name="Excel_BuiltIn_Print_Area_4_1_1_11">#REF!</definedName>
    <definedName name="Excel_BuiltIn_Print_Area_4_1_1_11_16" localSheetId="7">#REF!</definedName>
    <definedName name="Excel_BuiltIn_Print_Area_4_1_1_11_16">#REF!</definedName>
    <definedName name="Excel_BuiltIn_Print_Area_4_1_1_11_2" localSheetId="7">#REF!</definedName>
    <definedName name="Excel_BuiltIn_Print_Area_4_1_1_11_2">#REF!</definedName>
    <definedName name="Excel_BuiltIn_Print_Area_4_1_1_11_27" localSheetId="7">#REF!</definedName>
    <definedName name="Excel_BuiltIn_Print_Area_4_1_1_11_27">#REF!</definedName>
    <definedName name="Excel_BuiltIn_Print_Area_4_1_1_11_4" localSheetId="7">#REF!</definedName>
    <definedName name="Excel_BuiltIn_Print_Area_4_1_1_11_4">#REF!</definedName>
    <definedName name="Excel_BuiltIn_Print_Area_4_1_1_12" localSheetId="7">#REF!</definedName>
    <definedName name="Excel_BuiltIn_Print_Area_4_1_1_12">#REF!</definedName>
    <definedName name="Excel_BuiltIn_Print_Area_4_1_1_12_16" localSheetId="7">#REF!</definedName>
    <definedName name="Excel_BuiltIn_Print_Area_4_1_1_12_16">#REF!</definedName>
    <definedName name="Excel_BuiltIn_Print_Area_4_1_1_12_2" localSheetId="7">#REF!</definedName>
    <definedName name="Excel_BuiltIn_Print_Area_4_1_1_12_2">#REF!</definedName>
    <definedName name="Excel_BuiltIn_Print_Area_4_1_1_12_27" localSheetId="7">#REF!</definedName>
    <definedName name="Excel_BuiltIn_Print_Area_4_1_1_12_27">#REF!</definedName>
    <definedName name="Excel_BuiltIn_Print_Area_4_1_1_12_4" localSheetId="7">#REF!</definedName>
    <definedName name="Excel_BuiltIn_Print_Area_4_1_1_12_4">#REF!</definedName>
    <definedName name="Excel_BuiltIn_Print_Area_4_1_1_13" localSheetId="7">#REF!</definedName>
    <definedName name="Excel_BuiltIn_Print_Area_4_1_1_13">#REF!</definedName>
    <definedName name="Excel_BuiltIn_Print_Area_4_1_1_13_16" localSheetId="7">#REF!</definedName>
    <definedName name="Excel_BuiltIn_Print_Area_4_1_1_13_16">#REF!</definedName>
    <definedName name="Excel_BuiltIn_Print_Area_4_1_1_13_2" localSheetId="7">#REF!</definedName>
    <definedName name="Excel_BuiltIn_Print_Area_4_1_1_13_2">#REF!</definedName>
    <definedName name="Excel_BuiltIn_Print_Area_4_1_1_13_27" localSheetId="7">#REF!</definedName>
    <definedName name="Excel_BuiltIn_Print_Area_4_1_1_13_27">#REF!</definedName>
    <definedName name="Excel_BuiltIn_Print_Area_4_1_1_13_4" localSheetId="7">#REF!</definedName>
    <definedName name="Excel_BuiltIn_Print_Area_4_1_1_13_4">#REF!</definedName>
    <definedName name="Excel_BuiltIn_Print_Area_4_1_1_14" localSheetId="7">#REF!</definedName>
    <definedName name="Excel_BuiltIn_Print_Area_4_1_1_14">#REF!</definedName>
    <definedName name="Excel_BuiltIn_Print_Area_4_1_1_14_16" localSheetId="7">#REF!</definedName>
    <definedName name="Excel_BuiltIn_Print_Area_4_1_1_14_16">#REF!</definedName>
    <definedName name="Excel_BuiltIn_Print_Area_4_1_1_14_2" localSheetId="7">#REF!</definedName>
    <definedName name="Excel_BuiltIn_Print_Area_4_1_1_14_2">#REF!</definedName>
    <definedName name="Excel_BuiltIn_Print_Area_4_1_1_14_27" localSheetId="7">#REF!</definedName>
    <definedName name="Excel_BuiltIn_Print_Area_4_1_1_14_27">#REF!</definedName>
    <definedName name="Excel_BuiltIn_Print_Area_4_1_1_14_4" localSheetId="7">#REF!</definedName>
    <definedName name="Excel_BuiltIn_Print_Area_4_1_1_14_4">#REF!</definedName>
    <definedName name="Excel_BuiltIn_Print_Area_4_1_1_15" localSheetId="7">#REF!</definedName>
    <definedName name="Excel_BuiltIn_Print_Area_4_1_1_15">#REF!</definedName>
    <definedName name="Excel_BuiltIn_Print_Area_4_1_1_15_16" localSheetId="7">#REF!</definedName>
    <definedName name="Excel_BuiltIn_Print_Area_4_1_1_15_16">#REF!</definedName>
    <definedName name="Excel_BuiltIn_Print_Area_4_1_1_15_2" localSheetId="7">#REF!</definedName>
    <definedName name="Excel_BuiltIn_Print_Area_4_1_1_15_2">#REF!</definedName>
    <definedName name="Excel_BuiltIn_Print_Area_4_1_1_15_27" localSheetId="7">#REF!</definedName>
    <definedName name="Excel_BuiltIn_Print_Area_4_1_1_15_27">#REF!</definedName>
    <definedName name="Excel_BuiltIn_Print_Area_4_1_1_15_4" localSheetId="7">#REF!</definedName>
    <definedName name="Excel_BuiltIn_Print_Area_4_1_1_15_4">#REF!</definedName>
    <definedName name="Excel_BuiltIn_Print_Area_4_1_1_16" localSheetId="7">#REF!</definedName>
    <definedName name="Excel_BuiltIn_Print_Area_4_1_1_16">#REF!</definedName>
    <definedName name="Excel_BuiltIn_Print_Area_4_1_1_16_1" localSheetId="7">#REF!</definedName>
    <definedName name="Excel_BuiltIn_Print_Area_4_1_1_16_1">#REF!</definedName>
    <definedName name="Excel_BuiltIn_Print_Area_4_1_1_16_16" localSheetId="7">#REF!</definedName>
    <definedName name="Excel_BuiltIn_Print_Area_4_1_1_16_16">#REF!</definedName>
    <definedName name="Excel_BuiltIn_Print_Area_4_1_1_16_2" localSheetId="7">#REF!</definedName>
    <definedName name="Excel_BuiltIn_Print_Area_4_1_1_16_2">#REF!</definedName>
    <definedName name="Excel_BuiltIn_Print_Area_4_1_1_16_27" localSheetId="7">#REF!</definedName>
    <definedName name="Excel_BuiltIn_Print_Area_4_1_1_16_27">#REF!</definedName>
    <definedName name="Excel_BuiltIn_Print_Area_4_1_1_16_4" localSheetId="7">#REF!</definedName>
    <definedName name="Excel_BuiltIn_Print_Area_4_1_1_16_4">#REF!</definedName>
    <definedName name="Excel_BuiltIn_Print_Area_4_1_1_17" localSheetId="7">#REF!</definedName>
    <definedName name="Excel_BuiltIn_Print_Area_4_1_1_17">#REF!</definedName>
    <definedName name="Excel_BuiltIn_Print_Area_4_1_1_17_16" localSheetId="7">#REF!</definedName>
    <definedName name="Excel_BuiltIn_Print_Area_4_1_1_17_16">#REF!</definedName>
    <definedName name="Excel_BuiltIn_Print_Area_4_1_1_17_2" localSheetId="7">#REF!</definedName>
    <definedName name="Excel_BuiltIn_Print_Area_4_1_1_17_2">#REF!</definedName>
    <definedName name="Excel_BuiltIn_Print_Area_4_1_1_17_27" localSheetId="7">#REF!</definedName>
    <definedName name="Excel_BuiltIn_Print_Area_4_1_1_17_27">#REF!</definedName>
    <definedName name="Excel_BuiltIn_Print_Area_4_1_1_17_4" localSheetId="7">#REF!</definedName>
    <definedName name="Excel_BuiltIn_Print_Area_4_1_1_17_4">#REF!</definedName>
    <definedName name="Excel_BuiltIn_Print_Area_4_1_1_2" localSheetId="7">#REF!</definedName>
    <definedName name="Excel_BuiltIn_Print_Area_4_1_1_2">#REF!</definedName>
    <definedName name="Excel_BuiltIn_Print_Area_4_1_1_2_1" localSheetId="7">#REF!</definedName>
    <definedName name="Excel_BuiltIn_Print_Area_4_1_1_2_1">#REF!</definedName>
    <definedName name="Excel_BuiltIn_Print_Area_4_1_1_2_16" localSheetId="7">#REF!</definedName>
    <definedName name="Excel_BuiltIn_Print_Area_4_1_1_2_16">#REF!</definedName>
    <definedName name="Excel_BuiltIn_Print_Area_4_1_1_2_2" localSheetId="7">#REF!</definedName>
    <definedName name="Excel_BuiltIn_Print_Area_4_1_1_2_2">#REF!</definedName>
    <definedName name="Excel_BuiltIn_Print_Area_4_1_1_2_27" localSheetId="7">#REF!</definedName>
    <definedName name="Excel_BuiltIn_Print_Area_4_1_1_2_27">#REF!</definedName>
    <definedName name="Excel_BuiltIn_Print_Area_4_1_1_2_4" localSheetId="7">#REF!</definedName>
    <definedName name="Excel_BuiltIn_Print_Area_4_1_1_2_4">#REF!</definedName>
    <definedName name="Excel_BuiltIn_Print_Area_4_1_1_20" localSheetId="7">#REF!</definedName>
    <definedName name="Excel_BuiltIn_Print_Area_4_1_1_20">#REF!</definedName>
    <definedName name="Excel_BuiltIn_Print_Area_4_1_1_20_16" localSheetId="7">#REF!</definedName>
    <definedName name="Excel_BuiltIn_Print_Area_4_1_1_20_16">#REF!</definedName>
    <definedName name="Excel_BuiltIn_Print_Area_4_1_1_20_2" localSheetId="7">#REF!</definedName>
    <definedName name="Excel_BuiltIn_Print_Area_4_1_1_20_2">#REF!</definedName>
    <definedName name="Excel_BuiltIn_Print_Area_4_1_1_20_27" localSheetId="7">#REF!</definedName>
    <definedName name="Excel_BuiltIn_Print_Area_4_1_1_20_27">#REF!</definedName>
    <definedName name="Excel_BuiltIn_Print_Area_4_1_1_20_4" localSheetId="7">#REF!</definedName>
    <definedName name="Excel_BuiltIn_Print_Area_4_1_1_20_4">#REF!</definedName>
    <definedName name="Excel_BuiltIn_Print_Area_4_1_1_27" localSheetId="7">#REF!</definedName>
    <definedName name="Excel_BuiltIn_Print_Area_4_1_1_27">#REF!</definedName>
    <definedName name="Excel_BuiltIn_Print_Area_4_1_1_3" localSheetId="7">#REF!</definedName>
    <definedName name="Excel_BuiltIn_Print_Area_4_1_1_3">#REF!</definedName>
    <definedName name="Excel_BuiltIn_Print_Area_4_1_1_3_16" localSheetId="7">#REF!</definedName>
    <definedName name="Excel_BuiltIn_Print_Area_4_1_1_3_16">#REF!</definedName>
    <definedName name="Excel_BuiltIn_Print_Area_4_1_1_3_2" localSheetId="7">#REF!</definedName>
    <definedName name="Excel_BuiltIn_Print_Area_4_1_1_3_2">#REF!</definedName>
    <definedName name="Excel_BuiltIn_Print_Area_4_1_1_3_27" localSheetId="7">#REF!</definedName>
    <definedName name="Excel_BuiltIn_Print_Area_4_1_1_3_27">#REF!</definedName>
    <definedName name="Excel_BuiltIn_Print_Area_4_1_1_3_4" localSheetId="7">#REF!</definedName>
    <definedName name="Excel_BuiltIn_Print_Area_4_1_1_3_4">#REF!</definedName>
    <definedName name="Excel_BuiltIn_Print_Area_4_1_1_4" localSheetId="7">#REF!</definedName>
    <definedName name="Excel_BuiltIn_Print_Area_4_1_1_4">#REF!</definedName>
    <definedName name="Excel_BuiltIn_Print_Area_4_1_1_5" localSheetId="7">#REF!</definedName>
    <definedName name="Excel_BuiltIn_Print_Area_4_1_1_5">#REF!</definedName>
    <definedName name="Excel_BuiltIn_Print_Area_4_1_1_5_1" localSheetId="7">#REF!</definedName>
    <definedName name="Excel_BuiltIn_Print_Area_4_1_1_5_1">#REF!</definedName>
    <definedName name="Excel_BuiltIn_Print_Area_4_1_1_5_16" localSheetId="7">#REF!</definedName>
    <definedName name="Excel_BuiltIn_Print_Area_4_1_1_5_16">#REF!</definedName>
    <definedName name="Excel_BuiltIn_Print_Area_4_1_1_5_2" localSheetId="7">#REF!</definedName>
    <definedName name="Excel_BuiltIn_Print_Area_4_1_1_5_2">#REF!</definedName>
    <definedName name="Excel_BuiltIn_Print_Area_4_1_1_5_27" localSheetId="7">#REF!</definedName>
    <definedName name="Excel_BuiltIn_Print_Area_4_1_1_5_27">#REF!</definedName>
    <definedName name="Excel_BuiltIn_Print_Area_4_1_1_5_4" localSheetId="7">#REF!</definedName>
    <definedName name="Excel_BuiltIn_Print_Area_4_1_1_5_4">#REF!</definedName>
    <definedName name="Excel_BuiltIn_Print_Area_4_1_1_6" localSheetId="7">#REF!</definedName>
    <definedName name="Excel_BuiltIn_Print_Area_4_1_1_6">#REF!</definedName>
    <definedName name="Excel_BuiltIn_Print_Area_4_1_1_6_16" localSheetId="7">#REF!</definedName>
    <definedName name="Excel_BuiltIn_Print_Area_4_1_1_6_16">#REF!</definedName>
    <definedName name="Excel_BuiltIn_Print_Area_4_1_1_6_2" localSheetId="7">#REF!</definedName>
    <definedName name="Excel_BuiltIn_Print_Area_4_1_1_6_2">#REF!</definedName>
    <definedName name="Excel_BuiltIn_Print_Area_4_1_1_6_27" localSheetId="7">#REF!</definedName>
    <definedName name="Excel_BuiltIn_Print_Area_4_1_1_6_27">#REF!</definedName>
    <definedName name="Excel_BuiltIn_Print_Area_4_1_1_6_4" localSheetId="7">#REF!</definedName>
    <definedName name="Excel_BuiltIn_Print_Area_4_1_1_6_4">#REF!</definedName>
    <definedName name="Excel_BuiltIn_Print_Area_4_1_1_7" localSheetId="7">#REF!</definedName>
    <definedName name="Excel_BuiltIn_Print_Area_4_1_1_7">#REF!</definedName>
    <definedName name="Excel_BuiltIn_Print_Area_4_1_1_7_16" localSheetId="7">#REF!</definedName>
    <definedName name="Excel_BuiltIn_Print_Area_4_1_1_7_16">#REF!</definedName>
    <definedName name="Excel_BuiltIn_Print_Area_4_1_1_7_2" localSheetId="7">#REF!</definedName>
    <definedName name="Excel_BuiltIn_Print_Area_4_1_1_7_2">#REF!</definedName>
    <definedName name="Excel_BuiltIn_Print_Area_4_1_1_7_27" localSheetId="7">#REF!</definedName>
    <definedName name="Excel_BuiltIn_Print_Area_4_1_1_7_27">#REF!</definedName>
    <definedName name="Excel_BuiltIn_Print_Area_4_1_1_7_4" localSheetId="7">#REF!</definedName>
    <definedName name="Excel_BuiltIn_Print_Area_4_1_1_7_4">#REF!</definedName>
    <definedName name="Excel_BuiltIn_Print_Area_4_1_1_8" localSheetId="7">#REF!</definedName>
    <definedName name="Excel_BuiltIn_Print_Area_4_1_1_8">#REF!</definedName>
    <definedName name="Excel_BuiltIn_Print_Area_4_1_1_8_16" localSheetId="7">#REF!</definedName>
    <definedName name="Excel_BuiltIn_Print_Area_4_1_1_8_16">#REF!</definedName>
    <definedName name="Excel_BuiltIn_Print_Area_4_1_1_8_2" localSheetId="7">#REF!</definedName>
    <definedName name="Excel_BuiltIn_Print_Area_4_1_1_8_2">#REF!</definedName>
    <definedName name="Excel_BuiltIn_Print_Area_4_1_1_8_27" localSheetId="7">#REF!</definedName>
    <definedName name="Excel_BuiltIn_Print_Area_4_1_1_8_27">#REF!</definedName>
    <definedName name="Excel_BuiltIn_Print_Area_4_1_1_8_4" localSheetId="7">#REF!</definedName>
    <definedName name="Excel_BuiltIn_Print_Area_4_1_1_8_4">#REF!</definedName>
    <definedName name="Excel_BuiltIn_Print_Area_4_1_1_9" localSheetId="7">#REF!</definedName>
    <definedName name="Excel_BuiltIn_Print_Area_4_1_1_9">#REF!</definedName>
    <definedName name="Excel_BuiltIn_Print_Area_4_1_1_9_16" localSheetId="7">#REF!</definedName>
    <definedName name="Excel_BuiltIn_Print_Area_4_1_1_9_16">#REF!</definedName>
    <definedName name="Excel_BuiltIn_Print_Area_4_1_1_9_2" localSheetId="7">#REF!</definedName>
    <definedName name="Excel_BuiltIn_Print_Area_4_1_1_9_2">#REF!</definedName>
    <definedName name="Excel_BuiltIn_Print_Area_4_1_1_9_27" localSheetId="7">#REF!</definedName>
    <definedName name="Excel_BuiltIn_Print_Area_4_1_1_9_27">#REF!</definedName>
    <definedName name="Excel_BuiltIn_Print_Area_4_1_1_9_4" localSheetId="7">#REF!</definedName>
    <definedName name="Excel_BuiltIn_Print_Area_4_1_1_9_4">#REF!</definedName>
    <definedName name="Excel_BuiltIn_Print_Area_4_1_10" localSheetId="7">#REF!</definedName>
    <definedName name="Excel_BuiltIn_Print_Area_4_1_10">#REF!</definedName>
    <definedName name="Excel_BuiltIn_Print_Area_4_1_10_16" localSheetId="7">#REF!</definedName>
    <definedName name="Excel_BuiltIn_Print_Area_4_1_10_16">#REF!</definedName>
    <definedName name="Excel_BuiltIn_Print_Area_4_1_10_2" localSheetId="7">#REF!</definedName>
    <definedName name="Excel_BuiltIn_Print_Area_4_1_10_2">#REF!</definedName>
    <definedName name="Excel_BuiltIn_Print_Area_4_1_10_27" localSheetId="7">#REF!</definedName>
    <definedName name="Excel_BuiltIn_Print_Area_4_1_10_27">#REF!</definedName>
    <definedName name="Excel_BuiltIn_Print_Area_4_1_10_4" localSheetId="7">#REF!</definedName>
    <definedName name="Excel_BuiltIn_Print_Area_4_1_10_4">#REF!</definedName>
    <definedName name="Excel_BuiltIn_Print_Area_4_1_11" localSheetId="7">#REF!</definedName>
    <definedName name="Excel_BuiltIn_Print_Area_4_1_11">#REF!</definedName>
    <definedName name="Excel_BuiltIn_Print_Area_4_1_11_16" localSheetId="7">#REF!</definedName>
    <definedName name="Excel_BuiltIn_Print_Area_4_1_11_16">#REF!</definedName>
    <definedName name="Excel_BuiltIn_Print_Area_4_1_11_2" localSheetId="7">#REF!</definedName>
    <definedName name="Excel_BuiltIn_Print_Area_4_1_11_2">#REF!</definedName>
    <definedName name="Excel_BuiltIn_Print_Area_4_1_11_27" localSheetId="7">#REF!</definedName>
    <definedName name="Excel_BuiltIn_Print_Area_4_1_11_27">#REF!</definedName>
    <definedName name="Excel_BuiltIn_Print_Area_4_1_11_4" localSheetId="7">#REF!</definedName>
    <definedName name="Excel_BuiltIn_Print_Area_4_1_11_4">#REF!</definedName>
    <definedName name="Excel_BuiltIn_Print_Area_4_1_12" localSheetId="7">#REF!</definedName>
    <definedName name="Excel_BuiltIn_Print_Area_4_1_12">#REF!</definedName>
    <definedName name="Excel_BuiltIn_Print_Area_4_1_12_16" localSheetId="7">#REF!</definedName>
    <definedName name="Excel_BuiltIn_Print_Area_4_1_12_16">#REF!</definedName>
    <definedName name="Excel_BuiltIn_Print_Area_4_1_12_2" localSheetId="7">#REF!</definedName>
    <definedName name="Excel_BuiltIn_Print_Area_4_1_12_2">#REF!</definedName>
    <definedName name="Excel_BuiltIn_Print_Area_4_1_12_27" localSheetId="7">#REF!</definedName>
    <definedName name="Excel_BuiltIn_Print_Area_4_1_12_27">#REF!</definedName>
    <definedName name="Excel_BuiltIn_Print_Area_4_1_12_4" localSheetId="7">#REF!</definedName>
    <definedName name="Excel_BuiltIn_Print_Area_4_1_12_4">#REF!</definedName>
    <definedName name="Excel_BuiltIn_Print_Area_4_1_13" localSheetId="7">#REF!</definedName>
    <definedName name="Excel_BuiltIn_Print_Area_4_1_13">#REF!</definedName>
    <definedName name="Excel_BuiltIn_Print_Area_4_1_13_16" localSheetId="7">#REF!</definedName>
    <definedName name="Excel_BuiltIn_Print_Area_4_1_13_16">#REF!</definedName>
    <definedName name="Excel_BuiltIn_Print_Area_4_1_13_2" localSheetId="7">#REF!</definedName>
    <definedName name="Excel_BuiltIn_Print_Area_4_1_13_2">#REF!</definedName>
    <definedName name="Excel_BuiltIn_Print_Area_4_1_13_27" localSheetId="7">#REF!</definedName>
    <definedName name="Excel_BuiltIn_Print_Area_4_1_13_27">#REF!</definedName>
    <definedName name="Excel_BuiltIn_Print_Area_4_1_13_4" localSheetId="7">#REF!</definedName>
    <definedName name="Excel_BuiltIn_Print_Area_4_1_13_4">#REF!</definedName>
    <definedName name="Excel_BuiltIn_Print_Area_4_1_14" localSheetId="7">#REF!</definedName>
    <definedName name="Excel_BuiltIn_Print_Area_4_1_14">#REF!</definedName>
    <definedName name="Excel_BuiltIn_Print_Area_4_1_14_16" localSheetId="7">#REF!</definedName>
    <definedName name="Excel_BuiltIn_Print_Area_4_1_14_16">#REF!</definedName>
    <definedName name="Excel_BuiltIn_Print_Area_4_1_14_2" localSheetId="7">#REF!</definedName>
    <definedName name="Excel_BuiltIn_Print_Area_4_1_14_2">#REF!</definedName>
    <definedName name="Excel_BuiltIn_Print_Area_4_1_14_27" localSheetId="7">#REF!</definedName>
    <definedName name="Excel_BuiltIn_Print_Area_4_1_14_27">#REF!</definedName>
    <definedName name="Excel_BuiltIn_Print_Area_4_1_14_4" localSheetId="7">#REF!</definedName>
    <definedName name="Excel_BuiltIn_Print_Area_4_1_14_4">#REF!</definedName>
    <definedName name="Excel_BuiltIn_Print_Area_4_1_15" localSheetId="7">#REF!</definedName>
    <definedName name="Excel_BuiltIn_Print_Area_4_1_15">#REF!</definedName>
    <definedName name="Excel_BuiltIn_Print_Area_4_1_15_16" localSheetId="7">#REF!</definedName>
    <definedName name="Excel_BuiltIn_Print_Area_4_1_15_16">#REF!</definedName>
    <definedName name="Excel_BuiltIn_Print_Area_4_1_15_2" localSheetId="7">#REF!</definedName>
    <definedName name="Excel_BuiltIn_Print_Area_4_1_15_2">#REF!</definedName>
    <definedName name="Excel_BuiltIn_Print_Area_4_1_15_27" localSheetId="7">#REF!</definedName>
    <definedName name="Excel_BuiltIn_Print_Area_4_1_15_27">#REF!</definedName>
    <definedName name="Excel_BuiltIn_Print_Area_4_1_15_4" localSheetId="7">#REF!</definedName>
    <definedName name="Excel_BuiltIn_Print_Area_4_1_15_4">#REF!</definedName>
    <definedName name="Excel_BuiltIn_Print_Area_4_1_16" localSheetId="7">#REF!</definedName>
    <definedName name="Excel_BuiltIn_Print_Area_4_1_16">#REF!</definedName>
    <definedName name="Excel_BuiltIn_Print_Area_4_1_16_1" localSheetId="7">#REF!</definedName>
    <definedName name="Excel_BuiltIn_Print_Area_4_1_16_1">#REF!</definedName>
    <definedName name="Excel_BuiltIn_Print_Area_4_1_16_16" localSheetId="7">#REF!</definedName>
    <definedName name="Excel_BuiltIn_Print_Area_4_1_16_16">#REF!</definedName>
    <definedName name="Excel_BuiltIn_Print_Area_4_1_16_2" localSheetId="7">#REF!</definedName>
    <definedName name="Excel_BuiltIn_Print_Area_4_1_16_2">#REF!</definedName>
    <definedName name="Excel_BuiltIn_Print_Area_4_1_16_27" localSheetId="7">#REF!</definedName>
    <definedName name="Excel_BuiltIn_Print_Area_4_1_16_27">#REF!</definedName>
    <definedName name="Excel_BuiltIn_Print_Area_4_1_16_4" localSheetId="7">#REF!</definedName>
    <definedName name="Excel_BuiltIn_Print_Area_4_1_16_4">#REF!</definedName>
    <definedName name="Excel_BuiltIn_Print_Area_4_1_17" localSheetId="7">#REF!</definedName>
    <definedName name="Excel_BuiltIn_Print_Area_4_1_17">#REF!</definedName>
    <definedName name="Excel_BuiltIn_Print_Area_4_1_17_16" localSheetId="7">#REF!</definedName>
    <definedName name="Excel_BuiltIn_Print_Area_4_1_17_16">#REF!</definedName>
    <definedName name="Excel_BuiltIn_Print_Area_4_1_17_2" localSheetId="7">#REF!</definedName>
    <definedName name="Excel_BuiltIn_Print_Area_4_1_17_2">#REF!</definedName>
    <definedName name="Excel_BuiltIn_Print_Area_4_1_17_27" localSheetId="7">#REF!</definedName>
    <definedName name="Excel_BuiltIn_Print_Area_4_1_17_27">#REF!</definedName>
    <definedName name="Excel_BuiltIn_Print_Area_4_1_17_4" localSheetId="7">#REF!</definedName>
    <definedName name="Excel_BuiltIn_Print_Area_4_1_17_4">#REF!</definedName>
    <definedName name="Excel_BuiltIn_Print_Area_4_1_2" localSheetId="7">#REF!</definedName>
    <definedName name="Excel_BuiltIn_Print_Area_4_1_2">#REF!</definedName>
    <definedName name="Excel_BuiltIn_Print_Area_4_1_2_1" localSheetId="7">#REF!</definedName>
    <definedName name="Excel_BuiltIn_Print_Area_4_1_2_1">#REF!</definedName>
    <definedName name="Excel_BuiltIn_Print_Area_4_1_2_16" localSheetId="7">#REF!</definedName>
    <definedName name="Excel_BuiltIn_Print_Area_4_1_2_16">#REF!</definedName>
    <definedName name="Excel_BuiltIn_Print_Area_4_1_2_2" localSheetId="7">#REF!</definedName>
    <definedName name="Excel_BuiltIn_Print_Area_4_1_2_2">#REF!</definedName>
    <definedName name="Excel_BuiltIn_Print_Area_4_1_2_27" localSheetId="7">#REF!</definedName>
    <definedName name="Excel_BuiltIn_Print_Area_4_1_2_27">#REF!</definedName>
    <definedName name="Excel_BuiltIn_Print_Area_4_1_2_4" localSheetId="7">#REF!</definedName>
    <definedName name="Excel_BuiltIn_Print_Area_4_1_2_4">#REF!</definedName>
    <definedName name="Excel_BuiltIn_Print_Area_4_1_20" localSheetId="7">#REF!</definedName>
    <definedName name="Excel_BuiltIn_Print_Area_4_1_20">#REF!</definedName>
    <definedName name="Excel_BuiltIn_Print_Area_4_1_20_16" localSheetId="7">#REF!</definedName>
    <definedName name="Excel_BuiltIn_Print_Area_4_1_20_16">#REF!</definedName>
    <definedName name="Excel_BuiltIn_Print_Area_4_1_20_2" localSheetId="7">#REF!</definedName>
    <definedName name="Excel_BuiltIn_Print_Area_4_1_20_2">#REF!</definedName>
    <definedName name="Excel_BuiltIn_Print_Area_4_1_20_27" localSheetId="7">#REF!</definedName>
    <definedName name="Excel_BuiltIn_Print_Area_4_1_20_27">#REF!</definedName>
    <definedName name="Excel_BuiltIn_Print_Area_4_1_20_4" localSheetId="7">#REF!</definedName>
    <definedName name="Excel_BuiltIn_Print_Area_4_1_20_4">#REF!</definedName>
    <definedName name="Excel_BuiltIn_Print_Area_4_1_27" localSheetId="7">#REF!</definedName>
    <definedName name="Excel_BuiltIn_Print_Area_4_1_27">#REF!</definedName>
    <definedName name="Excel_BuiltIn_Print_Area_4_1_3" localSheetId="7">#REF!</definedName>
    <definedName name="Excel_BuiltIn_Print_Area_4_1_3">#REF!</definedName>
    <definedName name="Excel_BuiltIn_Print_Area_4_1_3_16" localSheetId="7">#REF!</definedName>
    <definedName name="Excel_BuiltIn_Print_Area_4_1_3_16">#REF!</definedName>
    <definedName name="Excel_BuiltIn_Print_Area_4_1_3_2" localSheetId="7">#REF!</definedName>
    <definedName name="Excel_BuiltIn_Print_Area_4_1_3_2">#REF!</definedName>
    <definedName name="Excel_BuiltIn_Print_Area_4_1_3_27" localSheetId="7">#REF!</definedName>
    <definedName name="Excel_BuiltIn_Print_Area_4_1_3_27">#REF!</definedName>
    <definedName name="Excel_BuiltIn_Print_Area_4_1_3_4" localSheetId="7">#REF!</definedName>
    <definedName name="Excel_BuiltIn_Print_Area_4_1_3_4">#REF!</definedName>
    <definedName name="Excel_BuiltIn_Print_Area_4_1_4" localSheetId="7">#REF!</definedName>
    <definedName name="Excel_BuiltIn_Print_Area_4_1_4">#REF!</definedName>
    <definedName name="Excel_BuiltIn_Print_Area_4_1_5" localSheetId="7">#REF!</definedName>
    <definedName name="Excel_BuiltIn_Print_Area_4_1_5">#REF!</definedName>
    <definedName name="Excel_BuiltIn_Print_Area_4_1_5_1" localSheetId="7">#REF!</definedName>
    <definedName name="Excel_BuiltIn_Print_Area_4_1_5_1">#REF!</definedName>
    <definedName name="Excel_BuiltIn_Print_Area_4_1_5_16" localSheetId="7">#REF!</definedName>
    <definedName name="Excel_BuiltIn_Print_Area_4_1_5_16">#REF!</definedName>
    <definedName name="Excel_BuiltIn_Print_Area_4_1_5_2" localSheetId="7">#REF!</definedName>
    <definedName name="Excel_BuiltIn_Print_Area_4_1_5_2">#REF!</definedName>
    <definedName name="Excel_BuiltIn_Print_Area_4_1_5_27" localSheetId="7">#REF!</definedName>
    <definedName name="Excel_BuiltIn_Print_Area_4_1_5_27">#REF!</definedName>
    <definedName name="Excel_BuiltIn_Print_Area_4_1_5_4" localSheetId="7">#REF!</definedName>
    <definedName name="Excel_BuiltIn_Print_Area_4_1_5_4">#REF!</definedName>
    <definedName name="Excel_BuiltIn_Print_Area_4_1_6" localSheetId="7">#REF!</definedName>
    <definedName name="Excel_BuiltIn_Print_Area_4_1_6">#REF!</definedName>
    <definedName name="Excel_BuiltIn_Print_Area_4_1_6_16" localSheetId="7">#REF!</definedName>
    <definedName name="Excel_BuiltIn_Print_Area_4_1_6_16">#REF!</definedName>
    <definedName name="Excel_BuiltIn_Print_Area_4_1_6_2" localSheetId="7">#REF!</definedName>
    <definedName name="Excel_BuiltIn_Print_Area_4_1_6_2">#REF!</definedName>
    <definedName name="Excel_BuiltIn_Print_Area_4_1_6_27" localSheetId="7">#REF!</definedName>
    <definedName name="Excel_BuiltIn_Print_Area_4_1_6_27">#REF!</definedName>
    <definedName name="Excel_BuiltIn_Print_Area_4_1_6_4" localSheetId="7">#REF!</definedName>
    <definedName name="Excel_BuiltIn_Print_Area_4_1_6_4">#REF!</definedName>
    <definedName name="Excel_BuiltIn_Print_Area_4_1_7" localSheetId="7">#REF!</definedName>
    <definedName name="Excel_BuiltIn_Print_Area_4_1_7">#REF!</definedName>
    <definedName name="Excel_BuiltIn_Print_Area_4_1_7_16" localSheetId="7">#REF!</definedName>
    <definedName name="Excel_BuiltIn_Print_Area_4_1_7_16">#REF!</definedName>
    <definedName name="Excel_BuiltIn_Print_Area_4_1_7_2" localSheetId="7">#REF!</definedName>
    <definedName name="Excel_BuiltIn_Print_Area_4_1_7_2">#REF!</definedName>
    <definedName name="Excel_BuiltIn_Print_Area_4_1_7_27" localSheetId="7">#REF!</definedName>
    <definedName name="Excel_BuiltIn_Print_Area_4_1_7_27">#REF!</definedName>
    <definedName name="Excel_BuiltIn_Print_Area_4_1_7_4" localSheetId="7">#REF!</definedName>
    <definedName name="Excel_BuiltIn_Print_Area_4_1_7_4">#REF!</definedName>
    <definedName name="Excel_BuiltIn_Print_Area_4_1_8" localSheetId="7">#REF!</definedName>
    <definedName name="Excel_BuiltIn_Print_Area_4_1_8">#REF!</definedName>
    <definedName name="Excel_BuiltIn_Print_Area_4_1_8_16" localSheetId="7">#REF!</definedName>
    <definedName name="Excel_BuiltIn_Print_Area_4_1_8_16">#REF!</definedName>
    <definedName name="Excel_BuiltIn_Print_Area_4_1_8_2" localSheetId="7">#REF!</definedName>
    <definedName name="Excel_BuiltIn_Print_Area_4_1_8_2">#REF!</definedName>
    <definedName name="Excel_BuiltIn_Print_Area_4_1_8_27" localSheetId="7">#REF!</definedName>
    <definedName name="Excel_BuiltIn_Print_Area_4_1_8_27">#REF!</definedName>
    <definedName name="Excel_BuiltIn_Print_Area_4_1_8_4" localSheetId="7">#REF!</definedName>
    <definedName name="Excel_BuiltIn_Print_Area_4_1_8_4">#REF!</definedName>
    <definedName name="Excel_BuiltIn_Print_Area_4_1_9" localSheetId="7">#REF!</definedName>
    <definedName name="Excel_BuiltIn_Print_Area_4_1_9">#REF!</definedName>
    <definedName name="Excel_BuiltIn_Print_Area_4_1_9_16" localSheetId="7">#REF!</definedName>
    <definedName name="Excel_BuiltIn_Print_Area_4_1_9_16">#REF!</definedName>
    <definedName name="Excel_BuiltIn_Print_Area_4_1_9_2" localSheetId="7">#REF!</definedName>
    <definedName name="Excel_BuiltIn_Print_Area_4_1_9_2">#REF!</definedName>
    <definedName name="Excel_BuiltIn_Print_Area_4_1_9_27" localSheetId="7">#REF!</definedName>
    <definedName name="Excel_BuiltIn_Print_Area_4_1_9_27">#REF!</definedName>
    <definedName name="Excel_BuiltIn_Print_Area_4_1_9_4" localSheetId="7">#REF!</definedName>
    <definedName name="Excel_BuiltIn_Print_Area_4_1_9_4">#REF!</definedName>
    <definedName name="Excel_BuiltIn_Print_Area_5_1" localSheetId="7">#REF!</definedName>
    <definedName name="Excel_BuiltIn_Print_Area_5_1">#REF!</definedName>
    <definedName name="Excel_BuiltIn_Print_Area_5_1_1" localSheetId="7">#REF!</definedName>
    <definedName name="Excel_BuiltIn_Print_Area_5_1_1">#REF!</definedName>
    <definedName name="Excel_BuiltIn_Print_Area_5_1_1_1" localSheetId="7">#REF!</definedName>
    <definedName name="Excel_BuiltIn_Print_Area_5_1_1_1">#REF!</definedName>
    <definedName name="Excel_BuiltIn_Print_Area_5_1_1_1_1" localSheetId="7">#REF!</definedName>
    <definedName name="Excel_BuiltIn_Print_Area_5_1_1_1_1">#REF!</definedName>
    <definedName name="Excel_BuiltIn_Print_Area_5_1_1_1_1_1" localSheetId="7">#REF!</definedName>
    <definedName name="Excel_BuiltIn_Print_Area_5_1_1_1_1_1">#REF!</definedName>
    <definedName name="Excel_BuiltIn_Print_Area_5_1_1_1_1_1_1" localSheetId="7">#REF!</definedName>
    <definedName name="Excel_BuiltIn_Print_Area_5_1_1_1_1_1_1">#REF!</definedName>
    <definedName name="Excel_BuiltIn_Print_Area_5_1_1_1_1_1_1_1" localSheetId="7">#REF!</definedName>
    <definedName name="Excel_BuiltIn_Print_Area_5_1_1_1_1_1_1_1">#REF!</definedName>
    <definedName name="Excel_BuiltIn_Print_Area_5_1_1_1_1_1_1_1_1" localSheetId="7">#REF!</definedName>
    <definedName name="Excel_BuiltIn_Print_Area_5_1_1_1_1_1_1_1_1">#REF!</definedName>
    <definedName name="Excel_BuiltIn_Print_Area_5_1_1_1_1_16" localSheetId="7">#REF!</definedName>
    <definedName name="Excel_BuiltIn_Print_Area_5_1_1_1_1_16">#REF!</definedName>
    <definedName name="Excel_BuiltIn_Print_Area_5_1_1_1_1_16_1" localSheetId="7">#REF!</definedName>
    <definedName name="Excel_BuiltIn_Print_Area_5_1_1_1_1_16_1">#REF!</definedName>
    <definedName name="Excel_BuiltIn_Print_Area_5_1_1_1_1_2" localSheetId="7">#REF!</definedName>
    <definedName name="Excel_BuiltIn_Print_Area_5_1_1_1_1_2">#REF!</definedName>
    <definedName name="Excel_BuiltIn_Print_Area_5_1_1_1_1_2_1" localSheetId="7">#REF!</definedName>
    <definedName name="Excel_BuiltIn_Print_Area_5_1_1_1_1_2_1">#REF!</definedName>
    <definedName name="Excel_BuiltIn_Print_Area_5_1_1_1_1_27" localSheetId="7">#REF!</definedName>
    <definedName name="Excel_BuiltIn_Print_Area_5_1_1_1_1_27">#REF!</definedName>
    <definedName name="Excel_BuiltIn_Print_Area_5_1_1_1_1_4" localSheetId="7">#REF!</definedName>
    <definedName name="Excel_BuiltIn_Print_Area_5_1_1_1_1_4">#REF!</definedName>
    <definedName name="Excel_BuiltIn_Print_Area_5_1_1_1_1_4_1" localSheetId="7">#REF!</definedName>
    <definedName name="Excel_BuiltIn_Print_Area_5_1_1_1_1_4_1">#REF!</definedName>
    <definedName name="Excel_BuiltIn_Print_Area_5_1_1_1_16" localSheetId="7">#REF!</definedName>
    <definedName name="Excel_BuiltIn_Print_Area_5_1_1_1_16">#REF!</definedName>
    <definedName name="Excel_BuiltIn_Print_Area_5_1_1_1_2" localSheetId="7">#REF!</definedName>
    <definedName name="Excel_BuiltIn_Print_Area_5_1_1_1_2">#REF!</definedName>
    <definedName name="Excel_BuiltIn_Print_Area_5_1_1_1_27" localSheetId="7">#REF!</definedName>
    <definedName name="Excel_BuiltIn_Print_Area_5_1_1_1_27">#REF!</definedName>
    <definedName name="Excel_BuiltIn_Print_Area_5_1_1_1_4" localSheetId="7">#REF!</definedName>
    <definedName name="Excel_BuiltIn_Print_Area_5_1_1_1_4">#REF!</definedName>
    <definedName name="Excel_BuiltIn_Print_Area_5_1_1_10" localSheetId="7">#REF!</definedName>
    <definedName name="Excel_BuiltIn_Print_Area_5_1_1_10">#REF!</definedName>
    <definedName name="Excel_BuiltIn_Print_Area_5_1_1_10_16" localSheetId="7">#REF!</definedName>
    <definedName name="Excel_BuiltIn_Print_Area_5_1_1_10_16">#REF!</definedName>
    <definedName name="Excel_BuiltIn_Print_Area_5_1_1_10_2" localSheetId="7">#REF!</definedName>
    <definedName name="Excel_BuiltIn_Print_Area_5_1_1_10_2">#REF!</definedName>
    <definedName name="Excel_BuiltIn_Print_Area_5_1_1_10_27" localSheetId="7">#REF!</definedName>
    <definedName name="Excel_BuiltIn_Print_Area_5_1_1_10_27">#REF!</definedName>
    <definedName name="Excel_BuiltIn_Print_Area_5_1_1_10_4" localSheetId="7">#REF!</definedName>
    <definedName name="Excel_BuiltIn_Print_Area_5_1_1_10_4">#REF!</definedName>
    <definedName name="Excel_BuiltIn_Print_Area_5_1_1_11" localSheetId="7">#REF!</definedName>
    <definedName name="Excel_BuiltIn_Print_Area_5_1_1_11">#REF!</definedName>
    <definedName name="Excel_BuiltIn_Print_Area_5_1_1_11_16" localSheetId="7">#REF!</definedName>
    <definedName name="Excel_BuiltIn_Print_Area_5_1_1_11_16">#REF!</definedName>
    <definedName name="Excel_BuiltIn_Print_Area_5_1_1_11_2" localSheetId="7">#REF!</definedName>
    <definedName name="Excel_BuiltIn_Print_Area_5_1_1_11_2">#REF!</definedName>
    <definedName name="Excel_BuiltIn_Print_Area_5_1_1_11_27" localSheetId="7">#REF!</definedName>
    <definedName name="Excel_BuiltIn_Print_Area_5_1_1_11_27">#REF!</definedName>
    <definedName name="Excel_BuiltIn_Print_Area_5_1_1_11_4" localSheetId="7">#REF!</definedName>
    <definedName name="Excel_BuiltIn_Print_Area_5_1_1_11_4">#REF!</definedName>
    <definedName name="Excel_BuiltIn_Print_Area_5_1_1_12" localSheetId="7">#REF!</definedName>
    <definedName name="Excel_BuiltIn_Print_Area_5_1_1_12">#REF!</definedName>
    <definedName name="Excel_BuiltIn_Print_Area_5_1_1_12_16" localSheetId="7">#REF!</definedName>
    <definedName name="Excel_BuiltIn_Print_Area_5_1_1_12_16">#REF!</definedName>
    <definedName name="Excel_BuiltIn_Print_Area_5_1_1_12_2" localSheetId="7">#REF!</definedName>
    <definedName name="Excel_BuiltIn_Print_Area_5_1_1_12_2">#REF!</definedName>
    <definedName name="Excel_BuiltIn_Print_Area_5_1_1_12_27" localSheetId="7">#REF!</definedName>
    <definedName name="Excel_BuiltIn_Print_Area_5_1_1_12_27">#REF!</definedName>
    <definedName name="Excel_BuiltIn_Print_Area_5_1_1_12_4" localSheetId="7">#REF!</definedName>
    <definedName name="Excel_BuiltIn_Print_Area_5_1_1_12_4">#REF!</definedName>
    <definedName name="Excel_BuiltIn_Print_Area_5_1_1_13" localSheetId="7">#REF!</definedName>
    <definedName name="Excel_BuiltIn_Print_Area_5_1_1_13">#REF!</definedName>
    <definedName name="Excel_BuiltIn_Print_Area_5_1_1_13_16" localSheetId="7">#REF!</definedName>
    <definedName name="Excel_BuiltIn_Print_Area_5_1_1_13_16">#REF!</definedName>
    <definedName name="Excel_BuiltIn_Print_Area_5_1_1_13_2" localSheetId="7">#REF!</definedName>
    <definedName name="Excel_BuiltIn_Print_Area_5_1_1_13_2">#REF!</definedName>
    <definedName name="Excel_BuiltIn_Print_Area_5_1_1_13_27" localSheetId="7">#REF!</definedName>
    <definedName name="Excel_BuiltIn_Print_Area_5_1_1_13_27">#REF!</definedName>
    <definedName name="Excel_BuiltIn_Print_Area_5_1_1_13_4" localSheetId="7">#REF!</definedName>
    <definedName name="Excel_BuiltIn_Print_Area_5_1_1_13_4">#REF!</definedName>
    <definedName name="Excel_BuiltIn_Print_Area_5_1_1_14" localSheetId="7">#REF!</definedName>
    <definedName name="Excel_BuiltIn_Print_Area_5_1_1_14">#REF!</definedName>
    <definedName name="Excel_BuiltIn_Print_Area_5_1_1_14_16" localSheetId="7">#REF!</definedName>
    <definedName name="Excel_BuiltIn_Print_Area_5_1_1_14_16">#REF!</definedName>
    <definedName name="Excel_BuiltIn_Print_Area_5_1_1_14_2" localSheetId="7">#REF!</definedName>
    <definedName name="Excel_BuiltIn_Print_Area_5_1_1_14_2">#REF!</definedName>
    <definedName name="Excel_BuiltIn_Print_Area_5_1_1_14_27" localSheetId="7">#REF!</definedName>
    <definedName name="Excel_BuiltIn_Print_Area_5_1_1_14_27">#REF!</definedName>
    <definedName name="Excel_BuiltIn_Print_Area_5_1_1_14_4" localSheetId="7">#REF!</definedName>
    <definedName name="Excel_BuiltIn_Print_Area_5_1_1_14_4">#REF!</definedName>
    <definedName name="Excel_BuiltIn_Print_Area_5_1_1_15" localSheetId="7">#REF!</definedName>
    <definedName name="Excel_BuiltIn_Print_Area_5_1_1_15">#REF!</definedName>
    <definedName name="Excel_BuiltIn_Print_Area_5_1_1_15_16" localSheetId="7">#REF!</definedName>
    <definedName name="Excel_BuiltIn_Print_Area_5_1_1_15_16">#REF!</definedName>
    <definedName name="Excel_BuiltIn_Print_Area_5_1_1_15_2" localSheetId="7">#REF!</definedName>
    <definedName name="Excel_BuiltIn_Print_Area_5_1_1_15_2">#REF!</definedName>
    <definedName name="Excel_BuiltIn_Print_Area_5_1_1_15_27" localSheetId="7">#REF!</definedName>
    <definedName name="Excel_BuiltIn_Print_Area_5_1_1_15_27">#REF!</definedName>
    <definedName name="Excel_BuiltIn_Print_Area_5_1_1_15_4" localSheetId="7">#REF!</definedName>
    <definedName name="Excel_BuiltIn_Print_Area_5_1_1_15_4">#REF!</definedName>
    <definedName name="Excel_BuiltIn_Print_Area_5_1_1_16" localSheetId="7">#REF!</definedName>
    <definedName name="Excel_BuiltIn_Print_Area_5_1_1_16">#REF!</definedName>
    <definedName name="Excel_BuiltIn_Print_Area_5_1_1_16_1" localSheetId="7">#REF!</definedName>
    <definedName name="Excel_BuiltIn_Print_Area_5_1_1_16_1">#REF!</definedName>
    <definedName name="Excel_BuiltIn_Print_Area_5_1_1_16_16" localSheetId="7">#REF!</definedName>
    <definedName name="Excel_BuiltIn_Print_Area_5_1_1_16_16">#REF!</definedName>
    <definedName name="Excel_BuiltIn_Print_Area_5_1_1_16_2" localSheetId="7">#REF!</definedName>
    <definedName name="Excel_BuiltIn_Print_Area_5_1_1_16_2">#REF!</definedName>
    <definedName name="Excel_BuiltIn_Print_Area_5_1_1_16_27" localSheetId="7">#REF!</definedName>
    <definedName name="Excel_BuiltIn_Print_Area_5_1_1_16_27">#REF!</definedName>
    <definedName name="Excel_BuiltIn_Print_Area_5_1_1_16_4" localSheetId="7">#REF!</definedName>
    <definedName name="Excel_BuiltIn_Print_Area_5_1_1_16_4">#REF!</definedName>
    <definedName name="Excel_BuiltIn_Print_Area_5_1_1_17" localSheetId="7">#REF!</definedName>
    <definedName name="Excel_BuiltIn_Print_Area_5_1_1_17">#REF!</definedName>
    <definedName name="Excel_BuiltIn_Print_Area_5_1_1_17_16" localSheetId="7">#REF!</definedName>
    <definedName name="Excel_BuiltIn_Print_Area_5_1_1_17_16">#REF!</definedName>
    <definedName name="Excel_BuiltIn_Print_Area_5_1_1_17_2" localSheetId="7">#REF!</definedName>
    <definedName name="Excel_BuiltIn_Print_Area_5_1_1_17_2">#REF!</definedName>
    <definedName name="Excel_BuiltIn_Print_Area_5_1_1_17_27" localSheetId="7">#REF!</definedName>
    <definedName name="Excel_BuiltIn_Print_Area_5_1_1_17_27">#REF!</definedName>
    <definedName name="Excel_BuiltIn_Print_Area_5_1_1_17_4" localSheetId="7">#REF!</definedName>
    <definedName name="Excel_BuiltIn_Print_Area_5_1_1_17_4">#REF!</definedName>
    <definedName name="Excel_BuiltIn_Print_Area_5_1_1_2" localSheetId="7">#REF!</definedName>
    <definedName name="Excel_BuiltIn_Print_Area_5_1_1_2">#REF!</definedName>
    <definedName name="Excel_BuiltIn_Print_Area_5_1_1_2_1" localSheetId="7">#REF!</definedName>
    <definedName name="Excel_BuiltIn_Print_Area_5_1_1_2_1">#REF!</definedName>
    <definedName name="Excel_BuiltIn_Print_Area_5_1_1_2_16" localSheetId="7">#REF!</definedName>
    <definedName name="Excel_BuiltIn_Print_Area_5_1_1_2_16">#REF!</definedName>
    <definedName name="Excel_BuiltIn_Print_Area_5_1_1_2_2" localSheetId="7">#REF!</definedName>
    <definedName name="Excel_BuiltIn_Print_Area_5_1_1_2_2">#REF!</definedName>
    <definedName name="Excel_BuiltIn_Print_Area_5_1_1_2_27" localSheetId="7">#REF!</definedName>
    <definedName name="Excel_BuiltIn_Print_Area_5_1_1_2_27">#REF!</definedName>
    <definedName name="Excel_BuiltIn_Print_Area_5_1_1_2_4" localSheetId="7">#REF!</definedName>
    <definedName name="Excel_BuiltIn_Print_Area_5_1_1_2_4">#REF!</definedName>
    <definedName name="Excel_BuiltIn_Print_Area_5_1_1_20" localSheetId="7">#REF!</definedName>
    <definedName name="Excel_BuiltIn_Print_Area_5_1_1_20">#REF!</definedName>
    <definedName name="Excel_BuiltIn_Print_Area_5_1_1_20_16" localSheetId="7">#REF!</definedName>
    <definedName name="Excel_BuiltIn_Print_Area_5_1_1_20_16">#REF!</definedName>
    <definedName name="Excel_BuiltIn_Print_Area_5_1_1_20_2" localSheetId="7">#REF!</definedName>
    <definedName name="Excel_BuiltIn_Print_Area_5_1_1_20_2">#REF!</definedName>
    <definedName name="Excel_BuiltIn_Print_Area_5_1_1_20_27" localSheetId="7">#REF!</definedName>
    <definedName name="Excel_BuiltIn_Print_Area_5_1_1_20_27">#REF!</definedName>
    <definedName name="Excel_BuiltIn_Print_Area_5_1_1_20_4" localSheetId="7">#REF!</definedName>
    <definedName name="Excel_BuiltIn_Print_Area_5_1_1_20_4">#REF!</definedName>
    <definedName name="Excel_BuiltIn_Print_Area_5_1_1_27" localSheetId="7">#REF!</definedName>
    <definedName name="Excel_BuiltIn_Print_Area_5_1_1_27">#REF!</definedName>
    <definedName name="Excel_BuiltIn_Print_Area_5_1_1_3" localSheetId="7">#REF!</definedName>
    <definedName name="Excel_BuiltIn_Print_Area_5_1_1_3">#REF!</definedName>
    <definedName name="Excel_BuiltIn_Print_Area_5_1_1_3_16" localSheetId="7">#REF!</definedName>
    <definedName name="Excel_BuiltIn_Print_Area_5_1_1_3_16">#REF!</definedName>
    <definedName name="Excel_BuiltIn_Print_Area_5_1_1_3_2" localSheetId="7">#REF!</definedName>
    <definedName name="Excel_BuiltIn_Print_Area_5_1_1_3_2">#REF!</definedName>
    <definedName name="Excel_BuiltIn_Print_Area_5_1_1_3_27" localSheetId="7">#REF!</definedName>
    <definedName name="Excel_BuiltIn_Print_Area_5_1_1_3_27">#REF!</definedName>
    <definedName name="Excel_BuiltIn_Print_Area_5_1_1_3_4" localSheetId="7">#REF!</definedName>
    <definedName name="Excel_BuiltIn_Print_Area_5_1_1_3_4">#REF!</definedName>
    <definedName name="Excel_BuiltIn_Print_Area_5_1_1_4" localSheetId="7">#REF!</definedName>
    <definedName name="Excel_BuiltIn_Print_Area_5_1_1_4">#REF!</definedName>
    <definedName name="Excel_BuiltIn_Print_Area_5_1_1_5" localSheetId="7">#REF!</definedName>
    <definedName name="Excel_BuiltIn_Print_Area_5_1_1_5">#REF!</definedName>
    <definedName name="Excel_BuiltIn_Print_Area_5_1_1_5_1" localSheetId="7">#REF!</definedName>
    <definedName name="Excel_BuiltIn_Print_Area_5_1_1_5_1">#REF!</definedName>
    <definedName name="Excel_BuiltIn_Print_Area_5_1_1_5_16" localSheetId="7">#REF!</definedName>
    <definedName name="Excel_BuiltIn_Print_Area_5_1_1_5_16">#REF!</definedName>
    <definedName name="Excel_BuiltIn_Print_Area_5_1_1_5_2" localSheetId="7">#REF!</definedName>
    <definedName name="Excel_BuiltIn_Print_Area_5_1_1_5_2">#REF!</definedName>
    <definedName name="Excel_BuiltIn_Print_Area_5_1_1_5_27" localSheetId="7">#REF!</definedName>
    <definedName name="Excel_BuiltIn_Print_Area_5_1_1_5_27">#REF!</definedName>
    <definedName name="Excel_BuiltIn_Print_Area_5_1_1_5_4" localSheetId="7">#REF!</definedName>
    <definedName name="Excel_BuiltIn_Print_Area_5_1_1_5_4">#REF!</definedName>
    <definedName name="Excel_BuiltIn_Print_Area_5_1_1_6" localSheetId="7">#REF!</definedName>
    <definedName name="Excel_BuiltIn_Print_Area_5_1_1_6">#REF!</definedName>
    <definedName name="Excel_BuiltIn_Print_Area_5_1_1_6_16" localSheetId="7">#REF!</definedName>
    <definedName name="Excel_BuiltIn_Print_Area_5_1_1_6_16">#REF!</definedName>
    <definedName name="Excel_BuiltIn_Print_Area_5_1_1_6_2" localSheetId="7">#REF!</definedName>
    <definedName name="Excel_BuiltIn_Print_Area_5_1_1_6_2">#REF!</definedName>
    <definedName name="Excel_BuiltIn_Print_Area_5_1_1_6_27" localSheetId="7">#REF!</definedName>
    <definedName name="Excel_BuiltIn_Print_Area_5_1_1_6_27">#REF!</definedName>
    <definedName name="Excel_BuiltIn_Print_Area_5_1_1_6_4" localSheetId="7">#REF!</definedName>
    <definedName name="Excel_BuiltIn_Print_Area_5_1_1_6_4">#REF!</definedName>
    <definedName name="Excel_BuiltIn_Print_Area_5_1_1_7" localSheetId="7">#REF!</definedName>
    <definedName name="Excel_BuiltIn_Print_Area_5_1_1_7">#REF!</definedName>
    <definedName name="Excel_BuiltIn_Print_Area_5_1_1_7_16" localSheetId="7">#REF!</definedName>
    <definedName name="Excel_BuiltIn_Print_Area_5_1_1_7_16">#REF!</definedName>
    <definedName name="Excel_BuiltIn_Print_Area_5_1_1_7_2" localSheetId="7">#REF!</definedName>
    <definedName name="Excel_BuiltIn_Print_Area_5_1_1_7_2">#REF!</definedName>
    <definedName name="Excel_BuiltIn_Print_Area_5_1_1_7_27" localSheetId="7">#REF!</definedName>
    <definedName name="Excel_BuiltIn_Print_Area_5_1_1_7_27">#REF!</definedName>
    <definedName name="Excel_BuiltIn_Print_Area_5_1_1_7_4" localSheetId="7">#REF!</definedName>
    <definedName name="Excel_BuiltIn_Print_Area_5_1_1_7_4">#REF!</definedName>
    <definedName name="Excel_BuiltIn_Print_Area_5_1_1_8" localSheetId="7">#REF!</definedName>
    <definedName name="Excel_BuiltIn_Print_Area_5_1_1_8">#REF!</definedName>
    <definedName name="Excel_BuiltIn_Print_Area_5_1_1_8_16" localSheetId="7">#REF!</definedName>
    <definedName name="Excel_BuiltIn_Print_Area_5_1_1_8_16">#REF!</definedName>
    <definedName name="Excel_BuiltIn_Print_Area_5_1_1_8_2" localSheetId="7">#REF!</definedName>
    <definedName name="Excel_BuiltIn_Print_Area_5_1_1_8_2">#REF!</definedName>
    <definedName name="Excel_BuiltIn_Print_Area_5_1_1_8_27" localSheetId="7">#REF!</definedName>
    <definedName name="Excel_BuiltIn_Print_Area_5_1_1_8_27">#REF!</definedName>
    <definedName name="Excel_BuiltIn_Print_Area_5_1_1_8_4" localSheetId="7">#REF!</definedName>
    <definedName name="Excel_BuiltIn_Print_Area_5_1_1_8_4">#REF!</definedName>
    <definedName name="Excel_BuiltIn_Print_Area_5_1_1_9" localSheetId="7">#REF!</definedName>
    <definedName name="Excel_BuiltIn_Print_Area_5_1_1_9">#REF!</definedName>
    <definedName name="Excel_BuiltIn_Print_Area_5_1_1_9_16" localSheetId="7">#REF!</definedName>
    <definedName name="Excel_BuiltIn_Print_Area_5_1_1_9_16">#REF!</definedName>
    <definedName name="Excel_BuiltIn_Print_Area_5_1_1_9_2" localSheetId="7">#REF!</definedName>
    <definedName name="Excel_BuiltIn_Print_Area_5_1_1_9_2">#REF!</definedName>
    <definedName name="Excel_BuiltIn_Print_Area_5_1_1_9_27" localSheetId="7">#REF!</definedName>
    <definedName name="Excel_BuiltIn_Print_Area_5_1_1_9_27">#REF!</definedName>
    <definedName name="Excel_BuiltIn_Print_Area_5_1_1_9_4" localSheetId="7">#REF!</definedName>
    <definedName name="Excel_BuiltIn_Print_Area_5_1_1_9_4">#REF!</definedName>
    <definedName name="Excel_BuiltIn_Print_Area_5_1_10" localSheetId="7">#REF!</definedName>
    <definedName name="Excel_BuiltIn_Print_Area_5_1_10">#REF!</definedName>
    <definedName name="Excel_BuiltIn_Print_Area_5_1_10_16" localSheetId="7">#REF!</definedName>
    <definedName name="Excel_BuiltIn_Print_Area_5_1_10_16">#REF!</definedName>
    <definedName name="Excel_BuiltIn_Print_Area_5_1_10_2" localSheetId="7">#REF!</definedName>
    <definedName name="Excel_BuiltIn_Print_Area_5_1_10_2">#REF!</definedName>
    <definedName name="Excel_BuiltIn_Print_Area_5_1_10_27" localSheetId="7">#REF!</definedName>
    <definedName name="Excel_BuiltIn_Print_Area_5_1_10_27">#REF!</definedName>
    <definedName name="Excel_BuiltIn_Print_Area_5_1_10_4" localSheetId="7">#REF!</definedName>
    <definedName name="Excel_BuiltIn_Print_Area_5_1_10_4">#REF!</definedName>
    <definedName name="Excel_BuiltIn_Print_Area_5_1_11" localSheetId="7">#REF!</definedName>
    <definedName name="Excel_BuiltIn_Print_Area_5_1_11">#REF!</definedName>
    <definedName name="Excel_BuiltIn_Print_Area_5_1_11_16" localSheetId="7">#REF!</definedName>
    <definedName name="Excel_BuiltIn_Print_Area_5_1_11_16">#REF!</definedName>
    <definedName name="Excel_BuiltIn_Print_Area_5_1_11_2" localSheetId="7">#REF!</definedName>
    <definedName name="Excel_BuiltIn_Print_Area_5_1_11_2">#REF!</definedName>
    <definedName name="Excel_BuiltIn_Print_Area_5_1_11_27" localSheetId="7">#REF!</definedName>
    <definedName name="Excel_BuiltIn_Print_Area_5_1_11_27">#REF!</definedName>
    <definedName name="Excel_BuiltIn_Print_Area_5_1_11_4" localSheetId="7">#REF!</definedName>
    <definedName name="Excel_BuiltIn_Print_Area_5_1_11_4">#REF!</definedName>
    <definedName name="Excel_BuiltIn_Print_Area_5_1_12" localSheetId="7">#REF!</definedName>
    <definedName name="Excel_BuiltIn_Print_Area_5_1_12">#REF!</definedName>
    <definedName name="Excel_BuiltIn_Print_Area_5_1_12_16" localSheetId="7">#REF!</definedName>
    <definedName name="Excel_BuiltIn_Print_Area_5_1_12_16">#REF!</definedName>
    <definedName name="Excel_BuiltIn_Print_Area_5_1_12_2" localSheetId="7">#REF!</definedName>
    <definedName name="Excel_BuiltIn_Print_Area_5_1_12_2">#REF!</definedName>
    <definedName name="Excel_BuiltIn_Print_Area_5_1_12_27" localSheetId="7">#REF!</definedName>
    <definedName name="Excel_BuiltIn_Print_Area_5_1_12_27">#REF!</definedName>
    <definedName name="Excel_BuiltIn_Print_Area_5_1_12_4" localSheetId="7">#REF!</definedName>
    <definedName name="Excel_BuiltIn_Print_Area_5_1_12_4">#REF!</definedName>
    <definedName name="Excel_BuiltIn_Print_Area_5_1_13" localSheetId="7">#REF!</definedName>
    <definedName name="Excel_BuiltIn_Print_Area_5_1_13">#REF!</definedName>
    <definedName name="Excel_BuiltIn_Print_Area_5_1_13_16" localSheetId="7">#REF!</definedName>
    <definedName name="Excel_BuiltIn_Print_Area_5_1_13_16">#REF!</definedName>
    <definedName name="Excel_BuiltIn_Print_Area_5_1_13_2" localSheetId="7">#REF!</definedName>
    <definedName name="Excel_BuiltIn_Print_Area_5_1_13_2">#REF!</definedName>
    <definedName name="Excel_BuiltIn_Print_Area_5_1_13_27" localSheetId="7">#REF!</definedName>
    <definedName name="Excel_BuiltIn_Print_Area_5_1_13_27">#REF!</definedName>
    <definedName name="Excel_BuiltIn_Print_Area_5_1_13_4" localSheetId="7">#REF!</definedName>
    <definedName name="Excel_BuiltIn_Print_Area_5_1_13_4">#REF!</definedName>
    <definedName name="Excel_BuiltIn_Print_Area_5_1_14" localSheetId="7">#REF!</definedName>
    <definedName name="Excel_BuiltIn_Print_Area_5_1_14">#REF!</definedName>
    <definedName name="Excel_BuiltIn_Print_Area_5_1_14_16" localSheetId="7">#REF!</definedName>
    <definedName name="Excel_BuiltIn_Print_Area_5_1_14_16">#REF!</definedName>
    <definedName name="Excel_BuiltIn_Print_Area_5_1_14_2" localSheetId="7">#REF!</definedName>
    <definedName name="Excel_BuiltIn_Print_Area_5_1_14_2">#REF!</definedName>
    <definedName name="Excel_BuiltIn_Print_Area_5_1_14_27" localSheetId="7">#REF!</definedName>
    <definedName name="Excel_BuiltIn_Print_Area_5_1_14_27">#REF!</definedName>
    <definedName name="Excel_BuiltIn_Print_Area_5_1_14_4" localSheetId="7">#REF!</definedName>
    <definedName name="Excel_BuiltIn_Print_Area_5_1_14_4">#REF!</definedName>
    <definedName name="Excel_BuiltIn_Print_Area_5_1_15" localSheetId="7">#REF!</definedName>
    <definedName name="Excel_BuiltIn_Print_Area_5_1_15">#REF!</definedName>
    <definedName name="Excel_BuiltIn_Print_Area_5_1_15_16" localSheetId="7">#REF!</definedName>
    <definedName name="Excel_BuiltIn_Print_Area_5_1_15_16">#REF!</definedName>
    <definedName name="Excel_BuiltIn_Print_Area_5_1_15_2" localSheetId="7">#REF!</definedName>
    <definedName name="Excel_BuiltIn_Print_Area_5_1_15_2">#REF!</definedName>
    <definedName name="Excel_BuiltIn_Print_Area_5_1_15_27" localSheetId="7">#REF!</definedName>
    <definedName name="Excel_BuiltIn_Print_Area_5_1_15_27">#REF!</definedName>
    <definedName name="Excel_BuiltIn_Print_Area_5_1_15_4" localSheetId="7">#REF!</definedName>
    <definedName name="Excel_BuiltIn_Print_Area_5_1_15_4">#REF!</definedName>
    <definedName name="Excel_BuiltIn_Print_Area_5_1_16" localSheetId="7">#REF!</definedName>
    <definedName name="Excel_BuiltIn_Print_Area_5_1_16">#REF!</definedName>
    <definedName name="Excel_BuiltIn_Print_Area_5_1_16_1" localSheetId="7">#REF!</definedName>
    <definedName name="Excel_BuiltIn_Print_Area_5_1_16_1">#REF!</definedName>
    <definedName name="Excel_BuiltIn_Print_Area_5_1_16_16" localSheetId="7">#REF!</definedName>
    <definedName name="Excel_BuiltIn_Print_Area_5_1_16_16">#REF!</definedName>
    <definedName name="Excel_BuiltIn_Print_Area_5_1_16_2" localSheetId="7">#REF!</definedName>
    <definedName name="Excel_BuiltIn_Print_Area_5_1_16_2">#REF!</definedName>
    <definedName name="Excel_BuiltIn_Print_Area_5_1_16_27" localSheetId="7">#REF!</definedName>
    <definedName name="Excel_BuiltIn_Print_Area_5_1_16_27">#REF!</definedName>
    <definedName name="Excel_BuiltIn_Print_Area_5_1_16_4" localSheetId="7">#REF!</definedName>
    <definedName name="Excel_BuiltIn_Print_Area_5_1_16_4">#REF!</definedName>
    <definedName name="Excel_BuiltIn_Print_Area_5_1_17" localSheetId="7">#REF!</definedName>
    <definedName name="Excel_BuiltIn_Print_Area_5_1_17">#REF!</definedName>
    <definedName name="Excel_BuiltIn_Print_Area_5_1_17_16" localSheetId="7">#REF!</definedName>
    <definedName name="Excel_BuiltIn_Print_Area_5_1_17_16">#REF!</definedName>
    <definedName name="Excel_BuiltIn_Print_Area_5_1_17_2" localSheetId="7">#REF!</definedName>
    <definedName name="Excel_BuiltIn_Print_Area_5_1_17_2">#REF!</definedName>
    <definedName name="Excel_BuiltIn_Print_Area_5_1_17_27" localSheetId="7">#REF!</definedName>
    <definedName name="Excel_BuiltIn_Print_Area_5_1_17_27">#REF!</definedName>
    <definedName name="Excel_BuiltIn_Print_Area_5_1_17_4" localSheetId="7">#REF!</definedName>
    <definedName name="Excel_BuiltIn_Print_Area_5_1_17_4">#REF!</definedName>
    <definedName name="Excel_BuiltIn_Print_Area_5_1_2" localSheetId="7">#REF!</definedName>
    <definedName name="Excel_BuiltIn_Print_Area_5_1_2">#REF!</definedName>
    <definedName name="Excel_BuiltIn_Print_Area_5_1_2_1" localSheetId="7">#REF!</definedName>
    <definedName name="Excel_BuiltIn_Print_Area_5_1_2_1">#REF!</definedName>
    <definedName name="Excel_BuiltIn_Print_Area_5_1_2_16" localSheetId="7">#REF!</definedName>
    <definedName name="Excel_BuiltIn_Print_Area_5_1_2_16">#REF!</definedName>
    <definedName name="Excel_BuiltIn_Print_Area_5_1_2_2" localSheetId="7">#REF!</definedName>
    <definedName name="Excel_BuiltIn_Print_Area_5_1_2_2">#REF!</definedName>
    <definedName name="Excel_BuiltIn_Print_Area_5_1_2_27" localSheetId="7">#REF!</definedName>
    <definedName name="Excel_BuiltIn_Print_Area_5_1_2_27">#REF!</definedName>
    <definedName name="Excel_BuiltIn_Print_Area_5_1_2_4" localSheetId="7">#REF!</definedName>
    <definedName name="Excel_BuiltIn_Print_Area_5_1_2_4">#REF!</definedName>
    <definedName name="Excel_BuiltIn_Print_Area_5_1_20" localSheetId="7">#REF!</definedName>
    <definedName name="Excel_BuiltIn_Print_Area_5_1_20">#REF!</definedName>
    <definedName name="Excel_BuiltIn_Print_Area_5_1_20_16" localSheetId="7">#REF!</definedName>
    <definedName name="Excel_BuiltIn_Print_Area_5_1_20_16">#REF!</definedName>
    <definedName name="Excel_BuiltIn_Print_Area_5_1_20_2" localSheetId="7">#REF!</definedName>
    <definedName name="Excel_BuiltIn_Print_Area_5_1_20_2">#REF!</definedName>
    <definedName name="Excel_BuiltIn_Print_Area_5_1_20_27" localSheetId="7">#REF!</definedName>
    <definedName name="Excel_BuiltIn_Print_Area_5_1_20_27">#REF!</definedName>
    <definedName name="Excel_BuiltIn_Print_Area_5_1_20_4" localSheetId="7">#REF!</definedName>
    <definedName name="Excel_BuiltIn_Print_Area_5_1_20_4">#REF!</definedName>
    <definedName name="Excel_BuiltIn_Print_Area_5_1_27" localSheetId="7">#REF!</definedName>
    <definedName name="Excel_BuiltIn_Print_Area_5_1_27">#REF!</definedName>
    <definedName name="Excel_BuiltIn_Print_Area_5_1_3" localSheetId="7">#REF!</definedName>
    <definedName name="Excel_BuiltIn_Print_Area_5_1_3">#REF!</definedName>
    <definedName name="Excel_BuiltIn_Print_Area_5_1_3_16" localSheetId="7">#REF!</definedName>
    <definedName name="Excel_BuiltIn_Print_Area_5_1_3_16">#REF!</definedName>
    <definedName name="Excel_BuiltIn_Print_Area_5_1_3_2" localSheetId="7">#REF!</definedName>
    <definedName name="Excel_BuiltIn_Print_Area_5_1_3_2">#REF!</definedName>
    <definedName name="Excel_BuiltIn_Print_Area_5_1_3_27" localSheetId="7">#REF!</definedName>
    <definedName name="Excel_BuiltIn_Print_Area_5_1_3_27">#REF!</definedName>
    <definedName name="Excel_BuiltIn_Print_Area_5_1_3_4" localSheetId="7">#REF!</definedName>
    <definedName name="Excel_BuiltIn_Print_Area_5_1_3_4">#REF!</definedName>
    <definedName name="Excel_BuiltIn_Print_Area_5_1_4" localSheetId="7">#REF!</definedName>
    <definedName name="Excel_BuiltIn_Print_Area_5_1_4">#REF!</definedName>
    <definedName name="Excel_BuiltIn_Print_Area_5_1_5" localSheetId="7">#REF!</definedName>
    <definedName name="Excel_BuiltIn_Print_Area_5_1_5">#REF!</definedName>
    <definedName name="Excel_BuiltIn_Print_Area_5_1_5_1" localSheetId="7">#REF!</definedName>
    <definedName name="Excel_BuiltIn_Print_Area_5_1_5_1">#REF!</definedName>
    <definedName name="Excel_BuiltIn_Print_Area_5_1_5_16" localSheetId="7">#REF!</definedName>
    <definedName name="Excel_BuiltIn_Print_Area_5_1_5_16">#REF!</definedName>
    <definedName name="Excel_BuiltIn_Print_Area_5_1_5_2" localSheetId="7">#REF!</definedName>
    <definedName name="Excel_BuiltIn_Print_Area_5_1_5_2">#REF!</definedName>
    <definedName name="Excel_BuiltIn_Print_Area_5_1_5_27" localSheetId="7">#REF!</definedName>
    <definedName name="Excel_BuiltIn_Print_Area_5_1_5_27">#REF!</definedName>
    <definedName name="Excel_BuiltIn_Print_Area_5_1_5_4" localSheetId="7">#REF!</definedName>
    <definedName name="Excel_BuiltIn_Print_Area_5_1_5_4">#REF!</definedName>
    <definedName name="Excel_BuiltIn_Print_Area_5_1_6" localSheetId="7">#REF!</definedName>
    <definedName name="Excel_BuiltIn_Print_Area_5_1_6">#REF!</definedName>
    <definedName name="Excel_BuiltIn_Print_Area_5_1_6_16" localSheetId="7">#REF!</definedName>
    <definedName name="Excel_BuiltIn_Print_Area_5_1_6_16">#REF!</definedName>
    <definedName name="Excel_BuiltIn_Print_Area_5_1_6_2" localSheetId="7">#REF!</definedName>
    <definedName name="Excel_BuiltIn_Print_Area_5_1_6_2">#REF!</definedName>
    <definedName name="Excel_BuiltIn_Print_Area_5_1_6_27" localSheetId="7">#REF!</definedName>
    <definedName name="Excel_BuiltIn_Print_Area_5_1_6_27">#REF!</definedName>
    <definedName name="Excel_BuiltIn_Print_Area_5_1_6_4" localSheetId="7">#REF!</definedName>
    <definedName name="Excel_BuiltIn_Print_Area_5_1_6_4">#REF!</definedName>
    <definedName name="Excel_BuiltIn_Print_Area_5_1_7" localSheetId="7">#REF!</definedName>
    <definedName name="Excel_BuiltIn_Print_Area_5_1_7">#REF!</definedName>
    <definedName name="Excel_BuiltIn_Print_Area_5_1_7_16" localSheetId="7">#REF!</definedName>
    <definedName name="Excel_BuiltIn_Print_Area_5_1_7_16">#REF!</definedName>
    <definedName name="Excel_BuiltIn_Print_Area_5_1_7_2" localSheetId="7">#REF!</definedName>
    <definedName name="Excel_BuiltIn_Print_Area_5_1_7_2">#REF!</definedName>
    <definedName name="Excel_BuiltIn_Print_Area_5_1_7_27" localSheetId="7">#REF!</definedName>
    <definedName name="Excel_BuiltIn_Print_Area_5_1_7_27">#REF!</definedName>
    <definedName name="Excel_BuiltIn_Print_Area_5_1_7_4" localSheetId="7">#REF!</definedName>
    <definedName name="Excel_BuiltIn_Print_Area_5_1_7_4">#REF!</definedName>
    <definedName name="Excel_BuiltIn_Print_Area_5_1_8" localSheetId="7">#REF!</definedName>
    <definedName name="Excel_BuiltIn_Print_Area_5_1_8">#REF!</definedName>
    <definedName name="Excel_BuiltIn_Print_Area_5_1_8_16" localSheetId="7">#REF!</definedName>
    <definedName name="Excel_BuiltIn_Print_Area_5_1_8_16">#REF!</definedName>
    <definedName name="Excel_BuiltIn_Print_Area_5_1_8_2" localSheetId="7">#REF!</definedName>
    <definedName name="Excel_BuiltIn_Print_Area_5_1_8_2">#REF!</definedName>
    <definedName name="Excel_BuiltIn_Print_Area_5_1_8_27" localSheetId="7">#REF!</definedName>
    <definedName name="Excel_BuiltIn_Print_Area_5_1_8_27">#REF!</definedName>
    <definedName name="Excel_BuiltIn_Print_Area_5_1_8_4" localSheetId="7">#REF!</definedName>
    <definedName name="Excel_BuiltIn_Print_Area_5_1_8_4">#REF!</definedName>
    <definedName name="Excel_BuiltIn_Print_Area_5_1_9" localSheetId="7">#REF!</definedName>
    <definedName name="Excel_BuiltIn_Print_Area_5_1_9">#REF!</definedName>
    <definedName name="Excel_BuiltIn_Print_Area_5_1_9_16" localSheetId="7">#REF!</definedName>
    <definedName name="Excel_BuiltIn_Print_Area_5_1_9_16">#REF!</definedName>
    <definedName name="Excel_BuiltIn_Print_Area_5_1_9_2" localSheetId="7">#REF!</definedName>
    <definedName name="Excel_BuiltIn_Print_Area_5_1_9_2">#REF!</definedName>
    <definedName name="Excel_BuiltIn_Print_Area_5_1_9_27" localSheetId="7">#REF!</definedName>
    <definedName name="Excel_BuiltIn_Print_Area_5_1_9_27">#REF!</definedName>
    <definedName name="Excel_BuiltIn_Print_Area_5_1_9_4" localSheetId="7">#REF!</definedName>
    <definedName name="Excel_BuiltIn_Print_Area_5_1_9_4">#REF!</definedName>
    <definedName name="Excel_BuiltIn_Print_Area_5_10" localSheetId="7">#REF!</definedName>
    <definedName name="Excel_BuiltIn_Print_Area_5_10">#REF!</definedName>
    <definedName name="Excel_BuiltIn_Print_Area_5_10_16" localSheetId="7">#REF!</definedName>
    <definedName name="Excel_BuiltIn_Print_Area_5_10_16">#REF!</definedName>
    <definedName name="Excel_BuiltIn_Print_Area_5_10_2" localSheetId="7">#REF!</definedName>
    <definedName name="Excel_BuiltIn_Print_Area_5_10_2">#REF!</definedName>
    <definedName name="Excel_BuiltIn_Print_Area_5_10_27" localSheetId="7">#REF!</definedName>
    <definedName name="Excel_BuiltIn_Print_Area_5_10_27">#REF!</definedName>
    <definedName name="Excel_BuiltIn_Print_Area_5_10_4" localSheetId="7">#REF!</definedName>
    <definedName name="Excel_BuiltIn_Print_Area_5_10_4">#REF!</definedName>
    <definedName name="Excel_BuiltIn_Print_Area_5_11" localSheetId="7">#REF!</definedName>
    <definedName name="Excel_BuiltIn_Print_Area_5_11">#REF!</definedName>
    <definedName name="Excel_BuiltIn_Print_Area_5_11_16" localSheetId="7">#REF!</definedName>
    <definedName name="Excel_BuiltIn_Print_Area_5_11_16">#REF!</definedName>
    <definedName name="Excel_BuiltIn_Print_Area_5_11_2" localSheetId="7">#REF!</definedName>
    <definedName name="Excel_BuiltIn_Print_Area_5_11_2">#REF!</definedName>
    <definedName name="Excel_BuiltIn_Print_Area_5_11_27" localSheetId="7">#REF!</definedName>
    <definedName name="Excel_BuiltIn_Print_Area_5_11_27">#REF!</definedName>
    <definedName name="Excel_BuiltIn_Print_Area_5_11_4" localSheetId="7">#REF!</definedName>
    <definedName name="Excel_BuiltIn_Print_Area_5_11_4">#REF!</definedName>
    <definedName name="Excel_BuiltIn_Print_Area_5_12" localSheetId="7">#REF!</definedName>
    <definedName name="Excel_BuiltIn_Print_Area_5_12">#REF!</definedName>
    <definedName name="Excel_BuiltIn_Print_Area_5_12_16" localSheetId="7">#REF!</definedName>
    <definedName name="Excel_BuiltIn_Print_Area_5_12_16">#REF!</definedName>
    <definedName name="Excel_BuiltIn_Print_Area_5_12_2" localSheetId="7">#REF!</definedName>
    <definedName name="Excel_BuiltIn_Print_Area_5_12_2">#REF!</definedName>
    <definedName name="Excel_BuiltIn_Print_Area_5_12_27" localSheetId="7">#REF!</definedName>
    <definedName name="Excel_BuiltIn_Print_Area_5_12_27">#REF!</definedName>
    <definedName name="Excel_BuiltIn_Print_Area_5_12_4" localSheetId="7">#REF!</definedName>
    <definedName name="Excel_BuiltIn_Print_Area_5_12_4">#REF!</definedName>
    <definedName name="Excel_BuiltIn_Print_Area_5_13" localSheetId="7">#REF!</definedName>
    <definedName name="Excel_BuiltIn_Print_Area_5_13">#REF!</definedName>
    <definedName name="Excel_BuiltIn_Print_Area_5_13_16" localSheetId="7">#REF!</definedName>
    <definedName name="Excel_BuiltIn_Print_Area_5_13_16">#REF!</definedName>
    <definedName name="Excel_BuiltIn_Print_Area_5_13_2" localSheetId="7">#REF!</definedName>
    <definedName name="Excel_BuiltIn_Print_Area_5_13_2">#REF!</definedName>
    <definedName name="Excel_BuiltIn_Print_Area_5_13_27" localSheetId="7">#REF!</definedName>
    <definedName name="Excel_BuiltIn_Print_Area_5_13_27">#REF!</definedName>
    <definedName name="Excel_BuiltIn_Print_Area_5_13_4" localSheetId="7">#REF!</definedName>
    <definedName name="Excel_BuiltIn_Print_Area_5_13_4">#REF!</definedName>
    <definedName name="Excel_BuiltIn_Print_Area_5_14" localSheetId="7">#REF!</definedName>
    <definedName name="Excel_BuiltIn_Print_Area_5_14">#REF!</definedName>
    <definedName name="Excel_BuiltIn_Print_Area_5_14_16" localSheetId="7">#REF!</definedName>
    <definedName name="Excel_BuiltIn_Print_Area_5_14_16">#REF!</definedName>
    <definedName name="Excel_BuiltIn_Print_Area_5_14_2" localSheetId="7">#REF!</definedName>
    <definedName name="Excel_BuiltIn_Print_Area_5_14_2">#REF!</definedName>
    <definedName name="Excel_BuiltIn_Print_Area_5_14_27" localSheetId="7">#REF!</definedName>
    <definedName name="Excel_BuiltIn_Print_Area_5_14_27">#REF!</definedName>
    <definedName name="Excel_BuiltIn_Print_Area_5_14_4" localSheetId="7">#REF!</definedName>
    <definedName name="Excel_BuiltIn_Print_Area_5_14_4">#REF!</definedName>
    <definedName name="Excel_BuiltIn_Print_Area_5_15" localSheetId="7">#REF!</definedName>
    <definedName name="Excel_BuiltIn_Print_Area_5_15">#REF!</definedName>
    <definedName name="Excel_BuiltIn_Print_Area_5_15_16" localSheetId="7">#REF!</definedName>
    <definedName name="Excel_BuiltIn_Print_Area_5_15_16">#REF!</definedName>
    <definedName name="Excel_BuiltIn_Print_Area_5_15_2" localSheetId="7">#REF!</definedName>
    <definedName name="Excel_BuiltIn_Print_Area_5_15_2">#REF!</definedName>
    <definedName name="Excel_BuiltIn_Print_Area_5_15_27" localSheetId="7">#REF!</definedName>
    <definedName name="Excel_BuiltIn_Print_Area_5_15_27">#REF!</definedName>
    <definedName name="Excel_BuiltIn_Print_Area_5_15_4" localSheetId="7">#REF!</definedName>
    <definedName name="Excel_BuiltIn_Print_Area_5_15_4">#REF!</definedName>
    <definedName name="Excel_BuiltIn_Print_Area_5_16" localSheetId="7">#REF!</definedName>
    <definedName name="Excel_BuiltIn_Print_Area_5_16">#REF!</definedName>
    <definedName name="Excel_BuiltIn_Print_Area_5_16_1" localSheetId="7">#REF!</definedName>
    <definedName name="Excel_BuiltIn_Print_Area_5_16_1">#REF!</definedName>
    <definedName name="Excel_BuiltIn_Print_Area_5_16_16" localSheetId="7">#REF!</definedName>
    <definedName name="Excel_BuiltIn_Print_Area_5_16_16">#REF!</definedName>
    <definedName name="Excel_BuiltIn_Print_Area_5_16_2" localSheetId="7">#REF!</definedName>
    <definedName name="Excel_BuiltIn_Print_Area_5_16_2">#REF!</definedName>
    <definedName name="Excel_BuiltIn_Print_Area_5_16_27" localSheetId="7">#REF!</definedName>
    <definedName name="Excel_BuiltIn_Print_Area_5_16_27">#REF!</definedName>
    <definedName name="Excel_BuiltIn_Print_Area_5_16_4" localSheetId="7">#REF!</definedName>
    <definedName name="Excel_BuiltIn_Print_Area_5_16_4">#REF!</definedName>
    <definedName name="Excel_BuiltIn_Print_Area_5_17" localSheetId="7">#REF!</definedName>
    <definedName name="Excel_BuiltIn_Print_Area_5_17">#REF!</definedName>
    <definedName name="Excel_BuiltIn_Print_Area_5_17_16" localSheetId="7">#REF!</definedName>
    <definedName name="Excel_BuiltIn_Print_Area_5_17_16">#REF!</definedName>
    <definedName name="Excel_BuiltIn_Print_Area_5_17_2" localSheetId="7">#REF!</definedName>
    <definedName name="Excel_BuiltIn_Print_Area_5_17_2">#REF!</definedName>
    <definedName name="Excel_BuiltIn_Print_Area_5_17_27" localSheetId="7">#REF!</definedName>
    <definedName name="Excel_BuiltIn_Print_Area_5_17_27">#REF!</definedName>
    <definedName name="Excel_BuiltIn_Print_Area_5_17_4" localSheetId="7">#REF!</definedName>
    <definedName name="Excel_BuiltIn_Print_Area_5_17_4">#REF!</definedName>
    <definedName name="Excel_BuiltIn_Print_Area_5_2" localSheetId="7">#REF!</definedName>
    <definedName name="Excel_BuiltIn_Print_Area_5_2">#REF!</definedName>
    <definedName name="Excel_BuiltIn_Print_Area_5_2_1" localSheetId="7">#REF!</definedName>
    <definedName name="Excel_BuiltIn_Print_Area_5_2_1">#REF!</definedName>
    <definedName name="Excel_BuiltIn_Print_Area_5_2_16" localSheetId="7">#REF!</definedName>
    <definedName name="Excel_BuiltIn_Print_Area_5_2_16">#REF!</definedName>
    <definedName name="Excel_BuiltIn_Print_Area_5_2_2" localSheetId="7">#REF!</definedName>
    <definedName name="Excel_BuiltIn_Print_Area_5_2_2">#REF!</definedName>
    <definedName name="Excel_BuiltIn_Print_Area_5_2_27" localSheetId="7">#REF!</definedName>
    <definedName name="Excel_BuiltIn_Print_Area_5_2_27">#REF!</definedName>
    <definedName name="Excel_BuiltIn_Print_Area_5_2_4" localSheetId="7">#REF!</definedName>
    <definedName name="Excel_BuiltIn_Print_Area_5_2_4">#REF!</definedName>
    <definedName name="Excel_BuiltIn_Print_Area_5_20" localSheetId="7">#REF!</definedName>
    <definedName name="Excel_BuiltIn_Print_Area_5_20">#REF!</definedName>
    <definedName name="Excel_BuiltIn_Print_Area_5_20_16" localSheetId="7">#REF!</definedName>
    <definedName name="Excel_BuiltIn_Print_Area_5_20_16">#REF!</definedName>
    <definedName name="Excel_BuiltIn_Print_Area_5_20_2" localSheetId="7">#REF!</definedName>
    <definedName name="Excel_BuiltIn_Print_Area_5_20_2">#REF!</definedName>
    <definedName name="Excel_BuiltIn_Print_Area_5_20_27" localSheetId="7">#REF!</definedName>
    <definedName name="Excel_BuiltIn_Print_Area_5_20_27">#REF!</definedName>
    <definedName name="Excel_BuiltIn_Print_Area_5_20_4" localSheetId="7">#REF!</definedName>
    <definedName name="Excel_BuiltIn_Print_Area_5_20_4">#REF!</definedName>
    <definedName name="Excel_BuiltIn_Print_Area_5_27" localSheetId="7">#REF!</definedName>
    <definedName name="Excel_BuiltIn_Print_Area_5_27">#REF!</definedName>
    <definedName name="Excel_BuiltIn_Print_Area_5_3" localSheetId="7">#REF!</definedName>
    <definedName name="Excel_BuiltIn_Print_Area_5_3">#REF!</definedName>
    <definedName name="Excel_BuiltIn_Print_Area_5_3_16" localSheetId="7">#REF!</definedName>
    <definedName name="Excel_BuiltIn_Print_Area_5_3_16">#REF!</definedName>
    <definedName name="Excel_BuiltIn_Print_Area_5_3_2" localSheetId="7">#REF!</definedName>
    <definedName name="Excel_BuiltIn_Print_Area_5_3_2">#REF!</definedName>
    <definedName name="Excel_BuiltIn_Print_Area_5_3_27" localSheetId="7">#REF!</definedName>
    <definedName name="Excel_BuiltIn_Print_Area_5_3_27">#REF!</definedName>
    <definedName name="Excel_BuiltIn_Print_Area_5_3_4" localSheetId="7">#REF!</definedName>
    <definedName name="Excel_BuiltIn_Print_Area_5_3_4">#REF!</definedName>
    <definedName name="Excel_BuiltIn_Print_Area_5_4" localSheetId="7">#REF!</definedName>
    <definedName name="Excel_BuiltIn_Print_Area_5_4">#REF!</definedName>
    <definedName name="Excel_BuiltIn_Print_Area_5_5" localSheetId="7">#REF!</definedName>
    <definedName name="Excel_BuiltIn_Print_Area_5_5">#REF!</definedName>
    <definedName name="Excel_BuiltIn_Print_Area_5_5_16" localSheetId="7">#REF!</definedName>
    <definedName name="Excel_BuiltIn_Print_Area_5_5_16">#REF!</definedName>
    <definedName name="Excel_BuiltIn_Print_Area_5_5_2" localSheetId="7">#REF!</definedName>
    <definedName name="Excel_BuiltIn_Print_Area_5_5_2">#REF!</definedName>
    <definedName name="Excel_BuiltIn_Print_Area_5_5_27" localSheetId="7">#REF!</definedName>
    <definedName name="Excel_BuiltIn_Print_Area_5_5_27">#REF!</definedName>
    <definedName name="Excel_BuiltIn_Print_Area_5_5_4" localSheetId="7">#REF!</definedName>
    <definedName name="Excel_BuiltIn_Print_Area_5_5_4">#REF!</definedName>
    <definedName name="Excel_BuiltIn_Print_Area_5_6" localSheetId="7">#REF!</definedName>
    <definedName name="Excel_BuiltIn_Print_Area_5_6">#REF!</definedName>
    <definedName name="Excel_BuiltIn_Print_Area_5_6_16" localSheetId="7">#REF!</definedName>
    <definedName name="Excel_BuiltIn_Print_Area_5_6_16">#REF!</definedName>
    <definedName name="Excel_BuiltIn_Print_Area_5_6_2" localSheetId="7">#REF!</definedName>
    <definedName name="Excel_BuiltIn_Print_Area_5_6_2">#REF!</definedName>
    <definedName name="Excel_BuiltIn_Print_Area_5_6_27" localSheetId="7">#REF!</definedName>
    <definedName name="Excel_BuiltIn_Print_Area_5_6_27">#REF!</definedName>
    <definedName name="Excel_BuiltIn_Print_Area_5_6_4" localSheetId="7">#REF!</definedName>
    <definedName name="Excel_BuiltIn_Print_Area_5_6_4">#REF!</definedName>
    <definedName name="Excel_BuiltIn_Print_Area_5_7" localSheetId="7">#REF!</definedName>
    <definedName name="Excel_BuiltIn_Print_Area_5_7">#REF!</definedName>
    <definedName name="Excel_BuiltIn_Print_Area_5_7_16" localSheetId="7">#REF!</definedName>
    <definedName name="Excel_BuiltIn_Print_Area_5_7_16">#REF!</definedName>
    <definedName name="Excel_BuiltIn_Print_Area_5_7_2" localSheetId="7">#REF!</definedName>
    <definedName name="Excel_BuiltIn_Print_Area_5_7_2">#REF!</definedName>
    <definedName name="Excel_BuiltIn_Print_Area_5_7_27" localSheetId="7">#REF!</definedName>
    <definedName name="Excel_BuiltIn_Print_Area_5_7_27">#REF!</definedName>
    <definedName name="Excel_BuiltIn_Print_Area_5_7_4" localSheetId="7">#REF!</definedName>
    <definedName name="Excel_BuiltIn_Print_Area_5_7_4">#REF!</definedName>
    <definedName name="Excel_BuiltIn_Print_Area_5_8" localSheetId="7">#REF!</definedName>
    <definedName name="Excel_BuiltIn_Print_Area_5_8">#REF!</definedName>
    <definedName name="Excel_BuiltIn_Print_Area_5_8_16" localSheetId="7">#REF!</definedName>
    <definedName name="Excel_BuiltIn_Print_Area_5_8_16">#REF!</definedName>
    <definedName name="Excel_BuiltIn_Print_Area_5_8_2" localSheetId="7">#REF!</definedName>
    <definedName name="Excel_BuiltIn_Print_Area_5_8_2">#REF!</definedName>
    <definedName name="Excel_BuiltIn_Print_Area_5_8_27" localSheetId="7">#REF!</definedName>
    <definedName name="Excel_BuiltIn_Print_Area_5_8_27">#REF!</definedName>
    <definedName name="Excel_BuiltIn_Print_Area_5_8_4" localSheetId="7">#REF!</definedName>
    <definedName name="Excel_BuiltIn_Print_Area_5_8_4">#REF!</definedName>
    <definedName name="Excel_BuiltIn_Print_Area_5_9" localSheetId="7">#REF!</definedName>
    <definedName name="Excel_BuiltIn_Print_Area_5_9">#REF!</definedName>
    <definedName name="Excel_BuiltIn_Print_Area_5_9_16" localSheetId="7">#REF!</definedName>
    <definedName name="Excel_BuiltIn_Print_Area_5_9_16">#REF!</definedName>
    <definedName name="Excel_BuiltIn_Print_Area_5_9_2" localSheetId="7">#REF!</definedName>
    <definedName name="Excel_BuiltIn_Print_Area_5_9_2">#REF!</definedName>
    <definedName name="Excel_BuiltIn_Print_Area_5_9_27" localSheetId="7">#REF!</definedName>
    <definedName name="Excel_BuiltIn_Print_Area_5_9_27">#REF!</definedName>
    <definedName name="Excel_BuiltIn_Print_Area_5_9_4" localSheetId="7">#REF!</definedName>
    <definedName name="Excel_BuiltIn_Print_Area_5_9_4">#REF!</definedName>
    <definedName name="Excel_BuiltIn_Print_Area_6_1" localSheetId="7">#REF!</definedName>
    <definedName name="Excel_BuiltIn_Print_Area_6_1">#REF!</definedName>
    <definedName name="Excel_BuiltIn_Print_Area_6_1_1" localSheetId="7">#REF!</definedName>
    <definedName name="Excel_BuiltIn_Print_Area_6_1_1">#REF!</definedName>
    <definedName name="Excel_BuiltIn_Print_Area_6_1_1_16" localSheetId="7">#REF!</definedName>
    <definedName name="Excel_BuiltIn_Print_Area_6_1_1_16">#REF!</definedName>
    <definedName name="Excel_BuiltIn_Print_Area_6_1_1_2" localSheetId="7">#REF!</definedName>
    <definedName name="Excel_BuiltIn_Print_Area_6_1_1_2">#REF!</definedName>
    <definedName name="Excel_BuiltIn_Print_Area_6_1_1_27" localSheetId="7">#REF!</definedName>
    <definedName name="Excel_BuiltIn_Print_Area_6_1_1_27">#REF!</definedName>
    <definedName name="Excel_BuiltIn_Print_Area_6_1_1_4" localSheetId="7">#REF!</definedName>
    <definedName name="Excel_BuiltIn_Print_Area_6_1_1_4">#REF!</definedName>
    <definedName name="Excel_BuiltIn_Print_Area_6_1_10" localSheetId="7">#REF!</definedName>
    <definedName name="Excel_BuiltIn_Print_Area_6_1_10">#REF!</definedName>
    <definedName name="Excel_BuiltIn_Print_Area_6_1_10_16" localSheetId="7">#REF!</definedName>
    <definedName name="Excel_BuiltIn_Print_Area_6_1_10_16">#REF!</definedName>
    <definedName name="Excel_BuiltIn_Print_Area_6_1_10_2" localSheetId="7">#REF!</definedName>
    <definedName name="Excel_BuiltIn_Print_Area_6_1_10_2">#REF!</definedName>
    <definedName name="Excel_BuiltIn_Print_Area_6_1_10_27" localSheetId="7">#REF!</definedName>
    <definedName name="Excel_BuiltIn_Print_Area_6_1_10_27">#REF!</definedName>
    <definedName name="Excel_BuiltIn_Print_Area_6_1_10_4" localSheetId="7">#REF!</definedName>
    <definedName name="Excel_BuiltIn_Print_Area_6_1_10_4">#REF!</definedName>
    <definedName name="Excel_BuiltIn_Print_Area_6_1_11" localSheetId="7">#REF!</definedName>
    <definedName name="Excel_BuiltIn_Print_Area_6_1_11">#REF!</definedName>
    <definedName name="Excel_BuiltIn_Print_Area_6_1_11_16" localSheetId="7">#REF!</definedName>
    <definedName name="Excel_BuiltIn_Print_Area_6_1_11_16">#REF!</definedName>
    <definedName name="Excel_BuiltIn_Print_Area_6_1_11_2" localSheetId="7">#REF!</definedName>
    <definedName name="Excel_BuiltIn_Print_Area_6_1_11_2">#REF!</definedName>
    <definedName name="Excel_BuiltIn_Print_Area_6_1_11_27" localSheetId="7">#REF!</definedName>
    <definedName name="Excel_BuiltIn_Print_Area_6_1_11_27">#REF!</definedName>
    <definedName name="Excel_BuiltIn_Print_Area_6_1_11_4" localSheetId="7">#REF!</definedName>
    <definedName name="Excel_BuiltIn_Print_Area_6_1_11_4">#REF!</definedName>
    <definedName name="Excel_BuiltIn_Print_Area_6_1_12" localSheetId="7">#REF!</definedName>
    <definedName name="Excel_BuiltIn_Print_Area_6_1_12">#REF!</definedName>
    <definedName name="Excel_BuiltIn_Print_Area_6_1_12_16" localSheetId="7">#REF!</definedName>
    <definedName name="Excel_BuiltIn_Print_Area_6_1_12_16">#REF!</definedName>
    <definedName name="Excel_BuiltIn_Print_Area_6_1_12_2" localSheetId="7">#REF!</definedName>
    <definedName name="Excel_BuiltIn_Print_Area_6_1_12_2">#REF!</definedName>
    <definedName name="Excel_BuiltIn_Print_Area_6_1_12_27" localSheetId="7">#REF!</definedName>
    <definedName name="Excel_BuiltIn_Print_Area_6_1_12_27">#REF!</definedName>
    <definedName name="Excel_BuiltIn_Print_Area_6_1_12_4" localSheetId="7">#REF!</definedName>
    <definedName name="Excel_BuiltIn_Print_Area_6_1_12_4">#REF!</definedName>
    <definedName name="Excel_BuiltIn_Print_Area_6_1_13" localSheetId="7">#REF!</definedName>
    <definedName name="Excel_BuiltIn_Print_Area_6_1_13">#REF!</definedName>
    <definedName name="Excel_BuiltIn_Print_Area_6_1_13_16" localSheetId="7">#REF!</definedName>
    <definedName name="Excel_BuiltIn_Print_Area_6_1_13_16">#REF!</definedName>
    <definedName name="Excel_BuiltIn_Print_Area_6_1_13_2" localSheetId="7">#REF!</definedName>
    <definedName name="Excel_BuiltIn_Print_Area_6_1_13_2">#REF!</definedName>
    <definedName name="Excel_BuiltIn_Print_Area_6_1_13_27" localSheetId="7">#REF!</definedName>
    <definedName name="Excel_BuiltIn_Print_Area_6_1_13_27">#REF!</definedName>
    <definedName name="Excel_BuiltIn_Print_Area_6_1_13_4" localSheetId="7">#REF!</definedName>
    <definedName name="Excel_BuiltIn_Print_Area_6_1_13_4">#REF!</definedName>
    <definedName name="Excel_BuiltIn_Print_Area_6_1_14" localSheetId="7">#REF!</definedName>
    <definedName name="Excel_BuiltIn_Print_Area_6_1_14">#REF!</definedName>
    <definedName name="Excel_BuiltIn_Print_Area_6_1_14_16" localSheetId="7">#REF!</definedName>
    <definedName name="Excel_BuiltIn_Print_Area_6_1_14_16">#REF!</definedName>
    <definedName name="Excel_BuiltIn_Print_Area_6_1_14_2" localSheetId="7">#REF!</definedName>
    <definedName name="Excel_BuiltIn_Print_Area_6_1_14_2">#REF!</definedName>
    <definedName name="Excel_BuiltIn_Print_Area_6_1_14_27" localSheetId="7">#REF!</definedName>
    <definedName name="Excel_BuiltIn_Print_Area_6_1_14_27">#REF!</definedName>
    <definedName name="Excel_BuiltIn_Print_Area_6_1_14_4" localSheetId="7">#REF!</definedName>
    <definedName name="Excel_BuiltIn_Print_Area_6_1_14_4">#REF!</definedName>
    <definedName name="Excel_BuiltIn_Print_Area_6_1_15" localSheetId="7">#REF!</definedName>
    <definedName name="Excel_BuiltIn_Print_Area_6_1_15">#REF!</definedName>
    <definedName name="Excel_BuiltIn_Print_Area_6_1_15_16" localSheetId="7">#REF!</definedName>
    <definedName name="Excel_BuiltIn_Print_Area_6_1_15_16">#REF!</definedName>
    <definedName name="Excel_BuiltIn_Print_Area_6_1_15_2" localSheetId="7">#REF!</definedName>
    <definedName name="Excel_BuiltIn_Print_Area_6_1_15_2">#REF!</definedName>
    <definedName name="Excel_BuiltIn_Print_Area_6_1_15_27" localSheetId="7">#REF!</definedName>
    <definedName name="Excel_BuiltIn_Print_Area_6_1_15_27">#REF!</definedName>
    <definedName name="Excel_BuiltIn_Print_Area_6_1_15_4" localSheetId="7">#REF!</definedName>
    <definedName name="Excel_BuiltIn_Print_Area_6_1_15_4">#REF!</definedName>
    <definedName name="Excel_BuiltIn_Print_Area_6_1_16" localSheetId="7">#REF!</definedName>
    <definedName name="Excel_BuiltIn_Print_Area_6_1_16">#REF!</definedName>
    <definedName name="Excel_BuiltIn_Print_Area_6_1_16_1" localSheetId="7">#REF!</definedName>
    <definedName name="Excel_BuiltIn_Print_Area_6_1_16_1">#REF!</definedName>
    <definedName name="Excel_BuiltIn_Print_Area_6_1_16_16" localSheetId="7">#REF!</definedName>
    <definedName name="Excel_BuiltIn_Print_Area_6_1_16_16">#REF!</definedName>
    <definedName name="Excel_BuiltIn_Print_Area_6_1_16_2" localSheetId="7">#REF!</definedName>
    <definedName name="Excel_BuiltIn_Print_Area_6_1_16_2">#REF!</definedName>
    <definedName name="Excel_BuiltIn_Print_Area_6_1_16_27" localSheetId="7">#REF!</definedName>
    <definedName name="Excel_BuiltIn_Print_Area_6_1_16_27">#REF!</definedName>
    <definedName name="Excel_BuiltIn_Print_Area_6_1_16_4" localSheetId="7">#REF!</definedName>
    <definedName name="Excel_BuiltIn_Print_Area_6_1_16_4">#REF!</definedName>
    <definedName name="Excel_BuiltIn_Print_Area_6_1_17" localSheetId="7">#REF!</definedName>
    <definedName name="Excel_BuiltIn_Print_Area_6_1_17">#REF!</definedName>
    <definedName name="Excel_BuiltIn_Print_Area_6_1_17_16" localSheetId="7">#REF!</definedName>
    <definedName name="Excel_BuiltIn_Print_Area_6_1_17_16">#REF!</definedName>
    <definedName name="Excel_BuiltIn_Print_Area_6_1_17_2" localSheetId="7">#REF!</definedName>
    <definedName name="Excel_BuiltIn_Print_Area_6_1_17_2">#REF!</definedName>
    <definedName name="Excel_BuiltIn_Print_Area_6_1_17_27" localSheetId="7">#REF!</definedName>
    <definedName name="Excel_BuiltIn_Print_Area_6_1_17_27">#REF!</definedName>
    <definedName name="Excel_BuiltIn_Print_Area_6_1_17_4" localSheetId="7">#REF!</definedName>
    <definedName name="Excel_BuiltIn_Print_Area_6_1_17_4">#REF!</definedName>
    <definedName name="Excel_BuiltIn_Print_Area_6_1_2" localSheetId="7">#REF!</definedName>
    <definedName name="Excel_BuiltIn_Print_Area_6_1_2">#REF!</definedName>
    <definedName name="Excel_BuiltIn_Print_Area_6_1_2_1" localSheetId="7">#REF!</definedName>
    <definedName name="Excel_BuiltIn_Print_Area_6_1_2_1">#REF!</definedName>
    <definedName name="Excel_BuiltIn_Print_Area_6_1_2_16" localSheetId="7">#REF!</definedName>
    <definedName name="Excel_BuiltIn_Print_Area_6_1_2_16">#REF!</definedName>
    <definedName name="Excel_BuiltIn_Print_Area_6_1_2_2" localSheetId="7">#REF!</definedName>
    <definedName name="Excel_BuiltIn_Print_Area_6_1_2_2">#REF!</definedName>
    <definedName name="Excel_BuiltIn_Print_Area_6_1_2_27" localSheetId="7">#REF!</definedName>
    <definedName name="Excel_BuiltIn_Print_Area_6_1_2_27">#REF!</definedName>
    <definedName name="Excel_BuiltIn_Print_Area_6_1_2_4" localSheetId="7">#REF!</definedName>
    <definedName name="Excel_BuiltIn_Print_Area_6_1_2_4">#REF!</definedName>
    <definedName name="Excel_BuiltIn_Print_Area_6_1_20" localSheetId="7">#REF!</definedName>
    <definedName name="Excel_BuiltIn_Print_Area_6_1_20">#REF!</definedName>
    <definedName name="Excel_BuiltIn_Print_Area_6_1_20_16" localSheetId="7">#REF!</definedName>
    <definedName name="Excel_BuiltIn_Print_Area_6_1_20_16">#REF!</definedName>
    <definedName name="Excel_BuiltIn_Print_Area_6_1_20_2" localSheetId="7">#REF!</definedName>
    <definedName name="Excel_BuiltIn_Print_Area_6_1_20_2">#REF!</definedName>
    <definedName name="Excel_BuiltIn_Print_Area_6_1_20_27" localSheetId="7">#REF!</definedName>
    <definedName name="Excel_BuiltIn_Print_Area_6_1_20_27">#REF!</definedName>
    <definedName name="Excel_BuiltIn_Print_Area_6_1_20_4" localSheetId="7">#REF!</definedName>
    <definedName name="Excel_BuiltIn_Print_Area_6_1_20_4">#REF!</definedName>
    <definedName name="Excel_BuiltIn_Print_Area_6_1_27" localSheetId="7">#REF!</definedName>
    <definedName name="Excel_BuiltIn_Print_Area_6_1_27">#REF!</definedName>
    <definedName name="Excel_BuiltIn_Print_Area_6_1_3" localSheetId="7">#REF!</definedName>
    <definedName name="Excel_BuiltIn_Print_Area_6_1_3">#REF!</definedName>
    <definedName name="Excel_BuiltIn_Print_Area_6_1_3_16" localSheetId="7">#REF!</definedName>
    <definedName name="Excel_BuiltIn_Print_Area_6_1_3_16">#REF!</definedName>
    <definedName name="Excel_BuiltIn_Print_Area_6_1_3_2" localSheetId="7">#REF!</definedName>
    <definedName name="Excel_BuiltIn_Print_Area_6_1_3_2">#REF!</definedName>
    <definedName name="Excel_BuiltIn_Print_Area_6_1_3_27" localSheetId="7">#REF!</definedName>
    <definedName name="Excel_BuiltIn_Print_Area_6_1_3_27">#REF!</definedName>
    <definedName name="Excel_BuiltIn_Print_Area_6_1_3_4" localSheetId="7">#REF!</definedName>
    <definedName name="Excel_BuiltIn_Print_Area_6_1_3_4">#REF!</definedName>
    <definedName name="Excel_BuiltIn_Print_Area_6_1_4" localSheetId="7">#REF!</definedName>
    <definedName name="Excel_BuiltIn_Print_Area_6_1_4">#REF!</definedName>
    <definedName name="Excel_BuiltIn_Print_Area_6_1_5" localSheetId="7">#REF!</definedName>
    <definedName name="Excel_BuiltIn_Print_Area_6_1_5">#REF!</definedName>
    <definedName name="Excel_BuiltIn_Print_Area_6_1_5_1" localSheetId="7">#REF!</definedName>
    <definedName name="Excel_BuiltIn_Print_Area_6_1_5_1">#REF!</definedName>
    <definedName name="Excel_BuiltIn_Print_Area_6_1_5_16" localSheetId="7">#REF!</definedName>
    <definedName name="Excel_BuiltIn_Print_Area_6_1_5_16">#REF!</definedName>
    <definedName name="Excel_BuiltIn_Print_Area_6_1_5_2" localSheetId="7">#REF!</definedName>
    <definedName name="Excel_BuiltIn_Print_Area_6_1_5_2">#REF!</definedName>
    <definedName name="Excel_BuiltIn_Print_Area_6_1_5_27" localSheetId="7">#REF!</definedName>
    <definedName name="Excel_BuiltIn_Print_Area_6_1_5_27">#REF!</definedName>
    <definedName name="Excel_BuiltIn_Print_Area_6_1_5_4" localSheetId="7">#REF!</definedName>
    <definedName name="Excel_BuiltIn_Print_Area_6_1_5_4">#REF!</definedName>
    <definedName name="Excel_BuiltIn_Print_Area_6_1_6" localSheetId="7">#REF!</definedName>
    <definedName name="Excel_BuiltIn_Print_Area_6_1_6">#REF!</definedName>
    <definedName name="Excel_BuiltIn_Print_Area_6_1_6_16" localSheetId="7">#REF!</definedName>
    <definedName name="Excel_BuiltIn_Print_Area_6_1_6_16">#REF!</definedName>
    <definedName name="Excel_BuiltIn_Print_Area_6_1_6_2" localSheetId="7">#REF!</definedName>
    <definedName name="Excel_BuiltIn_Print_Area_6_1_6_2">#REF!</definedName>
    <definedName name="Excel_BuiltIn_Print_Area_6_1_6_27" localSheetId="7">#REF!</definedName>
    <definedName name="Excel_BuiltIn_Print_Area_6_1_6_27">#REF!</definedName>
    <definedName name="Excel_BuiltIn_Print_Area_6_1_6_4" localSheetId="7">#REF!</definedName>
    <definedName name="Excel_BuiltIn_Print_Area_6_1_6_4">#REF!</definedName>
    <definedName name="Excel_BuiltIn_Print_Area_6_1_7" localSheetId="7">#REF!</definedName>
    <definedName name="Excel_BuiltIn_Print_Area_6_1_7">#REF!</definedName>
    <definedName name="Excel_BuiltIn_Print_Area_6_1_7_16" localSheetId="7">#REF!</definedName>
    <definedName name="Excel_BuiltIn_Print_Area_6_1_7_16">#REF!</definedName>
    <definedName name="Excel_BuiltIn_Print_Area_6_1_7_2" localSheetId="7">#REF!</definedName>
    <definedName name="Excel_BuiltIn_Print_Area_6_1_7_2">#REF!</definedName>
    <definedName name="Excel_BuiltIn_Print_Area_6_1_7_27" localSheetId="7">#REF!</definedName>
    <definedName name="Excel_BuiltIn_Print_Area_6_1_7_27">#REF!</definedName>
    <definedName name="Excel_BuiltIn_Print_Area_6_1_7_4" localSheetId="7">#REF!</definedName>
    <definedName name="Excel_BuiltIn_Print_Area_6_1_7_4">#REF!</definedName>
    <definedName name="Excel_BuiltIn_Print_Area_6_1_8" localSheetId="7">#REF!</definedName>
    <definedName name="Excel_BuiltIn_Print_Area_6_1_8">#REF!</definedName>
    <definedName name="Excel_BuiltIn_Print_Area_6_1_8_16" localSheetId="7">#REF!</definedName>
    <definedName name="Excel_BuiltIn_Print_Area_6_1_8_16">#REF!</definedName>
    <definedName name="Excel_BuiltIn_Print_Area_6_1_8_2" localSheetId="7">#REF!</definedName>
    <definedName name="Excel_BuiltIn_Print_Area_6_1_8_2">#REF!</definedName>
    <definedName name="Excel_BuiltIn_Print_Area_6_1_8_27" localSheetId="7">#REF!</definedName>
    <definedName name="Excel_BuiltIn_Print_Area_6_1_8_27">#REF!</definedName>
    <definedName name="Excel_BuiltIn_Print_Area_6_1_8_4" localSheetId="7">#REF!</definedName>
    <definedName name="Excel_BuiltIn_Print_Area_6_1_8_4">#REF!</definedName>
    <definedName name="Excel_BuiltIn_Print_Area_6_1_9" localSheetId="7">#REF!</definedName>
    <definedName name="Excel_BuiltIn_Print_Area_6_1_9">#REF!</definedName>
    <definedName name="Excel_BuiltIn_Print_Area_6_1_9_16" localSheetId="7">#REF!</definedName>
    <definedName name="Excel_BuiltIn_Print_Area_6_1_9_16">#REF!</definedName>
    <definedName name="Excel_BuiltIn_Print_Area_6_1_9_2" localSheetId="7">#REF!</definedName>
    <definedName name="Excel_BuiltIn_Print_Area_6_1_9_2">#REF!</definedName>
    <definedName name="Excel_BuiltIn_Print_Area_6_1_9_27" localSheetId="7">#REF!</definedName>
    <definedName name="Excel_BuiltIn_Print_Area_6_1_9_27">#REF!</definedName>
    <definedName name="Excel_BuiltIn_Print_Area_6_1_9_4" localSheetId="7">#REF!</definedName>
    <definedName name="Excel_BuiltIn_Print_Area_6_1_9_4">#REF!</definedName>
    <definedName name="Excel_BuiltIn_Print_Area_6_20" localSheetId="7">#REF!</definedName>
    <definedName name="Excel_BuiltIn_Print_Area_6_20">#REF!</definedName>
    <definedName name="Excel_BuiltIn_Print_Area_6_20_16" localSheetId="7">#REF!</definedName>
    <definedName name="Excel_BuiltIn_Print_Area_6_20_16">#REF!</definedName>
    <definedName name="Excel_BuiltIn_Print_Area_6_20_2" localSheetId="7">#REF!</definedName>
    <definedName name="Excel_BuiltIn_Print_Area_6_20_2">#REF!</definedName>
    <definedName name="Excel_BuiltIn_Print_Area_6_20_27" localSheetId="7">#REF!</definedName>
    <definedName name="Excel_BuiltIn_Print_Area_6_20_27">#REF!</definedName>
    <definedName name="Excel_BuiltIn_Print_Area_6_20_4" localSheetId="7">#REF!</definedName>
    <definedName name="Excel_BuiltIn_Print_Area_6_20_4">#REF!</definedName>
    <definedName name="Excel_BuiltIn_Print_Area_7_1_1" localSheetId="7">#REF!</definedName>
    <definedName name="Excel_BuiltIn_Print_Area_7_1_1">#REF!</definedName>
    <definedName name="Excel_BuiltIn_Print_Area_7_1_1_1" localSheetId="7">#REF!</definedName>
    <definedName name="Excel_BuiltIn_Print_Area_7_1_1_1">#REF!</definedName>
    <definedName name="Excel_BuiltIn_Print_Area_7_1_1_1_1" localSheetId="7">#REF!</definedName>
    <definedName name="Excel_BuiltIn_Print_Area_7_1_1_1_1">#REF!</definedName>
    <definedName name="Excel_BuiltIn_Print_Area_7_1_1_1_1_1" localSheetId="7">#REF!</definedName>
    <definedName name="Excel_BuiltIn_Print_Area_7_1_1_1_1_1">#REF!</definedName>
    <definedName name="Excel_BuiltIn_Print_Area_7_1_1_1_1_16" localSheetId="7">#REF!</definedName>
    <definedName name="Excel_BuiltIn_Print_Area_7_1_1_1_1_16">#REF!</definedName>
    <definedName name="Excel_BuiltIn_Print_Area_7_1_1_1_1_2" localSheetId="7">#REF!</definedName>
    <definedName name="Excel_BuiltIn_Print_Area_7_1_1_1_1_2">#REF!</definedName>
    <definedName name="Excel_BuiltIn_Print_Area_7_1_1_1_1_27" localSheetId="7">#REF!</definedName>
    <definedName name="Excel_BuiltIn_Print_Area_7_1_1_1_1_27">#REF!</definedName>
    <definedName name="Excel_BuiltIn_Print_Area_7_1_1_1_1_4" localSheetId="7">#REF!</definedName>
    <definedName name="Excel_BuiltIn_Print_Area_7_1_1_1_1_4">#REF!</definedName>
    <definedName name="Excel_BuiltIn_Print_Area_7_1_1_1_16" localSheetId="7">#REF!</definedName>
    <definedName name="Excel_BuiltIn_Print_Area_7_1_1_1_16">#REF!</definedName>
    <definedName name="Excel_BuiltIn_Print_Area_7_1_1_1_2" localSheetId="7">#REF!</definedName>
    <definedName name="Excel_BuiltIn_Print_Area_7_1_1_1_2">#REF!</definedName>
    <definedName name="Excel_BuiltIn_Print_Area_7_1_1_1_27" localSheetId="7">#REF!</definedName>
    <definedName name="Excel_BuiltIn_Print_Area_7_1_1_1_27">#REF!</definedName>
    <definedName name="Excel_BuiltIn_Print_Area_7_1_1_1_4" localSheetId="7">#REF!</definedName>
    <definedName name="Excel_BuiltIn_Print_Area_7_1_1_1_4">#REF!</definedName>
    <definedName name="Excel_BuiltIn_Print_Area_7_1_1_10" localSheetId="7">#REF!</definedName>
    <definedName name="Excel_BuiltIn_Print_Area_7_1_1_10">#REF!</definedName>
    <definedName name="Excel_BuiltIn_Print_Area_7_1_1_10_16" localSheetId="7">#REF!</definedName>
    <definedName name="Excel_BuiltIn_Print_Area_7_1_1_10_16">#REF!</definedName>
    <definedName name="Excel_BuiltIn_Print_Area_7_1_1_10_2" localSheetId="7">#REF!</definedName>
    <definedName name="Excel_BuiltIn_Print_Area_7_1_1_10_2">#REF!</definedName>
    <definedName name="Excel_BuiltIn_Print_Area_7_1_1_10_27" localSheetId="7">#REF!</definedName>
    <definedName name="Excel_BuiltIn_Print_Area_7_1_1_10_27">#REF!</definedName>
    <definedName name="Excel_BuiltIn_Print_Area_7_1_1_10_4" localSheetId="7">#REF!</definedName>
    <definedName name="Excel_BuiltIn_Print_Area_7_1_1_10_4">#REF!</definedName>
    <definedName name="Excel_BuiltIn_Print_Area_7_1_1_11" localSheetId="7">#REF!</definedName>
    <definedName name="Excel_BuiltIn_Print_Area_7_1_1_11">#REF!</definedName>
    <definedName name="Excel_BuiltIn_Print_Area_7_1_1_11_16" localSheetId="7">#REF!</definedName>
    <definedName name="Excel_BuiltIn_Print_Area_7_1_1_11_16">#REF!</definedName>
    <definedName name="Excel_BuiltIn_Print_Area_7_1_1_11_2" localSheetId="7">#REF!</definedName>
    <definedName name="Excel_BuiltIn_Print_Area_7_1_1_11_2">#REF!</definedName>
    <definedName name="Excel_BuiltIn_Print_Area_7_1_1_11_27" localSheetId="7">#REF!</definedName>
    <definedName name="Excel_BuiltIn_Print_Area_7_1_1_11_27">#REF!</definedName>
    <definedName name="Excel_BuiltIn_Print_Area_7_1_1_11_4" localSheetId="7">#REF!</definedName>
    <definedName name="Excel_BuiltIn_Print_Area_7_1_1_11_4">#REF!</definedName>
    <definedName name="Excel_BuiltIn_Print_Area_7_1_1_12" localSheetId="7">#REF!</definedName>
    <definedName name="Excel_BuiltIn_Print_Area_7_1_1_12">#REF!</definedName>
    <definedName name="Excel_BuiltIn_Print_Area_7_1_1_12_16" localSheetId="7">#REF!</definedName>
    <definedName name="Excel_BuiltIn_Print_Area_7_1_1_12_16">#REF!</definedName>
    <definedName name="Excel_BuiltIn_Print_Area_7_1_1_12_2" localSheetId="7">#REF!</definedName>
    <definedName name="Excel_BuiltIn_Print_Area_7_1_1_12_2">#REF!</definedName>
    <definedName name="Excel_BuiltIn_Print_Area_7_1_1_12_27" localSheetId="7">#REF!</definedName>
    <definedName name="Excel_BuiltIn_Print_Area_7_1_1_12_27">#REF!</definedName>
    <definedName name="Excel_BuiltIn_Print_Area_7_1_1_12_4" localSheetId="7">#REF!</definedName>
    <definedName name="Excel_BuiltIn_Print_Area_7_1_1_12_4">#REF!</definedName>
    <definedName name="Excel_BuiltIn_Print_Area_7_1_1_13" localSheetId="7">#REF!</definedName>
    <definedName name="Excel_BuiltIn_Print_Area_7_1_1_13">#REF!</definedName>
    <definedName name="Excel_BuiltIn_Print_Area_7_1_1_13_16" localSheetId="7">#REF!</definedName>
    <definedName name="Excel_BuiltIn_Print_Area_7_1_1_13_16">#REF!</definedName>
    <definedName name="Excel_BuiltIn_Print_Area_7_1_1_13_2" localSheetId="7">#REF!</definedName>
    <definedName name="Excel_BuiltIn_Print_Area_7_1_1_13_2">#REF!</definedName>
    <definedName name="Excel_BuiltIn_Print_Area_7_1_1_13_27" localSheetId="7">#REF!</definedName>
    <definedName name="Excel_BuiltIn_Print_Area_7_1_1_13_27">#REF!</definedName>
    <definedName name="Excel_BuiltIn_Print_Area_7_1_1_13_4" localSheetId="7">#REF!</definedName>
    <definedName name="Excel_BuiltIn_Print_Area_7_1_1_13_4">#REF!</definedName>
    <definedName name="Excel_BuiltIn_Print_Area_7_1_1_14" localSheetId="7">#REF!</definedName>
    <definedName name="Excel_BuiltIn_Print_Area_7_1_1_14">#REF!</definedName>
    <definedName name="Excel_BuiltIn_Print_Area_7_1_1_14_16" localSheetId="7">#REF!</definedName>
    <definedName name="Excel_BuiltIn_Print_Area_7_1_1_14_16">#REF!</definedName>
    <definedName name="Excel_BuiltIn_Print_Area_7_1_1_14_2" localSheetId="7">#REF!</definedName>
    <definedName name="Excel_BuiltIn_Print_Area_7_1_1_14_2">#REF!</definedName>
    <definedName name="Excel_BuiltIn_Print_Area_7_1_1_14_27" localSheetId="7">#REF!</definedName>
    <definedName name="Excel_BuiltIn_Print_Area_7_1_1_14_27">#REF!</definedName>
    <definedName name="Excel_BuiltIn_Print_Area_7_1_1_14_4" localSheetId="7">#REF!</definedName>
    <definedName name="Excel_BuiltIn_Print_Area_7_1_1_14_4">#REF!</definedName>
    <definedName name="Excel_BuiltIn_Print_Area_7_1_1_15" localSheetId="7">#REF!</definedName>
    <definedName name="Excel_BuiltIn_Print_Area_7_1_1_15">#REF!</definedName>
    <definedName name="Excel_BuiltIn_Print_Area_7_1_1_15_16" localSheetId="7">#REF!</definedName>
    <definedName name="Excel_BuiltIn_Print_Area_7_1_1_15_16">#REF!</definedName>
    <definedName name="Excel_BuiltIn_Print_Area_7_1_1_15_2" localSheetId="7">#REF!</definedName>
    <definedName name="Excel_BuiltIn_Print_Area_7_1_1_15_2">#REF!</definedName>
    <definedName name="Excel_BuiltIn_Print_Area_7_1_1_15_27" localSheetId="7">#REF!</definedName>
    <definedName name="Excel_BuiltIn_Print_Area_7_1_1_15_27">#REF!</definedName>
    <definedName name="Excel_BuiltIn_Print_Area_7_1_1_15_4" localSheetId="7">#REF!</definedName>
    <definedName name="Excel_BuiltIn_Print_Area_7_1_1_15_4">#REF!</definedName>
    <definedName name="Excel_BuiltIn_Print_Area_7_1_1_16" localSheetId="7">#REF!</definedName>
    <definedName name="Excel_BuiltIn_Print_Area_7_1_1_16">#REF!</definedName>
    <definedName name="Excel_BuiltIn_Print_Area_7_1_1_16_1" localSheetId="7">#REF!</definedName>
    <definedName name="Excel_BuiltIn_Print_Area_7_1_1_16_1">#REF!</definedName>
    <definedName name="Excel_BuiltIn_Print_Area_7_1_1_16_16" localSheetId="7">#REF!</definedName>
    <definedName name="Excel_BuiltIn_Print_Area_7_1_1_16_16">#REF!</definedName>
    <definedName name="Excel_BuiltIn_Print_Area_7_1_1_16_2" localSheetId="7">#REF!</definedName>
    <definedName name="Excel_BuiltIn_Print_Area_7_1_1_16_2">#REF!</definedName>
    <definedName name="Excel_BuiltIn_Print_Area_7_1_1_16_27" localSheetId="7">#REF!</definedName>
    <definedName name="Excel_BuiltIn_Print_Area_7_1_1_16_27">#REF!</definedName>
    <definedName name="Excel_BuiltIn_Print_Area_7_1_1_16_4" localSheetId="7">#REF!</definedName>
    <definedName name="Excel_BuiltIn_Print_Area_7_1_1_16_4">#REF!</definedName>
    <definedName name="Excel_BuiltIn_Print_Area_7_1_1_17" localSheetId="7">#REF!</definedName>
    <definedName name="Excel_BuiltIn_Print_Area_7_1_1_17">#REF!</definedName>
    <definedName name="Excel_BuiltIn_Print_Area_7_1_1_17_16" localSheetId="7">#REF!</definedName>
    <definedName name="Excel_BuiltIn_Print_Area_7_1_1_17_16">#REF!</definedName>
    <definedName name="Excel_BuiltIn_Print_Area_7_1_1_17_2" localSheetId="7">#REF!</definedName>
    <definedName name="Excel_BuiltIn_Print_Area_7_1_1_17_2">#REF!</definedName>
    <definedName name="Excel_BuiltIn_Print_Area_7_1_1_17_27" localSheetId="7">#REF!</definedName>
    <definedName name="Excel_BuiltIn_Print_Area_7_1_1_17_27">#REF!</definedName>
    <definedName name="Excel_BuiltIn_Print_Area_7_1_1_17_4" localSheetId="7">#REF!</definedName>
    <definedName name="Excel_BuiltIn_Print_Area_7_1_1_17_4">#REF!</definedName>
    <definedName name="Excel_BuiltIn_Print_Area_7_1_1_2" localSheetId="7">#REF!</definedName>
    <definedName name="Excel_BuiltIn_Print_Area_7_1_1_2">#REF!</definedName>
    <definedName name="Excel_BuiltIn_Print_Area_7_1_1_2_1" localSheetId="7">#REF!</definedName>
    <definedName name="Excel_BuiltIn_Print_Area_7_1_1_2_1">#REF!</definedName>
    <definedName name="Excel_BuiltIn_Print_Area_7_1_1_2_16" localSheetId="7">#REF!</definedName>
    <definedName name="Excel_BuiltIn_Print_Area_7_1_1_2_16">#REF!</definedName>
    <definedName name="Excel_BuiltIn_Print_Area_7_1_1_2_2" localSheetId="7">#REF!</definedName>
    <definedName name="Excel_BuiltIn_Print_Area_7_1_1_2_2">#REF!</definedName>
    <definedName name="Excel_BuiltIn_Print_Area_7_1_1_2_27" localSheetId="7">#REF!</definedName>
    <definedName name="Excel_BuiltIn_Print_Area_7_1_1_2_27">#REF!</definedName>
    <definedName name="Excel_BuiltIn_Print_Area_7_1_1_2_4" localSheetId="7">#REF!</definedName>
    <definedName name="Excel_BuiltIn_Print_Area_7_1_1_2_4">#REF!</definedName>
    <definedName name="Excel_BuiltIn_Print_Area_7_1_1_20" localSheetId="7">#REF!</definedName>
    <definedName name="Excel_BuiltIn_Print_Area_7_1_1_20">#REF!</definedName>
    <definedName name="Excel_BuiltIn_Print_Area_7_1_1_20_16" localSheetId="7">#REF!</definedName>
    <definedName name="Excel_BuiltIn_Print_Area_7_1_1_20_16">#REF!</definedName>
    <definedName name="Excel_BuiltIn_Print_Area_7_1_1_20_2" localSheetId="7">#REF!</definedName>
    <definedName name="Excel_BuiltIn_Print_Area_7_1_1_20_2">#REF!</definedName>
    <definedName name="Excel_BuiltIn_Print_Area_7_1_1_20_27" localSheetId="7">#REF!</definedName>
    <definedName name="Excel_BuiltIn_Print_Area_7_1_1_20_27">#REF!</definedName>
    <definedName name="Excel_BuiltIn_Print_Area_7_1_1_20_4" localSheetId="7">#REF!</definedName>
    <definedName name="Excel_BuiltIn_Print_Area_7_1_1_20_4">#REF!</definedName>
    <definedName name="Excel_BuiltIn_Print_Area_7_1_1_27" localSheetId="7">#REF!</definedName>
    <definedName name="Excel_BuiltIn_Print_Area_7_1_1_27">#REF!</definedName>
    <definedName name="Excel_BuiltIn_Print_Area_7_1_1_3" localSheetId="7">#REF!</definedName>
    <definedName name="Excel_BuiltIn_Print_Area_7_1_1_3">#REF!</definedName>
    <definedName name="Excel_BuiltIn_Print_Area_7_1_1_3_16" localSheetId="7">#REF!</definedName>
    <definedName name="Excel_BuiltIn_Print_Area_7_1_1_3_16">#REF!</definedName>
    <definedName name="Excel_BuiltIn_Print_Area_7_1_1_3_2" localSheetId="7">#REF!</definedName>
    <definedName name="Excel_BuiltIn_Print_Area_7_1_1_3_2">#REF!</definedName>
    <definedName name="Excel_BuiltIn_Print_Area_7_1_1_3_27" localSheetId="7">#REF!</definedName>
    <definedName name="Excel_BuiltIn_Print_Area_7_1_1_3_27">#REF!</definedName>
    <definedName name="Excel_BuiltIn_Print_Area_7_1_1_3_4" localSheetId="7">#REF!</definedName>
    <definedName name="Excel_BuiltIn_Print_Area_7_1_1_3_4">#REF!</definedName>
    <definedName name="Excel_BuiltIn_Print_Area_7_1_1_4" localSheetId="7">#REF!</definedName>
    <definedName name="Excel_BuiltIn_Print_Area_7_1_1_4">#REF!</definedName>
    <definedName name="Excel_BuiltIn_Print_Area_7_1_1_5" localSheetId="7">#REF!</definedName>
    <definedName name="Excel_BuiltIn_Print_Area_7_1_1_5">#REF!</definedName>
    <definedName name="Excel_BuiltIn_Print_Area_7_1_1_5_16" localSheetId="7">#REF!</definedName>
    <definedName name="Excel_BuiltIn_Print_Area_7_1_1_5_16">#REF!</definedName>
    <definedName name="Excel_BuiltIn_Print_Area_7_1_1_5_2" localSheetId="7">#REF!</definedName>
    <definedName name="Excel_BuiltIn_Print_Area_7_1_1_5_2">#REF!</definedName>
    <definedName name="Excel_BuiltIn_Print_Area_7_1_1_5_27" localSheetId="7">#REF!</definedName>
    <definedName name="Excel_BuiltIn_Print_Area_7_1_1_5_27">#REF!</definedName>
    <definedName name="Excel_BuiltIn_Print_Area_7_1_1_5_4" localSheetId="7">#REF!</definedName>
    <definedName name="Excel_BuiltIn_Print_Area_7_1_1_5_4">#REF!</definedName>
    <definedName name="Excel_BuiltIn_Print_Area_7_1_1_6" localSheetId="7">#REF!</definedName>
    <definedName name="Excel_BuiltIn_Print_Area_7_1_1_6">#REF!</definedName>
    <definedName name="Excel_BuiltIn_Print_Area_7_1_1_6_16" localSheetId="7">#REF!</definedName>
    <definedName name="Excel_BuiltIn_Print_Area_7_1_1_6_16">#REF!</definedName>
    <definedName name="Excel_BuiltIn_Print_Area_7_1_1_6_2" localSheetId="7">#REF!</definedName>
    <definedName name="Excel_BuiltIn_Print_Area_7_1_1_6_2">#REF!</definedName>
    <definedName name="Excel_BuiltIn_Print_Area_7_1_1_6_27" localSheetId="7">#REF!</definedName>
    <definedName name="Excel_BuiltIn_Print_Area_7_1_1_6_27">#REF!</definedName>
    <definedName name="Excel_BuiltIn_Print_Area_7_1_1_6_4" localSheetId="7">#REF!</definedName>
    <definedName name="Excel_BuiltIn_Print_Area_7_1_1_6_4">#REF!</definedName>
    <definedName name="Excel_BuiltIn_Print_Area_7_1_1_7" localSheetId="7">#REF!</definedName>
    <definedName name="Excel_BuiltIn_Print_Area_7_1_1_7">#REF!</definedName>
    <definedName name="Excel_BuiltIn_Print_Area_7_1_1_7_16" localSheetId="7">#REF!</definedName>
    <definedName name="Excel_BuiltIn_Print_Area_7_1_1_7_16">#REF!</definedName>
    <definedName name="Excel_BuiltIn_Print_Area_7_1_1_7_2" localSheetId="7">#REF!</definedName>
    <definedName name="Excel_BuiltIn_Print_Area_7_1_1_7_2">#REF!</definedName>
    <definedName name="Excel_BuiltIn_Print_Area_7_1_1_7_27" localSheetId="7">#REF!</definedName>
    <definedName name="Excel_BuiltIn_Print_Area_7_1_1_7_27">#REF!</definedName>
    <definedName name="Excel_BuiltIn_Print_Area_7_1_1_7_4" localSheetId="7">#REF!</definedName>
    <definedName name="Excel_BuiltIn_Print_Area_7_1_1_7_4">#REF!</definedName>
    <definedName name="Excel_BuiltIn_Print_Area_7_1_1_8" localSheetId="7">#REF!</definedName>
    <definedName name="Excel_BuiltIn_Print_Area_7_1_1_8">#REF!</definedName>
    <definedName name="Excel_BuiltIn_Print_Area_7_1_1_8_16" localSheetId="7">#REF!</definedName>
    <definedName name="Excel_BuiltIn_Print_Area_7_1_1_8_16">#REF!</definedName>
    <definedName name="Excel_BuiltIn_Print_Area_7_1_1_8_2" localSheetId="7">#REF!</definedName>
    <definedName name="Excel_BuiltIn_Print_Area_7_1_1_8_2">#REF!</definedName>
    <definedName name="Excel_BuiltIn_Print_Area_7_1_1_8_27" localSheetId="7">#REF!</definedName>
    <definedName name="Excel_BuiltIn_Print_Area_7_1_1_8_27">#REF!</definedName>
    <definedName name="Excel_BuiltIn_Print_Area_7_1_1_8_4" localSheetId="7">#REF!</definedName>
    <definedName name="Excel_BuiltIn_Print_Area_7_1_1_8_4">#REF!</definedName>
    <definedName name="Excel_BuiltIn_Print_Area_7_1_1_9" localSheetId="7">#REF!</definedName>
    <definedName name="Excel_BuiltIn_Print_Area_7_1_1_9">#REF!</definedName>
    <definedName name="Excel_BuiltIn_Print_Area_7_1_1_9_16" localSheetId="7">#REF!</definedName>
    <definedName name="Excel_BuiltIn_Print_Area_7_1_1_9_16">#REF!</definedName>
    <definedName name="Excel_BuiltIn_Print_Area_7_1_1_9_2" localSheetId="7">#REF!</definedName>
    <definedName name="Excel_BuiltIn_Print_Area_7_1_1_9_2">#REF!</definedName>
    <definedName name="Excel_BuiltIn_Print_Area_7_1_1_9_27" localSheetId="7">#REF!</definedName>
    <definedName name="Excel_BuiltIn_Print_Area_7_1_1_9_27">#REF!</definedName>
    <definedName name="Excel_BuiltIn_Print_Area_7_1_1_9_4" localSheetId="7">#REF!</definedName>
    <definedName name="Excel_BuiltIn_Print_Area_7_1_1_9_4">#REF!</definedName>
    <definedName name="Excel_BuiltIn_Print_Area_7_1_10" localSheetId="7">#REF!</definedName>
    <definedName name="Excel_BuiltIn_Print_Area_7_1_10">#REF!</definedName>
    <definedName name="Excel_BuiltIn_Print_Area_7_1_10_16" localSheetId="7">#REF!</definedName>
    <definedName name="Excel_BuiltIn_Print_Area_7_1_10_16">#REF!</definedName>
    <definedName name="Excel_BuiltIn_Print_Area_7_1_10_2" localSheetId="7">#REF!</definedName>
    <definedName name="Excel_BuiltIn_Print_Area_7_1_10_2">#REF!</definedName>
    <definedName name="Excel_BuiltIn_Print_Area_7_1_10_27" localSheetId="7">#REF!</definedName>
    <definedName name="Excel_BuiltIn_Print_Area_7_1_10_27">#REF!</definedName>
    <definedName name="Excel_BuiltIn_Print_Area_7_1_10_4" localSheetId="7">#REF!</definedName>
    <definedName name="Excel_BuiltIn_Print_Area_7_1_10_4">#REF!</definedName>
    <definedName name="Excel_BuiltIn_Print_Area_7_1_11" localSheetId="7">#REF!</definedName>
    <definedName name="Excel_BuiltIn_Print_Area_7_1_11">#REF!</definedName>
    <definedName name="Excel_BuiltIn_Print_Area_7_1_11_16" localSheetId="7">#REF!</definedName>
    <definedName name="Excel_BuiltIn_Print_Area_7_1_11_16">#REF!</definedName>
    <definedName name="Excel_BuiltIn_Print_Area_7_1_11_2" localSheetId="7">#REF!</definedName>
    <definedName name="Excel_BuiltIn_Print_Area_7_1_11_2">#REF!</definedName>
    <definedName name="Excel_BuiltIn_Print_Area_7_1_11_27" localSheetId="7">#REF!</definedName>
    <definedName name="Excel_BuiltIn_Print_Area_7_1_11_27">#REF!</definedName>
    <definedName name="Excel_BuiltIn_Print_Area_7_1_11_4" localSheetId="7">#REF!</definedName>
    <definedName name="Excel_BuiltIn_Print_Area_7_1_11_4">#REF!</definedName>
    <definedName name="Excel_BuiltIn_Print_Area_7_1_12" localSheetId="7">#REF!</definedName>
    <definedName name="Excel_BuiltIn_Print_Area_7_1_12">#REF!</definedName>
    <definedName name="Excel_BuiltIn_Print_Area_7_1_12_16" localSheetId="7">#REF!</definedName>
    <definedName name="Excel_BuiltIn_Print_Area_7_1_12_16">#REF!</definedName>
    <definedName name="Excel_BuiltIn_Print_Area_7_1_12_2" localSheetId="7">#REF!</definedName>
    <definedName name="Excel_BuiltIn_Print_Area_7_1_12_2">#REF!</definedName>
    <definedName name="Excel_BuiltIn_Print_Area_7_1_12_27" localSheetId="7">#REF!</definedName>
    <definedName name="Excel_BuiltIn_Print_Area_7_1_12_27">#REF!</definedName>
    <definedName name="Excel_BuiltIn_Print_Area_7_1_12_4" localSheetId="7">#REF!</definedName>
    <definedName name="Excel_BuiltIn_Print_Area_7_1_12_4">#REF!</definedName>
    <definedName name="Excel_BuiltIn_Print_Area_7_1_13" localSheetId="7">#REF!</definedName>
    <definedName name="Excel_BuiltIn_Print_Area_7_1_13">#REF!</definedName>
    <definedName name="Excel_BuiltIn_Print_Area_7_1_13_16" localSheetId="7">#REF!</definedName>
    <definedName name="Excel_BuiltIn_Print_Area_7_1_13_16">#REF!</definedName>
    <definedName name="Excel_BuiltIn_Print_Area_7_1_13_2" localSheetId="7">#REF!</definedName>
    <definedName name="Excel_BuiltIn_Print_Area_7_1_13_2">#REF!</definedName>
    <definedName name="Excel_BuiltIn_Print_Area_7_1_13_27" localSheetId="7">#REF!</definedName>
    <definedName name="Excel_BuiltIn_Print_Area_7_1_13_27">#REF!</definedName>
    <definedName name="Excel_BuiltIn_Print_Area_7_1_13_4" localSheetId="7">#REF!</definedName>
    <definedName name="Excel_BuiltIn_Print_Area_7_1_13_4">#REF!</definedName>
    <definedName name="Excel_BuiltIn_Print_Area_7_1_14" localSheetId="7">#REF!</definedName>
    <definedName name="Excel_BuiltIn_Print_Area_7_1_14">#REF!</definedName>
    <definedName name="Excel_BuiltIn_Print_Area_7_1_14_16" localSheetId="7">#REF!</definedName>
    <definedName name="Excel_BuiltIn_Print_Area_7_1_14_16">#REF!</definedName>
    <definedName name="Excel_BuiltIn_Print_Area_7_1_14_2" localSheetId="7">#REF!</definedName>
    <definedName name="Excel_BuiltIn_Print_Area_7_1_14_2">#REF!</definedName>
    <definedName name="Excel_BuiltIn_Print_Area_7_1_14_27" localSheetId="7">#REF!</definedName>
    <definedName name="Excel_BuiltIn_Print_Area_7_1_14_27">#REF!</definedName>
    <definedName name="Excel_BuiltIn_Print_Area_7_1_14_4" localSheetId="7">#REF!</definedName>
    <definedName name="Excel_BuiltIn_Print_Area_7_1_14_4">#REF!</definedName>
    <definedName name="Excel_BuiltIn_Print_Area_7_1_15" localSheetId="7">#REF!</definedName>
    <definedName name="Excel_BuiltIn_Print_Area_7_1_15">#REF!</definedName>
    <definedName name="Excel_BuiltIn_Print_Area_7_1_15_16" localSheetId="7">#REF!</definedName>
    <definedName name="Excel_BuiltIn_Print_Area_7_1_15_16">#REF!</definedName>
    <definedName name="Excel_BuiltIn_Print_Area_7_1_15_2" localSheetId="7">#REF!</definedName>
    <definedName name="Excel_BuiltIn_Print_Area_7_1_15_2">#REF!</definedName>
    <definedName name="Excel_BuiltIn_Print_Area_7_1_15_27" localSheetId="7">#REF!</definedName>
    <definedName name="Excel_BuiltIn_Print_Area_7_1_15_27">#REF!</definedName>
    <definedName name="Excel_BuiltIn_Print_Area_7_1_15_4" localSheetId="7">#REF!</definedName>
    <definedName name="Excel_BuiltIn_Print_Area_7_1_15_4">#REF!</definedName>
    <definedName name="Excel_BuiltIn_Print_Area_7_1_16" localSheetId="7">#REF!</definedName>
    <definedName name="Excel_BuiltIn_Print_Area_7_1_16">#REF!</definedName>
    <definedName name="Excel_BuiltIn_Print_Area_7_1_16_1" localSheetId="7">#REF!</definedName>
    <definedName name="Excel_BuiltIn_Print_Area_7_1_16_1">#REF!</definedName>
    <definedName name="Excel_BuiltIn_Print_Area_7_1_16_16" localSheetId="7">#REF!</definedName>
    <definedName name="Excel_BuiltIn_Print_Area_7_1_16_16">#REF!</definedName>
    <definedName name="Excel_BuiltIn_Print_Area_7_1_16_2" localSheetId="7">#REF!</definedName>
    <definedName name="Excel_BuiltIn_Print_Area_7_1_16_2">#REF!</definedName>
    <definedName name="Excel_BuiltIn_Print_Area_7_1_16_27" localSheetId="7">#REF!</definedName>
    <definedName name="Excel_BuiltIn_Print_Area_7_1_16_27">#REF!</definedName>
    <definedName name="Excel_BuiltIn_Print_Area_7_1_16_4" localSheetId="7">#REF!</definedName>
    <definedName name="Excel_BuiltIn_Print_Area_7_1_16_4">#REF!</definedName>
    <definedName name="Excel_BuiltIn_Print_Area_7_1_17" localSheetId="7">#REF!</definedName>
    <definedName name="Excel_BuiltIn_Print_Area_7_1_17">#REF!</definedName>
    <definedName name="Excel_BuiltIn_Print_Area_7_1_17_1" localSheetId="7">#REF!</definedName>
    <definedName name="Excel_BuiltIn_Print_Area_7_1_17_1">#REF!</definedName>
    <definedName name="Excel_BuiltIn_Print_Area_7_1_17_1_16" localSheetId="7">#REF!</definedName>
    <definedName name="Excel_BuiltIn_Print_Area_7_1_17_1_16">#REF!</definedName>
    <definedName name="Excel_BuiltIn_Print_Area_7_1_17_1_2" localSheetId="7">#REF!</definedName>
    <definedName name="Excel_BuiltIn_Print_Area_7_1_17_1_2">#REF!</definedName>
    <definedName name="Excel_BuiltIn_Print_Area_7_1_17_1_27" localSheetId="7">#REF!</definedName>
    <definedName name="Excel_BuiltIn_Print_Area_7_1_17_1_27">#REF!</definedName>
    <definedName name="Excel_BuiltIn_Print_Area_7_1_17_1_4" localSheetId="7">#REF!</definedName>
    <definedName name="Excel_BuiltIn_Print_Area_7_1_17_1_4">#REF!</definedName>
    <definedName name="Excel_BuiltIn_Print_Area_7_1_17_16" localSheetId="7">#REF!</definedName>
    <definedName name="Excel_BuiltIn_Print_Area_7_1_17_16">#REF!</definedName>
    <definedName name="Excel_BuiltIn_Print_Area_7_1_17_2" localSheetId="7">#REF!</definedName>
    <definedName name="Excel_BuiltIn_Print_Area_7_1_17_2">#REF!</definedName>
    <definedName name="Excel_BuiltIn_Print_Area_7_1_17_27" localSheetId="7">#REF!</definedName>
    <definedName name="Excel_BuiltIn_Print_Area_7_1_17_27">#REF!</definedName>
    <definedName name="Excel_BuiltIn_Print_Area_7_1_17_4" localSheetId="7">#REF!</definedName>
    <definedName name="Excel_BuiltIn_Print_Area_7_1_17_4">#REF!</definedName>
    <definedName name="Excel_BuiltIn_Print_Area_7_1_2" localSheetId="7">#REF!</definedName>
    <definedName name="Excel_BuiltIn_Print_Area_7_1_2">#REF!</definedName>
    <definedName name="Excel_BuiltIn_Print_Area_7_1_2_1" localSheetId="7">#REF!</definedName>
    <definedName name="Excel_BuiltIn_Print_Area_7_1_2_1">#REF!</definedName>
    <definedName name="Excel_BuiltIn_Print_Area_7_1_2_16" localSheetId="7">#REF!</definedName>
    <definedName name="Excel_BuiltIn_Print_Area_7_1_2_16">#REF!</definedName>
    <definedName name="Excel_BuiltIn_Print_Area_7_1_2_2" localSheetId="7">#REF!</definedName>
    <definedName name="Excel_BuiltIn_Print_Area_7_1_2_2">#REF!</definedName>
    <definedName name="Excel_BuiltIn_Print_Area_7_1_2_27" localSheetId="7">#REF!</definedName>
    <definedName name="Excel_BuiltIn_Print_Area_7_1_2_27">#REF!</definedName>
    <definedName name="Excel_BuiltIn_Print_Area_7_1_2_4" localSheetId="7">#REF!</definedName>
    <definedName name="Excel_BuiltIn_Print_Area_7_1_2_4">#REF!</definedName>
    <definedName name="Excel_BuiltIn_Print_Area_7_1_20" localSheetId="7">#REF!</definedName>
    <definedName name="Excel_BuiltIn_Print_Area_7_1_20">#REF!</definedName>
    <definedName name="Excel_BuiltIn_Print_Area_7_1_20_16" localSheetId="7">#REF!</definedName>
    <definedName name="Excel_BuiltIn_Print_Area_7_1_20_16">#REF!</definedName>
    <definedName name="Excel_BuiltIn_Print_Area_7_1_20_2" localSheetId="7">#REF!</definedName>
    <definedName name="Excel_BuiltIn_Print_Area_7_1_20_2">#REF!</definedName>
    <definedName name="Excel_BuiltIn_Print_Area_7_1_20_27" localSheetId="7">#REF!</definedName>
    <definedName name="Excel_BuiltIn_Print_Area_7_1_20_27">#REF!</definedName>
    <definedName name="Excel_BuiltIn_Print_Area_7_1_20_4" localSheetId="7">#REF!</definedName>
    <definedName name="Excel_BuiltIn_Print_Area_7_1_20_4">#REF!</definedName>
    <definedName name="Excel_BuiltIn_Print_Area_7_1_27" localSheetId="7">#REF!</definedName>
    <definedName name="Excel_BuiltIn_Print_Area_7_1_27">#REF!</definedName>
    <definedName name="Excel_BuiltIn_Print_Area_7_1_3" localSheetId="7">#REF!</definedName>
    <definedName name="Excel_BuiltIn_Print_Area_7_1_3">#REF!</definedName>
    <definedName name="Excel_BuiltIn_Print_Area_7_1_3_16" localSheetId="7">#REF!</definedName>
    <definedName name="Excel_BuiltIn_Print_Area_7_1_3_16">#REF!</definedName>
    <definedName name="Excel_BuiltIn_Print_Area_7_1_3_2" localSheetId="7">#REF!</definedName>
    <definedName name="Excel_BuiltIn_Print_Area_7_1_3_2">#REF!</definedName>
    <definedName name="Excel_BuiltIn_Print_Area_7_1_3_27" localSheetId="7">#REF!</definedName>
    <definedName name="Excel_BuiltIn_Print_Area_7_1_3_27">#REF!</definedName>
    <definedName name="Excel_BuiltIn_Print_Area_7_1_3_4" localSheetId="7">#REF!</definedName>
    <definedName name="Excel_BuiltIn_Print_Area_7_1_3_4">#REF!</definedName>
    <definedName name="Excel_BuiltIn_Print_Area_7_1_4" localSheetId="7">#REF!</definedName>
    <definedName name="Excel_BuiltIn_Print_Area_7_1_4">#REF!</definedName>
    <definedName name="Excel_BuiltIn_Print_Area_7_1_5" localSheetId="7">#REF!</definedName>
    <definedName name="Excel_BuiltIn_Print_Area_7_1_5">#REF!</definedName>
    <definedName name="Excel_BuiltIn_Print_Area_7_1_5_16" localSheetId="7">#REF!</definedName>
    <definedName name="Excel_BuiltIn_Print_Area_7_1_5_16">#REF!</definedName>
    <definedName name="Excel_BuiltIn_Print_Area_7_1_5_2" localSheetId="7">#REF!</definedName>
    <definedName name="Excel_BuiltIn_Print_Area_7_1_5_2">#REF!</definedName>
    <definedName name="Excel_BuiltIn_Print_Area_7_1_5_27" localSheetId="7">#REF!</definedName>
    <definedName name="Excel_BuiltIn_Print_Area_7_1_5_27">#REF!</definedName>
    <definedName name="Excel_BuiltIn_Print_Area_7_1_5_4" localSheetId="7">#REF!</definedName>
    <definedName name="Excel_BuiltIn_Print_Area_7_1_5_4">#REF!</definedName>
    <definedName name="Excel_BuiltIn_Print_Area_7_1_6" localSheetId="7">#REF!</definedName>
    <definedName name="Excel_BuiltIn_Print_Area_7_1_6">#REF!</definedName>
    <definedName name="Excel_BuiltIn_Print_Area_7_1_6_16" localSheetId="7">#REF!</definedName>
    <definedName name="Excel_BuiltIn_Print_Area_7_1_6_16">#REF!</definedName>
    <definedName name="Excel_BuiltIn_Print_Area_7_1_6_2" localSheetId="7">#REF!</definedName>
    <definedName name="Excel_BuiltIn_Print_Area_7_1_6_2">#REF!</definedName>
    <definedName name="Excel_BuiltIn_Print_Area_7_1_6_27" localSheetId="7">#REF!</definedName>
    <definedName name="Excel_BuiltIn_Print_Area_7_1_6_27">#REF!</definedName>
    <definedName name="Excel_BuiltIn_Print_Area_7_1_6_4" localSheetId="7">#REF!</definedName>
    <definedName name="Excel_BuiltIn_Print_Area_7_1_6_4">#REF!</definedName>
    <definedName name="Excel_BuiltIn_Print_Area_7_1_7" localSheetId="7">#REF!</definedName>
    <definedName name="Excel_BuiltIn_Print_Area_7_1_7">#REF!</definedName>
    <definedName name="Excel_BuiltIn_Print_Area_7_1_7_16" localSheetId="7">#REF!</definedName>
    <definedName name="Excel_BuiltIn_Print_Area_7_1_7_16">#REF!</definedName>
    <definedName name="Excel_BuiltIn_Print_Area_7_1_7_2" localSheetId="7">#REF!</definedName>
    <definedName name="Excel_BuiltIn_Print_Area_7_1_7_2">#REF!</definedName>
    <definedName name="Excel_BuiltIn_Print_Area_7_1_7_27" localSheetId="7">#REF!</definedName>
    <definedName name="Excel_BuiltIn_Print_Area_7_1_7_27">#REF!</definedName>
    <definedName name="Excel_BuiltIn_Print_Area_7_1_7_4" localSheetId="7">#REF!</definedName>
    <definedName name="Excel_BuiltIn_Print_Area_7_1_7_4">#REF!</definedName>
    <definedName name="Excel_BuiltIn_Print_Area_7_1_8_16" localSheetId="7">#REF!</definedName>
    <definedName name="Excel_BuiltIn_Print_Area_7_1_8_16">#REF!</definedName>
    <definedName name="Excel_BuiltIn_Print_Area_7_1_8_2" localSheetId="7">#REF!</definedName>
    <definedName name="Excel_BuiltIn_Print_Area_7_1_8_2">#REF!</definedName>
    <definedName name="Excel_BuiltIn_Print_Area_7_1_8_27" localSheetId="7">#REF!</definedName>
    <definedName name="Excel_BuiltIn_Print_Area_7_1_8_27">#REF!</definedName>
    <definedName name="Excel_BuiltIn_Print_Area_7_1_8_4" localSheetId="7">#REF!</definedName>
    <definedName name="Excel_BuiltIn_Print_Area_7_1_8_4">#REF!</definedName>
    <definedName name="Excel_BuiltIn_Print_Area_7_1_9" localSheetId="7">#REF!</definedName>
    <definedName name="Excel_BuiltIn_Print_Area_7_1_9">#REF!</definedName>
    <definedName name="Excel_BuiltIn_Print_Area_7_1_9_16" localSheetId="7">#REF!</definedName>
    <definedName name="Excel_BuiltIn_Print_Area_7_1_9_16">#REF!</definedName>
    <definedName name="Excel_BuiltIn_Print_Area_7_1_9_2" localSheetId="7">#REF!</definedName>
    <definedName name="Excel_BuiltIn_Print_Area_7_1_9_2">#REF!</definedName>
    <definedName name="Excel_BuiltIn_Print_Area_7_1_9_27" localSheetId="7">#REF!</definedName>
    <definedName name="Excel_BuiltIn_Print_Area_7_1_9_27">#REF!</definedName>
    <definedName name="Excel_BuiltIn_Print_Area_7_1_9_4" localSheetId="7">#REF!</definedName>
    <definedName name="Excel_BuiltIn_Print_Area_7_1_9_4">#REF!</definedName>
    <definedName name="Excel_BuiltIn_Print_Area_8_1" localSheetId="7">#REF!</definedName>
    <definedName name="Excel_BuiltIn_Print_Area_8_1">#REF!</definedName>
    <definedName name="Excel_BuiltIn_Print_Area_8_1_1" localSheetId="7">#REF!</definedName>
    <definedName name="Excel_BuiltIn_Print_Area_8_1_1">#REF!</definedName>
    <definedName name="Excel_BuiltIn_Print_Area_8_1_1_1" localSheetId="7">#REF!</definedName>
    <definedName name="Excel_BuiltIn_Print_Area_8_1_1_1">#REF!</definedName>
    <definedName name="Excel_BuiltIn_Print_Area_8_1_1_1_1" localSheetId="7">#REF!</definedName>
    <definedName name="Excel_BuiltIn_Print_Area_8_1_1_1_1">#REF!</definedName>
    <definedName name="Excel_BuiltIn_Print_Area_8_1_1_1_1_1" localSheetId="7">#REF!</definedName>
    <definedName name="Excel_BuiltIn_Print_Area_8_1_1_1_1_1">#REF!</definedName>
    <definedName name="Excel_BuiltIn_Print_Area_8_1_1_1_1_16" localSheetId="7">#REF!</definedName>
    <definedName name="Excel_BuiltIn_Print_Area_8_1_1_1_1_16">#REF!</definedName>
    <definedName name="Excel_BuiltIn_Print_Area_8_1_1_1_1_2" localSheetId="7">#REF!</definedName>
    <definedName name="Excel_BuiltIn_Print_Area_8_1_1_1_1_2">#REF!</definedName>
    <definedName name="Excel_BuiltIn_Print_Area_8_1_1_1_1_27" localSheetId="7">#REF!</definedName>
    <definedName name="Excel_BuiltIn_Print_Area_8_1_1_1_1_27">#REF!</definedName>
    <definedName name="Excel_BuiltIn_Print_Area_8_1_1_1_1_4" localSheetId="7">#REF!</definedName>
    <definedName name="Excel_BuiltIn_Print_Area_8_1_1_1_1_4">#REF!</definedName>
    <definedName name="Excel_BuiltIn_Print_Area_8_1_1_1_16" localSheetId="7">#REF!</definedName>
    <definedName name="Excel_BuiltIn_Print_Area_8_1_1_1_16">#REF!</definedName>
    <definedName name="Excel_BuiltIn_Print_Area_8_1_1_1_2" localSheetId="7">#REF!</definedName>
    <definedName name="Excel_BuiltIn_Print_Area_8_1_1_1_2">#REF!</definedName>
    <definedName name="Excel_BuiltIn_Print_Area_8_1_1_1_27" localSheetId="7">#REF!</definedName>
    <definedName name="Excel_BuiltIn_Print_Area_8_1_1_1_27">#REF!</definedName>
    <definedName name="Excel_BuiltIn_Print_Area_8_1_1_1_4" localSheetId="7">#REF!</definedName>
    <definedName name="Excel_BuiltIn_Print_Area_8_1_1_1_4">#REF!</definedName>
    <definedName name="Excel_BuiltIn_Print_Area_8_1_1_10" localSheetId="7">#REF!</definedName>
    <definedName name="Excel_BuiltIn_Print_Area_8_1_1_10">#REF!</definedName>
    <definedName name="Excel_BuiltIn_Print_Area_8_1_1_10_16" localSheetId="7">#REF!</definedName>
    <definedName name="Excel_BuiltIn_Print_Area_8_1_1_10_16">#REF!</definedName>
    <definedName name="Excel_BuiltIn_Print_Area_8_1_1_10_2" localSheetId="7">#REF!</definedName>
    <definedName name="Excel_BuiltIn_Print_Area_8_1_1_10_2">#REF!</definedName>
    <definedName name="Excel_BuiltIn_Print_Area_8_1_1_10_27" localSheetId="7">#REF!</definedName>
    <definedName name="Excel_BuiltIn_Print_Area_8_1_1_10_27">#REF!</definedName>
    <definedName name="Excel_BuiltIn_Print_Area_8_1_1_10_4" localSheetId="7">#REF!</definedName>
    <definedName name="Excel_BuiltIn_Print_Area_8_1_1_10_4">#REF!</definedName>
    <definedName name="Excel_BuiltIn_Print_Area_8_1_1_11" localSheetId="7">#REF!</definedName>
    <definedName name="Excel_BuiltIn_Print_Area_8_1_1_11">#REF!</definedName>
    <definedName name="Excel_BuiltIn_Print_Area_8_1_1_11_16" localSheetId="7">#REF!</definedName>
    <definedName name="Excel_BuiltIn_Print_Area_8_1_1_11_16">#REF!</definedName>
    <definedName name="Excel_BuiltIn_Print_Area_8_1_1_11_2" localSheetId="7">#REF!</definedName>
    <definedName name="Excel_BuiltIn_Print_Area_8_1_1_11_2">#REF!</definedName>
    <definedName name="Excel_BuiltIn_Print_Area_8_1_1_11_27" localSheetId="7">#REF!</definedName>
    <definedName name="Excel_BuiltIn_Print_Area_8_1_1_11_27">#REF!</definedName>
    <definedName name="Excel_BuiltIn_Print_Area_8_1_1_11_4" localSheetId="7">#REF!</definedName>
    <definedName name="Excel_BuiltIn_Print_Area_8_1_1_11_4">#REF!</definedName>
    <definedName name="Excel_BuiltIn_Print_Area_8_1_1_12" localSheetId="7">#REF!</definedName>
    <definedName name="Excel_BuiltIn_Print_Area_8_1_1_12">#REF!</definedName>
    <definedName name="Excel_BuiltIn_Print_Area_8_1_1_12_16" localSheetId="7">#REF!</definedName>
    <definedName name="Excel_BuiltIn_Print_Area_8_1_1_12_16">#REF!</definedName>
    <definedName name="Excel_BuiltIn_Print_Area_8_1_1_12_2" localSheetId="7">#REF!</definedName>
    <definedName name="Excel_BuiltIn_Print_Area_8_1_1_12_2">#REF!</definedName>
    <definedName name="Excel_BuiltIn_Print_Area_8_1_1_12_27" localSheetId="7">#REF!</definedName>
    <definedName name="Excel_BuiltIn_Print_Area_8_1_1_12_27">#REF!</definedName>
    <definedName name="Excel_BuiltIn_Print_Area_8_1_1_12_4" localSheetId="7">#REF!</definedName>
    <definedName name="Excel_BuiltIn_Print_Area_8_1_1_12_4">#REF!</definedName>
    <definedName name="Excel_BuiltIn_Print_Area_8_1_1_13" localSheetId="7">#REF!</definedName>
    <definedName name="Excel_BuiltIn_Print_Area_8_1_1_13">#REF!</definedName>
    <definedName name="Excel_BuiltIn_Print_Area_8_1_1_13_16" localSheetId="7">#REF!</definedName>
    <definedName name="Excel_BuiltIn_Print_Area_8_1_1_13_16">#REF!</definedName>
    <definedName name="Excel_BuiltIn_Print_Area_8_1_1_13_2" localSheetId="7">#REF!</definedName>
    <definedName name="Excel_BuiltIn_Print_Area_8_1_1_13_2">#REF!</definedName>
    <definedName name="Excel_BuiltIn_Print_Area_8_1_1_13_27" localSheetId="7">#REF!</definedName>
    <definedName name="Excel_BuiltIn_Print_Area_8_1_1_13_27">#REF!</definedName>
    <definedName name="Excel_BuiltIn_Print_Area_8_1_1_13_4" localSheetId="7">#REF!</definedName>
    <definedName name="Excel_BuiltIn_Print_Area_8_1_1_13_4">#REF!</definedName>
    <definedName name="Excel_BuiltIn_Print_Area_8_1_1_14" localSheetId="7">#REF!</definedName>
    <definedName name="Excel_BuiltIn_Print_Area_8_1_1_14">#REF!</definedName>
    <definedName name="Excel_BuiltIn_Print_Area_8_1_1_14_16" localSheetId="7">#REF!</definedName>
    <definedName name="Excel_BuiltIn_Print_Area_8_1_1_14_16">#REF!</definedName>
    <definedName name="Excel_BuiltIn_Print_Area_8_1_1_14_2" localSheetId="7">#REF!</definedName>
    <definedName name="Excel_BuiltIn_Print_Area_8_1_1_14_2">#REF!</definedName>
    <definedName name="Excel_BuiltIn_Print_Area_8_1_1_14_27" localSheetId="7">#REF!</definedName>
    <definedName name="Excel_BuiltIn_Print_Area_8_1_1_14_27">#REF!</definedName>
    <definedName name="Excel_BuiltIn_Print_Area_8_1_1_14_4" localSheetId="7">#REF!</definedName>
    <definedName name="Excel_BuiltIn_Print_Area_8_1_1_14_4">#REF!</definedName>
    <definedName name="Excel_BuiltIn_Print_Area_8_1_1_15" localSheetId="7">#REF!</definedName>
    <definedName name="Excel_BuiltIn_Print_Area_8_1_1_15">#REF!</definedName>
    <definedName name="Excel_BuiltIn_Print_Area_8_1_1_15_16" localSheetId="7">#REF!</definedName>
    <definedName name="Excel_BuiltIn_Print_Area_8_1_1_15_16">#REF!</definedName>
    <definedName name="Excel_BuiltIn_Print_Area_8_1_1_15_2" localSheetId="7">#REF!</definedName>
    <definedName name="Excel_BuiltIn_Print_Area_8_1_1_15_2">#REF!</definedName>
    <definedName name="Excel_BuiltIn_Print_Area_8_1_1_15_27" localSheetId="7">#REF!</definedName>
    <definedName name="Excel_BuiltIn_Print_Area_8_1_1_15_27">#REF!</definedName>
    <definedName name="Excel_BuiltIn_Print_Area_8_1_1_15_4" localSheetId="7">#REF!</definedName>
    <definedName name="Excel_BuiltIn_Print_Area_8_1_1_15_4">#REF!</definedName>
    <definedName name="Excel_BuiltIn_Print_Area_8_1_1_16" localSheetId="7">#REF!</definedName>
    <definedName name="Excel_BuiltIn_Print_Area_8_1_1_16">#REF!</definedName>
    <definedName name="Excel_BuiltIn_Print_Area_8_1_1_16_1" localSheetId="7">#REF!</definedName>
    <definedName name="Excel_BuiltIn_Print_Area_8_1_1_16_1">#REF!</definedName>
    <definedName name="Excel_BuiltIn_Print_Area_8_1_1_16_16" localSheetId="7">#REF!</definedName>
    <definedName name="Excel_BuiltIn_Print_Area_8_1_1_16_16">#REF!</definedName>
    <definedName name="Excel_BuiltIn_Print_Area_8_1_1_16_2" localSheetId="7">#REF!</definedName>
    <definedName name="Excel_BuiltIn_Print_Area_8_1_1_16_2">#REF!</definedName>
    <definedName name="Excel_BuiltIn_Print_Area_8_1_1_16_27" localSheetId="7">#REF!</definedName>
    <definedName name="Excel_BuiltIn_Print_Area_8_1_1_16_27">#REF!</definedName>
    <definedName name="Excel_BuiltIn_Print_Area_8_1_1_16_4" localSheetId="7">#REF!</definedName>
    <definedName name="Excel_BuiltIn_Print_Area_8_1_1_16_4">#REF!</definedName>
    <definedName name="Excel_BuiltIn_Print_Area_8_1_1_17" localSheetId="7">#REF!</definedName>
    <definedName name="Excel_BuiltIn_Print_Area_8_1_1_17">#REF!</definedName>
    <definedName name="Excel_BuiltIn_Print_Area_8_1_1_17_16" localSheetId="7">#REF!</definedName>
    <definedName name="Excel_BuiltIn_Print_Area_8_1_1_17_16">#REF!</definedName>
    <definedName name="Excel_BuiltIn_Print_Area_8_1_1_17_2" localSheetId="7">#REF!</definedName>
    <definedName name="Excel_BuiltIn_Print_Area_8_1_1_17_2">#REF!</definedName>
    <definedName name="Excel_BuiltIn_Print_Area_8_1_1_17_27" localSheetId="7">#REF!</definedName>
    <definedName name="Excel_BuiltIn_Print_Area_8_1_1_17_27">#REF!</definedName>
    <definedName name="Excel_BuiltIn_Print_Area_8_1_1_17_4" localSheetId="7">#REF!</definedName>
    <definedName name="Excel_BuiltIn_Print_Area_8_1_1_17_4">#REF!</definedName>
    <definedName name="Excel_BuiltIn_Print_Area_8_1_1_2" localSheetId="7">#REF!</definedName>
    <definedName name="Excel_BuiltIn_Print_Area_8_1_1_2">#REF!</definedName>
    <definedName name="Excel_BuiltIn_Print_Area_8_1_1_2_1" localSheetId="7">#REF!</definedName>
    <definedName name="Excel_BuiltIn_Print_Area_8_1_1_2_1">#REF!</definedName>
    <definedName name="Excel_BuiltIn_Print_Area_8_1_1_2_16" localSheetId="7">#REF!</definedName>
    <definedName name="Excel_BuiltIn_Print_Area_8_1_1_2_16">#REF!</definedName>
    <definedName name="Excel_BuiltIn_Print_Area_8_1_1_2_2" localSheetId="7">#REF!</definedName>
    <definedName name="Excel_BuiltIn_Print_Area_8_1_1_2_2">#REF!</definedName>
    <definedName name="Excel_BuiltIn_Print_Area_8_1_1_2_27" localSheetId="7">#REF!</definedName>
    <definedName name="Excel_BuiltIn_Print_Area_8_1_1_2_27">#REF!</definedName>
    <definedName name="Excel_BuiltIn_Print_Area_8_1_1_2_4" localSheetId="7">#REF!</definedName>
    <definedName name="Excel_BuiltIn_Print_Area_8_1_1_2_4">#REF!</definedName>
    <definedName name="Excel_BuiltIn_Print_Area_8_1_1_20" localSheetId="7">#REF!</definedName>
    <definedName name="Excel_BuiltIn_Print_Area_8_1_1_20">#REF!</definedName>
    <definedName name="Excel_BuiltIn_Print_Area_8_1_1_20_16" localSheetId="7">#REF!</definedName>
    <definedName name="Excel_BuiltIn_Print_Area_8_1_1_20_16">#REF!</definedName>
    <definedName name="Excel_BuiltIn_Print_Area_8_1_1_20_2" localSheetId="7">#REF!</definedName>
    <definedName name="Excel_BuiltIn_Print_Area_8_1_1_20_2">#REF!</definedName>
    <definedName name="Excel_BuiltIn_Print_Area_8_1_1_20_27" localSheetId="7">#REF!</definedName>
    <definedName name="Excel_BuiltIn_Print_Area_8_1_1_20_27">#REF!</definedName>
    <definedName name="Excel_BuiltIn_Print_Area_8_1_1_20_4" localSheetId="7">#REF!</definedName>
    <definedName name="Excel_BuiltIn_Print_Area_8_1_1_20_4">#REF!</definedName>
    <definedName name="Excel_BuiltIn_Print_Area_8_1_1_27" localSheetId="7">#REF!</definedName>
    <definedName name="Excel_BuiltIn_Print_Area_8_1_1_27">#REF!</definedName>
    <definedName name="Excel_BuiltIn_Print_Area_8_1_1_3" localSheetId="7">#REF!</definedName>
    <definedName name="Excel_BuiltIn_Print_Area_8_1_1_3">#REF!</definedName>
    <definedName name="Excel_BuiltIn_Print_Area_8_1_1_3_16" localSheetId="7">#REF!</definedName>
    <definedName name="Excel_BuiltIn_Print_Area_8_1_1_3_16">#REF!</definedName>
    <definedName name="Excel_BuiltIn_Print_Area_8_1_1_3_2" localSheetId="7">#REF!</definedName>
    <definedName name="Excel_BuiltIn_Print_Area_8_1_1_3_2">#REF!</definedName>
    <definedName name="Excel_BuiltIn_Print_Area_8_1_1_3_27" localSheetId="7">#REF!</definedName>
    <definedName name="Excel_BuiltIn_Print_Area_8_1_1_3_27">#REF!</definedName>
    <definedName name="Excel_BuiltIn_Print_Area_8_1_1_3_4" localSheetId="7">#REF!</definedName>
    <definedName name="Excel_BuiltIn_Print_Area_8_1_1_3_4">#REF!</definedName>
    <definedName name="Excel_BuiltIn_Print_Area_8_1_1_4" localSheetId="7">#REF!</definedName>
    <definedName name="Excel_BuiltIn_Print_Area_8_1_1_4">#REF!</definedName>
    <definedName name="Excel_BuiltIn_Print_Area_8_1_1_5" localSheetId="7">#REF!</definedName>
    <definedName name="Excel_BuiltIn_Print_Area_8_1_1_5">#REF!</definedName>
    <definedName name="Excel_BuiltIn_Print_Area_8_1_1_5_1" localSheetId="7">#REF!</definedName>
    <definedName name="Excel_BuiltIn_Print_Area_8_1_1_5_1">#REF!</definedName>
    <definedName name="Excel_BuiltIn_Print_Area_8_1_1_5_16" localSheetId="7">#REF!</definedName>
    <definedName name="Excel_BuiltIn_Print_Area_8_1_1_5_16">#REF!</definedName>
    <definedName name="Excel_BuiltIn_Print_Area_8_1_1_5_2" localSheetId="7">#REF!</definedName>
    <definedName name="Excel_BuiltIn_Print_Area_8_1_1_5_2">#REF!</definedName>
    <definedName name="Excel_BuiltIn_Print_Area_8_1_1_5_27" localSheetId="7">#REF!</definedName>
    <definedName name="Excel_BuiltIn_Print_Area_8_1_1_5_27">#REF!</definedName>
    <definedName name="Excel_BuiltIn_Print_Area_8_1_1_5_4" localSheetId="7">#REF!</definedName>
    <definedName name="Excel_BuiltIn_Print_Area_8_1_1_5_4">#REF!</definedName>
    <definedName name="Excel_BuiltIn_Print_Area_8_1_1_6" localSheetId="7">#REF!</definedName>
    <definedName name="Excel_BuiltIn_Print_Area_8_1_1_6">#REF!</definedName>
    <definedName name="Excel_BuiltIn_Print_Area_8_1_1_6_16" localSheetId="7">#REF!</definedName>
    <definedName name="Excel_BuiltIn_Print_Area_8_1_1_6_16">#REF!</definedName>
    <definedName name="Excel_BuiltIn_Print_Area_8_1_1_6_2" localSheetId="7">#REF!</definedName>
    <definedName name="Excel_BuiltIn_Print_Area_8_1_1_6_2">#REF!</definedName>
    <definedName name="Excel_BuiltIn_Print_Area_8_1_1_6_27" localSheetId="7">#REF!</definedName>
    <definedName name="Excel_BuiltIn_Print_Area_8_1_1_6_27">#REF!</definedName>
    <definedName name="Excel_BuiltIn_Print_Area_8_1_1_6_4" localSheetId="7">#REF!</definedName>
    <definedName name="Excel_BuiltIn_Print_Area_8_1_1_6_4">#REF!</definedName>
    <definedName name="Excel_BuiltIn_Print_Area_8_1_1_7" localSheetId="7">#REF!</definedName>
    <definedName name="Excel_BuiltIn_Print_Area_8_1_1_7">#REF!</definedName>
    <definedName name="Excel_BuiltIn_Print_Area_8_1_1_7_16" localSheetId="7">#REF!</definedName>
    <definedName name="Excel_BuiltIn_Print_Area_8_1_1_7_16">#REF!</definedName>
    <definedName name="Excel_BuiltIn_Print_Area_8_1_1_7_2" localSheetId="7">#REF!</definedName>
    <definedName name="Excel_BuiltIn_Print_Area_8_1_1_7_2">#REF!</definedName>
    <definedName name="Excel_BuiltIn_Print_Area_8_1_1_7_27" localSheetId="7">#REF!</definedName>
    <definedName name="Excel_BuiltIn_Print_Area_8_1_1_7_27">#REF!</definedName>
    <definedName name="Excel_BuiltIn_Print_Area_8_1_1_7_4" localSheetId="7">#REF!</definedName>
    <definedName name="Excel_BuiltIn_Print_Area_8_1_1_7_4">#REF!</definedName>
    <definedName name="Excel_BuiltIn_Print_Area_8_1_1_8" localSheetId="7">#REF!</definedName>
    <definedName name="Excel_BuiltIn_Print_Area_8_1_1_8">#REF!</definedName>
    <definedName name="Excel_BuiltIn_Print_Area_8_1_1_8_16" localSheetId="7">#REF!</definedName>
    <definedName name="Excel_BuiltIn_Print_Area_8_1_1_8_16">#REF!</definedName>
    <definedName name="Excel_BuiltIn_Print_Area_8_1_1_8_2" localSheetId="7">#REF!</definedName>
    <definedName name="Excel_BuiltIn_Print_Area_8_1_1_8_2">#REF!</definedName>
    <definedName name="Excel_BuiltIn_Print_Area_8_1_1_8_27" localSheetId="7">#REF!</definedName>
    <definedName name="Excel_BuiltIn_Print_Area_8_1_1_8_27">#REF!</definedName>
    <definedName name="Excel_BuiltIn_Print_Area_8_1_1_8_4" localSheetId="7">#REF!</definedName>
    <definedName name="Excel_BuiltIn_Print_Area_8_1_1_8_4">#REF!</definedName>
    <definedName name="Excel_BuiltIn_Print_Area_8_1_1_9" localSheetId="7">#REF!</definedName>
    <definedName name="Excel_BuiltIn_Print_Area_8_1_1_9">#REF!</definedName>
    <definedName name="Excel_BuiltIn_Print_Area_8_1_1_9_16" localSheetId="7">#REF!</definedName>
    <definedName name="Excel_BuiltIn_Print_Area_8_1_1_9_16">#REF!</definedName>
    <definedName name="Excel_BuiltIn_Print_Area_8_1_1_9_2" localSheetId="7">#REF!</definedName>
    <definedName name="Excel_BuiltIn_Print_Area_8_1_1_9_2">#REF!</definedName>
    <definedName name="Excel_BuiltIn_Print_Area_8_1_1_9_27" localSheetId="7">#REF!</definedName>
    <definedName name="Excel_BuiltIn_Print_Area_8_1_1_9_27">#REF!</definedName>
    <definedName name="Excel_BuiltIn_Print_Area_8_1_1_9_4" localSheetId="7">#REF!</definedName>
    <definedName name="Excel_BuiltIn_Print_Area_8_1_1_9_4">#REF!</definedName>
    <definedName name="Excel_BuiltIn_Print_Area_8_1_10" localSheetId="7">#REF!</definedName>
    <definedName name="Excel_BuiltIn_Print_Area_8_1_10">#REF!</definedName>
    <definedName name="Excel_BuiltIn_Print_Area_8_1_10_16" localSheetId="7">#REF!</definedName>
    <definedName name="Excel_BuiltIn_Print_Area_8_1_10_16">#REF!</definedName>
    <definedName name="Excel_BuiltIn_Print_Area_8_1_10_2" localSheetId="7">#REF!</definedName>
    <definedName name="Excel_BuiltIn_Print_Area_8_1_10_2">#REF!</definedName>
    <definedName name="Excel_BuiltIn_Print_Area_8_1_10_27" localSheetId="7">#REF!</definedName>
    <definedName name="Excel_BuiltIn_Print_Area_8_1_10_27">#REF!</definedName>
    <definedName name="Excel_BuiltIn_Print_Area_8_1_10_4" localSheetId="7">#REF!</definedName>
    <definedName name="Excel_BuiltIn_Print_Area_8_1_10_4">#REF!</definedName>
    <definedName name="Excel_BuiltIn_Print_Area_8_1_11" localSheetId="7">#REF!</definedName>
    <definedName name="Excel_BuiltIn_Print_Area_8_1_11">#REF!</definedName>
    <definedName name="Excel_BuiltIn_Print_Area_8_1_11_16" localSheetId="7">#REF!</definedName>
    <definedName name="Excel_BuiltIn_Print_Area_8_1_11_16">#REF!</definedName>
    <definedName name="Excel_BuiltIn_Print_Area_8_1_11_2" localSheetId="7">#REF!</definedName>
    <definedName name="Excel_BuiltIn_Print_Area_8_1_11_2">#REF!</definedName>
    <definedName name="Excel_BuiltIn_Print_Area_8_1_11_27" localSheetId="7">#REF!</definedName>
    <definedName name="Excel_BuiltIn_Print_Area_8_1_11_27">#REF!</definedName>
    <definedName name="Excel_BuiltIn_Print_Area_8_1_11_4" localSheetId="7">#REF!</definedName>
    <definedName name="Excel_BuiltIn_Print_Area_8_1_11_4">#REF!</definedName>
    <definedName name="Excel_BuiltIn_Print_Area_8_1_12" localSheetId="7">#REF!</definedName>
    <definedName name="Excel_BuiltIn_Print_Area_8_1_12">#REF!</definedName>
    <definedName name="Excel_BuiltIn_Print_Area_8_1_12_16" localSheetId="7">#REF!</definedName>
    <definedName name="Excel_BuiltIn_Print_Area_8_1_12_16">#REF!</definedName>
    <definedName name="Excel_BuiltIn_Print_Area_8_1_12_2" localSheetId="7">#REF!</definedName>
    <definedName name="Excel_BuiltIn_Print_Area_8_1_12_2">#REF!</definedName>
    <definedName name="Excel_BuiltIn_Print_Area_8_1_12_27" localSheetId="7">#REF!</definedName>
    <definedName name="Excel_BuiltIn_Print_Area_8_1_12_27">#REF!</definedName>
    <definedName name="Excel_BuiltIn_Print_Area_8_1_12_4" localSheetId="7">#REF!</definedName>
    <definedName name="Excel_BuiltIn_Print_Area_8_1_12_4">#REF!</definedName>
    <definedName name="Excel_BuiltIn_Print_Area_8_1_13" localSheetId="7">#REF!</definedName>
    <definedName name="Excel_BuiltIn_Print_Area_8_1_13">#REF!</definedName>
    <definedName name="Excel_BuiltIn_Print_Area_8_1_13_16" localSheetId="7">#REF!</definedName>
    <definedName name="Excel_BuiltIn_Print_Area_8_1_13_16">#REF!</definedName>
    <definedName name="Excel_BuiltIn_Print_Area_8_1_13_2" localSheetId="7">#REF!</definedName>
    <definedName name="Excel_BuiltIn_Print_Area_8_1_13_2">#REF!</definedName>
    <definedName name="Excel_BuiltIn_Print_Area_8_1_13_27" localSheetId="7">#REF!</definedName>
    <definedName name="Excel_BuiltIn_Print_Area_8_1_13_27">#REF!</definedName>
    <definedName name="Excel_BuiltIn_Print_Area_8_1_13_4" localSheetId="7">#REF!</definedName>
    <definedName name="Excel_BuiltIn_Print_Area_8_1_13_4">#REF!</definedName>
    <definedName name="Excel_BuiltIn_Print_Area_8_1_14" localSheetId="7">#REF!</definedName>
    <definedName name="Excel_BuiltIn_Print_Area_8_1_14">#REF!</definedName>
    <definedName name="Excel_BuiltIn_Print_Area_8_1_14_16" localSheetId="7">#REF!</definedName>
    <definedName name="Excel_BuiltIn_Print_Area_8_1_14_16">#REF!</definedName>
    <definedName name="Excel_BuiltIn_Print_Area_8_1_14_2" localSheetId="7">#REF!</definedName>
    <definedName name="Excel_BuiltIn_Print_Area_8_1_14_2">#REF!</definedName>
    <definedName name="Excel_BuiltIn_Print_Area_8_1_14_27" localSheetId="7">#REF!</definedName>
    <definedName name="Excel_BuiltIn_Print_Area_8_1_14_27">#REF!</definedName>
    <definedName name="Excel_BuiltIn_Print_Area_8_1_14_4" localSheetId="7">#REF!</definedName>
    <definedName name="Excel_BuiltIn_Print_Area_8_1_14_4">#REF!</definedName>
    <definedName name="Excel_BuiltIn_Print_Area_8_1_15" localSheetId="7">#REF!</definedName>
    <definedName name="Excel_BuiltIn_Print_Area_8_1_15">#REF!</definedName>
    <definedName name="Excel_BuiltIn_Print_Area_8_1_15_16" localSheetId="7">#REF!</definedName>
    <definedName name="Excel_BuiltIn_Print_Area_8_1_15_16">#REF!</definedName>
    <definedName name="Excel_BuiltIn_Print_Area_8_1_15_2" localSheetId="7">#REF!</definedName>
    <definedName name="Excel_BuiltIn_Print_Area_8_1_15_2">#REF!</definedName>
    <definedName name="Excel_BuiltIn_Print_Area_8_1_15_27" localSheetId="7">#REF!</definedName>
    <definedName name="Excel_BuiltIn_Print_Area_8_1_15_27">#REF!</definedName>
    <definedName name="Excel_BuiltIn_Print_Area_8_1_15_4" localSheetId="7">#REF!</definedName>
    <definedName name="Excel_BuiltIn_Print_Area_8_1_15_4">#REF!</definedName>
    <definedName name="Excel_BuiltIn_Print_Area_8_1_16" localSheetId="7">#REF!</definedName>
    <definedName name="Excel_BuiltIn_Print_Area_8_1_16">#REF!</definedName>
    <definedName name="Excel_BuiltIn_Print_Area_8_1_16_1" localSheetId="7">#REF!</definedName>
    <definedName name="Excel_BuiltIn_Print_Area_8_1_16_1">#REF!</definedName>
    <definedName name="Excel_BuiltIn_Print_Area_8_1_16_16" localSheetId="7">#REF!</definedName>
    <definedName name="Excel_BuiltIn_Print_Area_8_1_16_16">#REF!</definedName>
    <definedName name="Excel_BuiltIn_Print_Area_8_1_16_2" localSheetId="7">#REF!</definedName>
    <definedName name="Excel_BuiltIn_Print_Area_8_1_16_2">#REF!</definedName>
    <definedName name="Excel_BuiltIn_Print_Area_8_1_16_27" localSheetId="7">#REF!</definedName>
    <definedName name="Excel_BuiltIn_Print_Area_8_1_16_27">#REF!</definedName>
    <definedName name="Excel_BuiltIn_Print_Area_8_1_16_4" localSheetId="7">#REF!</definedName>
    <definedName name="Excel_BuiltIn_Print_Area_8_1_16_4">#REF!</definedName>
    <definedName name="Excel_BuiltIn_Print_Area_8_1_17" localSheetId="7">#REF!</definedName>
    <definedName name="Excel_BuiltIn_Print_Area_8_1_17">#REF!</definedName>
    <definedName name="Excel_BuiltIn_Print_Area_8_1_17_16" localSheetId="7">#REF!</definedName>
    <definedName name="Excel_BuiltIn_Print_Area_8_1_17_16">#REF!</definedName>
    <definedName name="Excel_BuiltIn_Print_Area_8_1_17_2" localSheetId="7">#REF!</definedName>
    <definedName name="Excel_BuiltIn_Print_Area_8_1_17_2">#REF!</definedName>
    <definedName name="Excel_BuiltIn_Print_Area_8_1_17_27" localSheetId="7">#REF!</definedName>
    <definedName name="Excel_BuiltIn_Print_Area_8_1_17_27">#REF!</definedName>
    <definedName name="Excel_BuiltIn_Print_Area_8_1_17_4" localSheetId="7">#REF!</definedName>
    <definedName name="Excel_BuiltIn_Print_Area_8_1_17_4">#REF!</definedName>
    <definedName name="Excel_BuiltIn_Print_Area_8_1_2" localSheetId="7">#REF!</definedName>
    <definedName name="Excel_BuiltIn_Print_Area_8_1_2">#REF!</definedName>
    <definedName name="Excel_BuiltIn_Print_Area_8_1_2_1" localSheetId="7">#REF!</definedName>
    <definedName name="Excel_BuiltIn_Print_Area_8_1_2_1">#REF!</definedName>
    <definedName name="Excel_BuiltIn_Print_Area_8_1_2_16" localSheetId="7">#REF!</definedName>
    <definedName name="Excel_BuiltIn_Print_Area_8_1_2_16">#REF!</definedName>
    <definedName name="Excel_BuiltIn_Print_Area_8_1_2_2" localSheetId="7">#REF!</definedName>
    <definedName name="Excel_BuiltIn_Print_Area_8_1_2_2">#REF!</definedName>
    <definedName name="Excel_BuiltIn_Print_Area_8_1_2_27" localSheetId="7">#REF!</definedName>
    <definedName name="Excel_BuiltIn_Print_Area_8_1_2_27">#REF!</definedName>
    <definedName name="Excel_BuiltIn_Print_Area_8_1_2_4" localSheetId="7">#REF!</definedName>
    <definedName name="Excel_BuiltIn_Print_Area_8_1_2_4">#REF!</definedName>
    <definedName name="Excel_BuiltIn_Print_Area_8_1_20" localSheetId="7">#REF!</definedName>
    <definedName name="Excel_BuiltIn_Print_Area_8_1_20">#REF!</definedName>
    <definedName name="Excel_BuiltIn_Print_Area_8_1_20_16" localSheetId="7">#REF!</definedName>
    <definedName name="Excel_BuiltIn_Print_Area_8_1_20_16">#REF!</definedName>
    <definedName name="Excel_BuiltIn_Print_Area_8_1_20_2" localSheetId="7">#REF!</definedName>
    <definedName name="Excel_BuiltIn_Print_Area_8_1_20_2">#REF!</definedName>
    <definedName name="Excel_BuiltIn_Print_Area_8_1_20_27" localSheetId="7">#REF!</definedName>
    <definedName name="Excel_BuiltIn_Print_Area_8_1_20_27">#REF!</definedName>
    <definedName name="Excel_BuiltIn_Print_Area_8_1_20_4" localSheetId="7">#REF!</definedName>
    <definedName name="Excel_BuiltIn_Print_Area_8_1_20_4">#REF!</definedName>
    <definedName name="Excel_BuiltIn_Print_Area_8_1_27" localSheetId="7">#REF!</definedName>
    <definedName name="Excel_BuiltIn_Print_Area_8_1_27">#REF!</definedName>
    <definedName name="Excel_BuiltIn_Print_Area_8_1_3" localSheetId="7">#REF!</definedName>
    <definedName name="Excel_BuiltIn_Print_Area_8_1_3">#REF!</definedName>
    <definedName name="Excel_BuiltIn_Print_Area_8_1_3_16" localSheetId="7">#REF!</definedName>
    <definedName name="Excel_BuiltIn_Print_Area_8_1_3_16">#REF!</definedName>
    <definedName name="Excel_BuiltIn_Print_Area_8_1_3_2" localSheetId="7">#REF!</definedName>
    <definedName name="Excel_BuiltIn_Print_Area_8_1_3_2">#REF!</definedName>
    <definedName name="Excel_BuiltIn_Print_Area_8_1_3_27" localSheetId="7">#REF!</definedName>
    <definedName name="Excel_BuiltIn_Print_Area_8_1_3_27">#REF!</definedName>
    <definedName name="Excel_BuiltIn_Print_Area_8_1_3_4" localSheetId="7">#REF!</definedName>
    <definedName name="Excel_BuiltIn_Print_Area_8_1_3_4">#REF!</definedName>
    <definedName name="Excel_BuiltIn_Print_Area_8_1_4" localSheetId="7">#REF!</definedName>
    <definedName name="Excel_BuiltIn_Print_Area_8_1_4">#REF!</definedName>
    <definedName name="Excel_BuiltIn_Print_Area_8_1_5" localSheetId="7">#REF!</definedName>
    <definedName name="Excel_BuiltIn_Print_Area_8_1_5">#REF!</definedName>
    <definedName name="Excel_BuiltIn_Print_Area_8_1_5_1" localSheetId="7">#REF!</definedName>
    <definedName name="Excel_BuiltIn_Print_Area_8_1_5_1">#REF!</definedName>
    <definedName name="Excel_BuiltIn_Print_Area_8_1_5_16" localSheetId="7">#REF!</definedName>
    <definedName name="Excel_BuiltIn_Print_Area_8_1_5_16">#REF!</definedName>
    <definedName name="Excel_BuiltIn_Print_Area_8_1_5_2" localSheetId="7">#REF!</definedName>
    <definedName name="Excel_BuiltIn_Print_Area_8_1_5_2">#REF!</definedName>
    <definedName name="Excel_BuiltIn_Print_Area_8_1_5_27" localSheetId="7">#REF!</definedName>
    <definedName name="Excel_BuiltIn_Print_Area_8_1_5_27">#REF!</definedName>
    <definedName name="Excel_BuiltIn_Print_Area_8_1_5_4" localSheetId="7">#REF!</definedName>
    <definedName name="Excel_BuiltIn_Print_Area_8_1_5_4">#REF!</definedName>
    <definedName name="Excel_BuiltIn_Print_Area_8_1_6" localSheetId="7">#REF!</definedName>
    <definedName name="Excel_BuiltIn_Print_Area_8_1_6">#REF!</definedName>
    <definedName name="Excel_BuiltIn_Print_Area_8_1_6_16" localSheetId="7">#REF!</definedName>
    <definedName name="Excel_BuiltIn_Print_Area_8_1_6_16">#REF!</definedName>
    <definedName name="Excel_BuiltIn_Print_Area_8_1_6_2" localSheetId="7">#REF!</definedName>
    <definedName name="Excel_BuiltIn_Print_Area_8_1_6_2">#REF!</definedName>
    <definedName name="Excel_BuiltIn_Print_Area_8_1_6_27" localSheetId="7">#REF!</definedName>
    <definedName name="Excel_BuiltIn_Print_Area_8_1_6_27">#REF!</definedName>
    <definedName name="Excel_BuiltIn_Print_Area_8_1_6_4" localSheetId="7">#REF!</definedName>
    <definedName name="Excel_BuiltIn_Print_Area_8_1_6_4">#REF!</definedName>
    <definedName name="Excel_BuiltIn_Print_Area_8_1_7" localSheetId="7">#REF!</definedName>
    <definedName name="Excel_BuiltIn_Print_Area_8_1_7">#REF!</definedName>
    <definedName name="Excel_BuiltIn_Print_Area_8_1_7_16" localSheetId="7">#REF!</definedName>
    <definedName name="Excel_BuiltIn_Print_Area_8_1_7_16">#REF!</definedName>
    <definedName name="Excel_BuiltIn_Print_Area_8_1_7_2" localSheetId="7">#REF!</definedName>
    <definedName name="Excel_BuiltIn_Print_Area_8_1_7_2">#REF!</definedName>
    <definedName name="Excel_BuiltIn_Print_Area_8_1_7_27" localSheetId="7">#REF!</definedName>
    <definedName name="Excel_BuiltIn_Print_Area_8_1_7_27">#REF!</definedName>
    <definedName name="Excel_BuiltIn_Print_Area_8_1_7_4" localSheetId="7">#REF!</definedName>
    <definedName name="Excel_BuiltIn_Print_Area_8_1_7_4">#REF!</definedName>
    <definedName name="Excel_BuiltIn_Print_Area_8_1_8" localSheetId="7">#REF!</definedName>
    <definedName name="Excel_BuiltIn_Print_Area_8_1_8">#REF!</definedName>
    <definedName name="Excel_BuiltIn_Print_Area_8_1_8_16" localSheetId="7">#REF!</definedName>
    <definedName name="Excel_BuiltIn_Print_Area_8_1_8_16">#REF!</definedName>
    <definedName name="Excel_BuiltIn_Print_Area_8_1_8_2" localSheetId="7">#REF!</definedName>
    <definedName name="Excel_BuiltIn_Print_Area_8_1_8_2">#REF!</definedName>
    <definedName name="Excel_BuiltIn_Print_Area_8_1_8_27" localSheetId="7">#REF!</definedName>
    <definedName name="Excel_BuiltIn_Print_Area_8_1_8_27">#REF!</definedName>
    <definedName name="Excel_BuiltIn_Print_Area_8_1_8_4" localSheetId="7">#REF!</definedName>
    <definedName name="Excel_BuiltIn_Print_Area_8_1_8_4">#REF!</definedName>
    <definedName name="Excel_BuiltIn_Print_Area_8_1_9" localSheetId="7">#REF!</definedName>
    <definedName name="Excel_BuiltIn_Print_Area_8_1_9">#REF!</definedName>
    <definedName name="Excel_BuiltIn_Print_Area_8_1_9_16" localSheetId="7">#REF!</definedName>
    <definedName name="Excel_BuiltIn_Print_Area_8_1_9_16">#REF!</definedName>
    <definedName name="Excel_BuiltIn_Print_Area_8_1_9_2" localSheetId="7">#REF!</definedName>
    <definedName name="Excel_BuiltIn_Print_Area_8_1_9_2">#REF!</definedName>
    <definedName name="Excel_BuiltIn_Print_Area_8_1_9_27" localSheetId="7">#REF!</definedName>
    <definedName name="Excel_BuiltIn_Print_Area_8_1_9_27">#REF!</definedName>
    <definedName name="Excel_BuiltIn_Print_Area_8_1_9_4" localSheetId="7">#REF!</definedName>
    <definedName name="Excel_BuiltIn_Print_Area_8_1_9_4">#REF!</definedName>
    <definedName name="Excel_BuiltIn_Print_Area_9" localSheetId="7">#REF!</definedName>
    <definedName name="Excel_BuiltIn_Print_Area_9">#REF!</definedName>
    <definedName name="Excel_BuiltIn_Print_Area_9_1" localSheetId="7">#REF!</definedName>
    <definedName name="Excel_BuiltIn_Print_Area_9_1">#REF!</definedName>
    <definedName name="Excel_BuiltIn_Print_Area_9_1_1" localSheetId="7">#REF!</definedName>
    <definedName name="Excel_BuiltIn_Print_Area_9_1_1">#REF!</definedName>
    <definedName name="Excel_BuiltIn_Print_Area_9_1_1_1" localSheetId="7">#REF!</definedName>
    <definedName name="Excel_BuiltIn_Print_Area_9_1_1_1">#REF!</definedName>
    <definedName name="Excel_BuiltIn_Print_Area_9_1_1_1_1" localSheetId="7">#REF!</definedName>
    <definedName name="Excel_BuiltIn_Print_Area_9_1_1_1_1">#REF!</definedName>
    <definedName name="Excel_BuiltIn_Print_Area_9_1_1_1_1_1" localSheetId="7">#REF!</definedName>
    <definedName name="Excel_BuiltIn_Print_Area_9_1_1_1_1_1">#REF!</definedName>
    <definedName name="Excel_BuiltIn_Print_Area_9_1_1_16" localSheetId="7">#REF!</definedName>
    <definedName name="Excel_BuiltIn_Print_Area_9_1_1_16">#REF!</definedName>
    <definedName name="Excel_BuiltIn_Print_Area_9_1_1_2" localSheetId="7">#REF!</definedName>
    <definedName name="Excel_BuiltIn_Print_Area_9_1_1_2">#REF!</definedName>
    <definedName name="Excel_BuiltIn_Print_Area_9_1_1_27" localSheetId="7">#REF!</definedName>
    <definedName name="Excel_BuiltIn_Print_Area_9_1_1_27">#REF!</definedName>
    <definedName name="Excel_BuiltIn_Print_Area_9_1_1_4" localSheetId="7">#REF!</definedName>
    <definedName name="Excel_BuiltIn_Print_Area_9_1_1_4">#REF!</definedName>
    <definedName name="Excel_BuiltIn_Print_Area_9_1_10" localSheetId="7">#REF!</definedName>
    <definedName name="Excel_BuiltIn_Print_Area_9_1_10">#REF!</definedName>
    <definedName name="Excel_BuiltIn_Print_Area_9_1_10_16" localSheetId="7">#REF!</definedName>
    <definedName name="Excel_BuiltIn_Print_Area_9_1_10_16">#REF!</definedName>
    <definedName name="Excel_BuiltIn_Print_Area_9_1_10_2" localSheetId="7">#REF!</definedName>
    <definedName name="Excel_BuiltIn_Print_Area_9_1_10_2">#REF!</definedName>
    <definedName name="Excel_BuiltIn_Print_Area_9_1_10_27" localSheetId="7">#REF!</definedName>
    <definedName name="Excel_BuiltIn_Print_Area_9_1_10_27">#REF!</definedName>
    <definedName name="Excel_BuiltIn_Print_Area_9_1_10_4" localSheetId="7">#REF!</definedName>
    <definedName name="Excel_BuiltIn_Print_Area_9_1_10_4">#REF!</definedName>
    <definedName name="Excel_BuiltIn_Print_Area_9_1_11" localSheetId="7">#REF!</definedName>
    <definedName name="Excel_BuiltIn_Print_Area_9_1_11">#REF!</definedName>
    <definedName name="Excel_BuiltIn_Print_Area_9_1_11_16" localSheetId="7">#REF!</definedName>
    <definedName name="Excel_BuiltIn_Print_Area_9_1_11_16">#REF!</definedName>
    <definedName name="Excel_BuiltIn_Print_Area_9_1_11_2" localSheetId="7">#REF!</definedName>
    <definedName name="Excel_BuiltIn_Print_Area_9_1_11_2">#REF!</definedName>
    <definedName name="Excel_BuiltIn_Print_Area_9_1_11_27" localSheetId="7">#REF!</definedName>
    <definedName name="Excel_BuiltIn_Print_Area_9_1_11_27">#REF!</definedName>
    <definedName name="Excel_BuiltIn_Print_Area_9_1_11_4" localSheetId="7">#REF!</definedName>
    <definedName name="Excel_BuiltIn_Print_Area_9_1_11_4">#REF!</definedName>
    <definedName name="Excel_BuiltIn_Print_Area_9_1_12" localSheetId="7">#REF!</definedName>
    <definedName name="Excel_BuiltIn_Print_Area_9_1_12">#REF!</definedName>
    <definedName name="Excel_BuiltIn_Print_Area_9_1_12_16" localSheetId="7">#REF!</definedName>
    <definedName name="Excel_BuiltIn_Print_Area_9_1_12_16">#REF!</definedName>
    <definedName name="Excel_BuiltIn_Print_Area_9_1_12_2" localSheetId="7">#REF!</definedName>
    <definedName name="Excel_BuiltIn_Print_Area_9_1_12_2">#REF!</definedName>
    <definedName name="Excel_BuiltIn_Print_Area_9_1_12_27" localSheetId="7">#REF!</definedName>
    <definedName name="Excel_BuiltIn_Print_Area_9_1_12_27">#REF!</definedName>
    <definedName name="Excel_BuiltIn_Print_Area_9_1_12_4" localSheetId="7">#REF!</definedName>
    <definedName name="Excel_BuiltIn_Print_Area_9_1_12_4">#REF!</definedName>
    <definedName name="Excel_BuiltIn_Print_Area_9_1_13" localSheetId="7">#REF!</definedName>
    <definedName name="Excel_BuiltIn_Print_Area_9_1_13">#REF!</definedName>
    <definedName name="Excel_BuiltIn_Print_Area_9_1_13_16" localSheetId="7">#REF!</definedName>
    <definedName name="Excel_BuiltIn_Print_Area_9_1_13_16">#REF!</definedName>
    <definedName name="Excel_BuiltIn_Print_Area_9_1_13_2" localSheetId="7">#REF!</definedName>
    <definedName name="Excel_BuiltIn_Print_Area_9_1_13_2">#REF!</definedName>
    <definedName name="Excel_BuiltIn_Print_Area_9_1_13_27" localSheetId="7">#REF!</definedName>
    <definedName name="Excel_BuiltIn_Print_Area_9_1_13_27">#REF!</definedName>
    <definedName name="Excel_BuiltIn_Print_Area_9_1_13_4" localSheetId="7">#REF!</definedName>
    <definedName name="Excel_BuiltIn_Print_Area_9_1_13_4">#REF!</definedName>
    <definedName name="Excel_BuiltIn_Print_Area_9_1_14" localSheetId="7">#REF!</definedName>
    <definedName name="Excel_BuiltIn_Print_Area_9_1_14">#REF!</definedName>
    <definedName name="Excel_BuiltIn_Print_Area_9_1_14_16" localSheetId="7">#REF!</definedName>
    <definedName name="Excel_BuiltIn_Print_Area_9_1_14_16">#REF!</definedName>
    <definedName name="Excel_BuiltIn_Print_Area_9_1_14_2" localSheetId="7">#REF!</definedName>
    <definedName name="Excel_BuiltIn_Print_Area_9_1_14_2">#REF!</definedName>
    <definedName name="Excel_BuiltIn_Print_Area_9_1_14_27" localSheetId="7">#REF!</definedName>
    <definedName name="Excel_BuiltIn_Print_Area_9_1_14_27">#REF!</definedName>
    <definedName name="Excel_BuiltIn_Print_Area_9_1_14_4" localSheetId="7">#REF!</definedName>
    <definedName name="Excel_BuiltIn_Print_Area_9_1_14_4">#REF!</definedName>
    <definedName name="Excel_BuiltIn_Print_Area_9_1_15" localSheetId="7">#REF!</definedName>
    <definedName name="Excel_BuiltIn_Print_Area_9_1_15">#REF!</definedName>
    <definedName name="Excel_BuiltIn_Print_Area_9_1_15_16" localSheetId="7">#REF!</definedName>
    <definedName name="Excel_BuiltIn_Print_Area_9_1_15_16">#REF!</definedName>
    <definedName name="Excel_BuiltIn_Print_Area_9_1_15_2" localSheetId="7">#REF!</definedName>
    <definedName name="Excel_BuiltIn_Print_Area_9_1_15_2">#REF!</definedName>
    <definedName name="Excel_BuiltIn_Print_Area_9_1_15_27" localSheetId="7">#REF!</definedName>
    <definedName name="Excel_BuiltIn_Print_Area_9_1_15_27">#REF!</definedName>
    <definedName name="Excel_BuiltIn_Print_Area_9_1_15_4" localSheetId="7">#REF!</definedName>
    <definedName name="Excel_BuiltIn_Print_Area_9_1_15_4">#REF!</definedName>
    <definedName name="Excel_BuiltIn_Print_Area_9_1_16" localSheetId="7">#REF!</definedName>
    <definedName name="Excel_BuiltIn_Print_Area_9_1_16">#REF!</definedName>
    <definedName name="Excel_BuiltIn_Print_Area_9_1_16_1" localSheetId="7">#REF!</definedName>
    <definedName name="Excel_BuiltIn_Print_Area_9_1_16_1">#REF!</definedName>
    <definedName name="Excel_BuiltIn_Print_Area_9_1_16_16" localSheetId="7">#REF!</definedName>
    <definedName name="Excel_BuiltIn_Print_Area_9_1_16_16">#REF!</definedName>
    <definedName name="Excel_BuiltIn_Print_Area_9_1_16_2" localSheetId="7">#REF!</definedName>
    <definedName name="Excel_BuiltIn_Print_Area_9_1_16_2">#REF!</definedName>
    <definedName name="Excel_BuiltIn_Print_Area_9_1_16_2_1" localSheetId="7">#REF!</definedName>
    <definedName name="Excel_BuiltIn_Print_Area_9_1_16_2_1">#REF!</definedName>
    <definedName name="Excel_BuiltIn_Print_Area_9_1_16_27" localSheetId="7">#REF!</definedName>
    <definedName name="Excel_BuiltIn_Print_Area_9_1_16_27">#REF!</definedName>
    <definedName name="Excel_BuiltIn_Print_Area_9_1_16_4" localSheetId="7">#REF!</definedName>
    <definedName name="Excel_BuiltIn_Print_Area_9_1_16_4">#REF!</definedName>
    <definedName name="Excel_BuiltIn_Print_Area_9_1_17" localSheetId="7">#REF!</definedName>
    <definedName name="Excel_BuiltIn_Print_Area_9_1_17">#REF!</definedName>
    <definedName name="Excel_BuiltIn_Print_Area_9_1_17_16" localSheetId="7">#REF!</definedName>
    <definedName name="Excel_BuiltIn_Print_Area_9_1_17_16">#REF!</definedName>
    <definedName name="Excel_BuiltIn_Print_Area_9_1_17_2" localSheetId="7">#REF!</definedName>
    <definedName name="Excel_BuiltIn_Print_Area_9_1_17_2">#REF!</definedName>
    <definedName name="Excel_BuiltIn_Print_Area_9_1_17_27" localSheetId="7">#REF!</definedName>
    <definedName name="Excel_BuiltIn_Print_Area_9_1_17_27">#REF!</definedName>
    <definedName name="Excel_BuiltIn_Print_Area_9_1_17_4" localSheetId="7">#REF!</definedName>
    <definedName name="Excel_BuiltIn_Print_Area_9_1_17_4">#REF!</definedName>
    <definedName name="Excel_BuiltIn_Print_Area_9_1_2" localSheetId="7">#REF!</definedName>
    <definedName name="Excel_BuiltIn_Print_Area_9_1_2">#REF!</definedName>
    <definedName name="Excel_BuiltIn_Print_Area_9_1_2_1" localSheetId="7">#REF!</definedName>
    <definedName name="Excel_BuiltIn_Print_Area_9_1_2_1">#REF!</definedName>
    <definedName name="Excel_BuiltIn_Print_Area_9_1_2_16" localSheetId="7">#REF!</definedName>
    <definedName name="Excel_BuiltIn_Print_Area_9_1_2_16">#REF!</definedName>
    <definedName name="Excel_BuiltIn_Print_Area_9_1_2_2" localSheetId="7">#REF!</definedName>
    <definedName name="Excel_BuiltIn_Print_Area_9_1_2_2">#REF!</definedName>
    <definedName name="Excel_BuiltIn_Print_Area_9_1_2_2_1" localSheetId="7">#REF!</definedName>
    <definedName name="Excel_BuiltIn_Print_Area_9_1_2_2_1">#REF!</definedName>
    <definedName name="Excel_BuiltIn_Print_Area_9_1_2_27" localSheetId="7">#REF!</definedName>
    <definedName name="Excel_BuiltIn_Print_Area_9_1_2_27">#REF!</definedName>
    <definedName name="Excel_BuiltIn_Print_Area_9_1_2_4" localSheetId="7">#REF!</definedName>
    <definedName name="Excel_BuiltIn_Print_Area_9_1_2_4">#REF!</definedName>
    <definedName name="Excel_BuiltIn_Print_Area_9_1_20" localSheetId="7">#REF!</definedName>
    <definedName name="Excel_BuiltIn_Print_Area_9_1_20">#REF!</definedName>
    <definedName name="Excel_BuiltIn_Print_Area_9_1_20_16" localSheetId="7">#REF!</definedName>
    <definedName name="Excel_BuiltIn_Print_Area_9_1_20_16">#REF!</definedName>
    <definedName name="Excel_BuiltIn_Print_Area_9_1_20_2" localSheetId="7">#REF!</definedName>
    <definedName name="Excel_BuiltIn_Print_Area_9_1_20_2">#REF!</definedName>
    <definedName name="Excel_BuiltIn_Print_Area_9_1_20_27" localSheetId="7">#REF!</definedName>
    <definedName name="Excel_BuiltIn_Print_Area_9_1_20_27">#REF!</definedName>
    <definedName name="Excel_BuiltIn_Print_Area_9_1_20_4" localSheetId="7">#REF!</definedName>
    <definedName name="Excel_BuiltIn_Print_Area_9_1_20_4">#REF!</definedName>
    <definedName name="Excel_BuiltIn_Print_Area_9_1_27" localSheetId="7">#REF!</definedName>
    <definedName name="Excel_BuiltIn_Print_Area_9_1_27">#REF!</definedName>
    <definedName name="Excel_BuiltIn_Print_Area_9_1_3" localSheetId="7">#REF!</definedName>
    <definedName name="Excel_BuiltIn_Print_Area_9_1_3">#REF!</definedName>
    <definedName name="Excel_BuiltIn_Print_Area_9_1_3_16" localSheetId="7">#REF!</definedName>
    <definedName name="Excel_BuiltIn_Print_Area_9_1_3_16">#REF!</definedName>
    <definedName name="Excel_BuiltIn_Print_Area_9_1_3_2" localSheetId="7">#REF!</definedName>
    <definedName name="Excel_BuiltIn_Print_Area_9_1_3_2">#REF!</definedName>
    <definedName name="Excel_BuiltIn_Print_Area_9_1_3_27" localSheetId="7">#REF!</definedName>
    <definedName name="Excel_BuiltIn_Print_Area_9_1_3_27">#REF!</definedName>
    <definedName name="Excel_BuiltIn_Print_Area_9_1_3_4" localSheetId="7">#REF!</definedName>
    <definedName name="Excel_BuiltIn_Print_Area_9_1_3_4">#REF!</definedName>
    <definedName name="Excel_BuiltIn_Print_Area_9_1_4" localSheetId="7">#REF!</definedName>
    <definedName name="Excel_BuiltIn_Print_Area_9_1_4">#REF!</definedName>
    <definedName name="Excel_BuiltIn_Print_Area_9_1_4_1" localSheetId="7">#REF!</definedName>
    <definedName name="Excel_BuiltIn_Print_Area_9_1_4_1">#REF!</definedName>
    <definedName name="Excel_BuiltIn_Print_Area_9_1_5" localSheetId="7">#REF!</definedName>
    <definedName name="Excel_BuiltIn_Print_Area_9_1_5">#REF!</definedName>
    <definedName name="Excel_BuiltIn_Print_Area_9_1_5_1" localSheetId="7">#REF!</definedName>
    <definedName name="Excel_BuiltIn_Print_Area_9_1_5_1">#REF!</definedName>
    <definedName name="Excel_BuiltIn_Print_Area_9_1_5_16" localSheetId="7">#REF!</definedName>
    <definedName name="Excel_BuiltIn_Print_Area_9_1_5_16">#REF!</definedName>
    <definedName name="Excel_BuiltIn_Print_Area_9_1_5_2" localSheetId="7">#REF!</definedName>
    <definedName name="Excel_BuiltIn_Print_Area_9_1_5_2">#REF!</definedName>
    <definedName name="Excel_BuiltIn_Print_Area_9_1_5_27" localSheetId="7">#REF!</definedName>
    <definedName name="Excel_BuiltIn_Print_Area_9_1_5_27">#REF!</definedName>
    <definedName name="Excel_BuiltIn_Print_Area_9_1_5_4" localSheetId="7">#REF!</definedName>
    <definedName name="Excel_BuiltIn_Print_Area_9_1_5_4">#REF!</definedName>
    <definedName name="Excel_BuiltIn_Print_Area_9_1_6" localSheetId="7">#REF!</definedName>
    <definedName name="Excel_BuiltIn_Print_Area_9_1_6">#REF!</definedName>
    <definedName name="Excel_BuiltIn_Print_Area_9_1_6_16" localSheetId="7">#REF!</definedName>
    <definedName name="Excel_BuiltIn_Print_Area_9_1_6_16">#REF!</definedName>
    <definedName name="Excel_BuiltIn_Print_Area_9_1_6_2" localSheetId="7">#REF!</definedName>
    <definedName name="Excel_BuiltIn_Print_Area_9_1_6_2">#REF!</definedName>
    <definedName name="Excel_BuiltIn_Print_Area_9_1_6_27" localSheetId="7">#REF!</definedName>
    <definedName name="Excel_BuiltIn_Print_Area_9_1_6_27">#REF!</definedName>
    <definedName name="Excel_BuiltIn_Print_Area_9_1_6_4" localSheetId="7">#REF!</definedName>
    <definedName name="Excel_BuiltIn_Print_Area_9_1_6_4">#REF!</definedName>
    <definedName name="Excel_BuiltIn_Print_Area_9_1_7" localSheetId="7">#REF!</definedName>
    <definedName name="Excel_BuiltIn_Print_Area_9_1_7">#REF!</definedName>
    <definedName name="Excel_BuiltIn_Print_Area_9_1_7_16" localSheetId="7">#REF!</definedName>
    <definedName name="Excel_BuiltIn_Print_Area_9_1_7_16">#REF!</definedName>
    <definedName name="Excel_BuiltIn_Print_Area_9_1_7_2" localSheetId="7">#REF!</definedName>
    <definedName name="Excel_BuiltIn_Print_Area_9_1_7_2">#REF!</definedName>
    <definedName name="Excel_BuiltIn_Print_Area_9_1_7_27" localSheetId="7">#REF!</definedName>
    <definedName name="Excel_BuiltIn_Print_Area_9_1_7_27">#REF!</definedName>
    <definedName name="Excel_BuiltIn_Print_Area_9_1_7_4" localSheetId="7">#REF!</definedName>
    <definedName name="Excel_BuiltIn_Print_Area_9_1_7_4">#REF!</definedName>
    <definedName name="Excel_BuiltIn_Print_Area_9_1_8" localSheetId="7">#REF!</definedName>
    <definedName name="Excel_BuiltIn_Print_Area_9_1_8">#REF!</definedName>
    <definedName name="Excel_BuiltIn_Print_Area_9_1_8_16" localSheetId="7">#REF!</definedName>
    <definedName name="Excel_BuiltIn_Print_Area_9_1_8_16">#REF!</definedName>
    <definedName name="Excel_BuiltIn_Print_Area_9_1_8_2" localSheetId="7">#REF!</definedName>
    <definedName name="Excel_BuiltIn_Print_Area_9_1_8_2">#REF!</definedName>
    <definedName name="Excel_BuiltIn_Print_Area_9_1_8_27" localSheetId="7">#REF!</definedName>
    <definedName name="Excel_BuiltIn_Print_Area_9_1_8_27">#REF!</definedName>
    <definedName name="Excel_BuiltIn_Print_Area_9_1_8_4" localSheetId="7">#REF!</definedName>
    <definedName name="Excel_BuiltIn_Print_Area_9_1_8_4">#REF!</definedName>
    <definedName name="Excel_BuiltIn_Print_Area_9_1_9" localSheetId="7">#REF!</definedName>
    <definedName name="Excel_BuiltIn_Print_Area_9_1_9">#REF!</definedName>
    <definedName name="Excel_BuiltIn_Print_Area_9_1_9_16" localSheetId="7">#REF!</definedName>
    <definedName name="Excel_BuiltIn_Print_Area_9_1_9_16">#REF!</definedName>
    <definedName name="Excel_BuiltIn_Print_Area_9_1_9_2" localSheetId="7">#REF!</definedName>
    <definedName name="Excel_BuiltIn_Print_Area_9_1_9_2">#REF!</definedName>
    <definedName name="Excel_BuiltIn_Print_Area_9_1_9_27" localSheetId="7">#REF!</definedName>
    <definedName name="Excel_BuiltIn_Print_Area_9_1_9_27">#REF!</definedName>
    <definedName name="Excel_BuiltIn_Print_Area_9_1_9_4" localSheetId="7">#REF!</definedName>
    <definedName name="Excel_BuiltIn_Print_Area_9_1_9_4">#REF!</definedName>
    <definedName name="Excel_BuiltIn_Print_Titles" localSheetId="7">#REF!</definedName>
    <definedName name="Excel_BuiltIn_Print_Titles" localSheetId="5">#REF!</definedName>
    <definedName name="Excel_BuiltIn_Print_Titles" localSheetId="4">#REF!</definedName>
    <definedName name="Excel_BuiltIn_Print_Titles">#REF!</definedName>
    <definedName name="Excel_BuiltIn_Print_Titles_1" localSheetId="7">#REF!</definedName>
    <definedName name="Excel_BuiltIn_Print_Titles_1">#REF!</definedName>
    <definedName name="Excel_BuiltIn_Print_Titles_13" localSheetId="7">#REF!</definedName>
    <definedName name="Excel_BuiltIn_Print_Titles_13">#REF!</definedName>
    <definedName name="Excel_BuiltIn_Print_Titles_14" localSheetId="7">#REF!</definedName>
    <definedName name="Excel_BuiltIn_Print_Titles_14">#REF!</definedName>
    <definedName name="Excel_BuiltIn_Print_Titles_15" localSheetId="7">#REF!</definedName>
    <definedName name="Excel_BuiltIn_Print_Titles_15">#REF!</definedName>
    <definedName name="Excel_BuiltIn_Print_Titles_15_1" localSheetId="7">#REF!</definedName>
    <definedName name="Excel_BuiltIn_Print_Titles_15_1">#REF!</definedName>
    <definedName name="Excel_BuiltIn_Print_Titles_16" localSheetId="7">#REF!</definedName>
    <definedName name="Excel_BuiltIn_Print_Titles_16" localSheetId="5">#REF!</definedName>
    <definedName name="Excel_BuiltIn_Print_Titles_16" localSheetId="4">#REF!</definedName>
    <definedName name="Excel_BuiltIn_Print_Titles_16">#REF!</definedName>
    <definedName name="Excel_BuiltIn_Print_Titles_17" localSheetId="7">#REF!</definedName>
    <definedName name="Excel_BuiltIn_Print_Titles_17">#REF!</definedName>
    <definedName name="Excel_BuiltIn_Print_Titles_18" localSheetId="7">#REF!</definedName>
    <definedName name="Excel_BuiltIn_Print_Titles_18">#REF!</definedName>
    <definedName name="Excel_BuiltIn_Print_Titles_19" localSheetId="7">#REF!</definedName>
    <definedName name="Excel_BuiltIn_Print_Titles_19">#REF!</definedName>
    <definedName name="Excel_BuiltIn_Print_Titles_2_1_1" localSheetId="7">#REF!</definedName>
    <definedName name="Excel_BuiltIn_Print_Titles_2_1_1">#REF!</definedName>
    <definedName name="Excel_BuiltIn_Print_Titles_20" localSheetId="7">#REF!</definedName>
    <definedName name="Excel_BuiltIn_Print_Titles_20">#REF!</definedName>
    <definedName name="Excel_BuiltIn_Print_Titles_20_1" localSheetId="7">#REF!</definedName>
    <definedName name="Excel_BuiltIn_Print_Titles_20_1">#REF!</definedName>
    <definedName name="Excel_BuiltIn_Print_Titles_20_1_16" localSheetId="7">#REF!</definedName>
    <definedName name="Excel_BuiltIn_Print_Titles_20_1_16">#REF!</definedName>
    <definedName name="Excel_BuiltIn_Print_Titles_20_1_2" localSheetId="7">#REF!</definedName>
    <definedName name="Excel_BuiltIn_Print_Titles_20_1_2">#REF!</definedName>
    <definedName name="Excel_BuiltIn_Print_Titles_20_1_27" localSheetId="7">#REF!</definedName>
    <definedName name="Excel_BuiltIn_Print_Titles_20_1_27">#REF!</definedName>
    <definedName name="Excel_BuiltIn_Print_Titles_20_1_4" localSheetId="7">#REF!</definedName>
    <definedName name="Excel_BuiltIn_Print_Titles_20_1_4">#REF!</definedName>
    <definedName name="Excel_BuiltIn_Print_Titles_26" localSheetId="7">#REF!</definedName>
    <definedName name="Excel_BuiltIn_Print_Titles_26">#REF!</definedName>
    <definedName name="Excel_BuiltIn_Print_Titles_27" localSheetId="7">#REF!</definedName>
    <definedName name="Excel_BuiltIn_Print_Titles_27">#REF!</definedName>
    <definedName name="Excel_BuiltIn_Print_Titles_28" localSheetId="7">#REF!</definedName>
    <definedName name="Excel_BuiltIn_Print_Titles_28">#REF!</definedName>
    <definedName name="Excel_BuiltIn_Print_Titles_29" localSheetId="7">#REF!</definedName>
    <definedName name="Excel_BuiltIn_Print_Titles_29">#REF!</definedName>
    <definedName name="Excel_BuiltIn_Print_Titles_3_1_1" localSheetId="7">#REF!</definedName>
    <definedName name="Excel_BuiltIn_Print_Titles_3_1_1">#REF!</definedName>
    <definedName name="Excel_BuiltIn_Print_Titles_30" localSheetId="7">#REF!</definedName>
    <definedName name="Excel_BuiltIn_Print_Titles_30">#REF!</definedName>
    <definedName name="Excel_BuiltIn_Print_Titles_4_1" localSheetId="7">#REF!</definedName>
    <definedName name="Excel_BuiltIn_Print_Titles_4_1">#REF!</definedName>
    <definedName name="Excel_BuiltIn_Print_Titles_4_1_1" localSheetId="7">#REF!</definedName>
    <definedName name="Excel_BuiltIn_Print_Titles_4_1_1">#REF!</definedName>
    <definedName name="Excel_BuiltIn_Print_Titles_4_1_1_16" localSheetId="7">#REF!</definedName>
    <definedName name="Excel_BuiltIn_Print_Titles_4_1_1_16">#REF!</definedName>
    <definedName name="Excel_BuiltIn_Print_Titles_4_1_1_2" localSheetId="7">#REF!</definedName>
    <definedName name="Excel_BuiltIn_Print_Titles_4_1_1_2">#REF!</definedName>
    <definedName name="Excel_BuiltIn_Print_Titles_4_1_1_27" localSheetId="7">#REF!</definedName>
    <definedName name="Excel_BuiltIn_Print_Titles_4_1_1_27">#REF!</definedName>
    <definedName name="Excel_BuiltIn_Print_Titles_4_1_1_4" localSheetId="7">#REF!</definedName>
    <definedName name="Excel_BuiltIn_Print_Titles_4_1_1_4">#REF!</definedName>
    <definedName name="Excel_BuiltIn_Print_Titles_4_1_16" localSheetId="7">#REF!</definedName>
    <definedName name="Excel_BuiltIn_Print_Titles_4_1_16">#REF!</definedName>
    <definedName name="Excel_BuiltIn_Print_Titles_4_1_2" localSheetId="7">#REF!</definedName>
    <definedName name="Excel_BuiltIn_Print_Titles_4_1_2">#REF!</definedName>
    <definedName name="Excel_BuiltIn_Print_Titles_4_1_27" localSheetId="7">#REF!</definedName>
    <definedName name="Excel_BuiltIn_Print_Titles_4_1_27">#REF!</definedName>
    <definedName name="Excel_BuiltIn_Print_Titles_4_1_4" localSheetId="7">#REF!</definedName>
    <definedName name="Excel_BuiltIn_Print_Titles_4_1_4">#REF!</definedName>
    <definedName name="Excel_BuiltIn_Print_Titles_5_1" localSheetId="7">#REF!</definedName>
    <definedName name="Excel_BuiltIn_Print_Titles_5_1">#REF!</definedName>
    <definedName name="Excel_BuiltIn_Print_Titles_9" localSheetId="7">#REF!</definedName>
    <definedName name="Excel_BuiltIn_Print_Titles_9">#REF!</definedName>
    <definedName name="Excel_BuiltIn_Print_Titles_9_16" localSheetId="7">#REF!</definedName>
    <definedName name="Excel_BuiltIn_Print_Titles_9_16">#REF!</definedName>
    <definedName name="Excel_BuiltIn_Print_Titles_9_2" localSheetId="7">#REF!</definedName>
    <definedName name="Excel_BuiltIn_Print_Titles_9_2">#REF!</definedName>
    <definedName name="Excel_BuiltIn_Print_Titles_9_27" localSheetId="7">#REF!</definedName>
    <definedName name="Excel_BuiltIn_Print_Titles_9_27">#REF!</definedName>
    <definedName name="Excel_BuiltIn_Print_Titles_9_4" localSheetId="7">#REF!</definedName>
    <definedName name="Excel_BuiltIn_Print_Titles_9_4">#REF!</definedName>
    <definedName name="Excel_BuiltIn_Recorder" localSheetId="7">#REF!</definedName>
    <definedName name="Excel_BuiltIn_Recorder">#REF!</definedName>
    <definedName name="excel_bulitin_print_area_28_18" localSheetId="7">#REF!</definedName>
    <definedName name="excel_bulitin_print_area_28_18">#REF!</definedName>
    <definedName name="EXIT" localSheetId="7">#REF!</definedName>
    <definedName name="EXIT">#REF!</definedName>
    <definedName name="Extra_Pay" localSheetId="7">#REF!</definedName>
    <definedName name="Extra_Pay">#REF!</definedName>
    <definedName name="f" localSheetId="7">#REF!</definedName>
    <definedName name="f" localSheetId="5">#REF!</definedName>
    <definedName name="f" localSheetId="4">#REF!</definedName>
    <definedName name="f" localSheetId="9">#REF!</definedName>
    <definedName name="f">#REF!</definedName>
    <definedName name="F4555." localSheetId="7">#REF!</definedName>
    <definedName name="F4555.">#REF!</definedName>
    <definedName name="Fb" localSheetId="7">#REF!</definedName>
    <definedName name="Fb">#REF!</definedName>
    <definedName name="fbt" localSheetId="7">#REF!</definedName>
    <definedName name="fbt" localSheetId="4">#REF!</definedName>
    <definedName name="fbt">#REF!</definedName>
    <definedName name="fdfhfghhg" localSheetId="7">#REF!</definedName>
    <definedName name="fdfhfghhg">#REF!</definedName>
    <definedName name="ff" localSheetId="7">#REF!</definedName>
    <definedName name="ff" localSheetId="5">#REF!</definedName>
    <definedName name="ff" localSheetId="4">#REF!</definedName>
    <definedName name="ff" localSheetId="9">#REF!</definedName>
    <definedName name="ff">#REF!</definedName>
    <definedName name="FFF" localSheetId="7">#REF!</definedName>
    <definedName name="FFF" localSheetId="5">#REF!</definedName>
    <definedName name="FFF" localSheetId="4">#REF!</definedName>
    <definedName name="FFF">#REF!</definedName>
    <definedName name="fgery" localSheetId="7">#REF!</definedName>
    <definedName name="fgery" localSheetId="5">#REF!</definedName>
    <definedName name="fgery" localSheetId="4">#REF!</definedName>
    <definedName name="fgery" localSheetId="9">#REF!</definedName>
    <definedName name="fgery">#REF!</definedName>
    <definedName name="fgrtrt" localSheetId="7">#REF!</definedName>
    <definedName name="fgrtrt">#REF!</definedName>
    <definedName name="Fh" localSheetId="7">#REF!</definedName>
    <definedName name="Fh">#REF!</definedName>
    <definedName name="Fhwl" localSheetId="7">#REF!</definedName>
    <definedName name="Fhwl">#REF!</definedName>
    <definedName name="FIRE" localSheetId="7">#REF!</definedName>
    <definedName name="FIRE">#REF!</definedName>
    <definedName name="FIT" localSheetId="7">#REF!</definedName>
    <definedName name="FIT">#REF!</definedName>
    <definedName name="fo" localSheetId="7">#REF!</definedName>
    <definedName name="fo">#REF!</definedName>
    <definedName name="Fp" localSheetId="7">#REF!</definedName>
    <definedName name="Fp">#REF!</definedName>
    <definedName name="FRAN" localSheetId="7">#REF!</definedName>
    <definedName name="FRAN" localSheetId="5">#REF!</definedName>
    <definedName name="FRAN" localSheetId="4">#REF!</definedName>
    <definedName name="FRAN">#REF!</definedName>
    <definedName name="FRANCE" localSheetId="7">#REF!</definedName>
    <definedName name="FRANCE" localSheetId="5">#REF!</definedName>
    <definedName name="FRANCE" localSheetId="4">#REF!</definedName>
    <definedName name="FRANCE">#REF!</definedName>
    <definedName name="frnorms" localSheetId="7">#REF!</definedName>
    <definedName name="frnorms">#REF!</definedName>
    <definedName name="Fs" localSheetId="7">#REF!</definedName>
    <definedName name="Fs">#REF!</definedName>
    <definedName name="FTJGVNCX" localSheetId="7">#REF!</definedName>
    <definedName name="FTJGVNCX" localSheetId="5">#REF!</definedName>
    <definedName name="FTJGVNCX" localSheetId="4">#REF!</definedName>
    <definedName name="FTJGVNCX">#REF!</definedName>
    <definedName name="Fuel_Exp_CY" localSheetId="7">#REF!</definedName>
    <definedName name="Fuel_Exp_CY" localSheetId="5">#REF!</definedName>
    <definedName name="Fuel_Exp_CY" localSheetId="4">#REF!</definedName>
    <definedName name="Fuel_Exp_CY">#REF!</definedName>
    <definedName name="Fuel_Exp_EY" localSheetId="7">#REF!</definedName>
    <definedName name="Fuel_Exp_EY" localSheetId="5">#REF!</definedName>
    <definedName name="Fuel_Exp_EY" localSheetId="4">#REF!</definedName>
    <definedName name="Fuel_Exp_EY">#REF!</definedName>
    <definedName name="Fuel_Exp_PY" localSheetId="7">#REF!</definedName>
    <definedName name="Fuel_Exp_PY" localSheetId="5">#REF!</definedName>
    <definedName name="Fuel_Exp_PY" localSheetId="4">#REF!</definedName>
    <definedName name="Fuel_Exp_PY">#REF!</definedName>
    <definedName name="Full_Print" localSheetId="7">#REF!</definedName>
    <definedName name="Full_Print">#REF!</definedName>
    <definedName name="Fv" localSheetId="7">#REF!</definedName>
    <definedName name="Fv">#REF!</definedName>
    <definedName name="g" localSheetId="7">#REF!</definedName>
    <definedName name="g" localSheetId="5">#REF!</definedName>
    <definedName name="g" localSheetId="4">#REF!</definedName>
    <definedName name="g">#REF!</definedName>
    <definedName name="G735g864" localSheetId="7">#REF!</definedName>
    <definedName name="G735g864" localSheetId="5">#REF!</definedName>
    <definedName name="G735g864" localSheetId="4">#REF!</definedName>
    <definedName name="G735g864">#REF!</definedName>
    <definedName name="gama" localSheetId="7">#REF!</definedName>
    <definedName name="gama">#REF!</definedName>
    <definedName name="gamah" localSheetId="7">#REF!</definedName>
    <definedName name="gamah">#REF!</definedName>
    <definedName name="GERM" localSheetId="7">#REF!</definedName>
    <definedName name="GERM" localSheetId="5">#REF!</definedName>
    <definedName name="GERM" localSheetId="4">#REF!</definedName>
    <definedName name="GERM">#REF!</definedName>
    <definedName name="GERMANY" localSheetId="7">#REF!</definedName>
    <definedName name="GERMANY" localSheetId="5">#REF!</definedName>
    <definedName name="GERMANY" localSheetId="4">#REF!</definedName>
    <definedName name="GERMANY">#REF!</definedName>
    <definedName name="Gerusoppa" localSheetId="7">#REF!</definedName>
    <definedName name="Gerusoppa" localSheetId="5">#REF!</definedName>
    <definedName name="Gerusoppa" localSheetId="4">#REF!</definedName>
    <definedName name="Gerusoppa" localSheetId="9">#REF!</definedName>
    <definedName name="Gerusoppa">#REF!</definedName>
    <definedName name="gfhjghjg" localSheetId="7">#REF!</definedName>
    <definedName name="gfhjghjg">#REF!</definedName>
    <definedName name="gg" localSheetId="7">#REF!</definedName>
    <definedName name="gg" localSheetId="5">#REF!</definedName>
    <definedName name="gg" localSheetId="4">#REF!</definedName>
    <definedName name="gg" localSheetId="9">#REF!</definedName>
    <definedName name="gg">#REF!</definedName>
    <definedName name="ggg" localSheetId="7">#REF!</definedName>
    <definedName name="ggg" localSheetId="5">#REF!</definedName>
    <definedName name="ggg" localSheetId="4">#REF!</definedName>
    <definedName name="ggg">#REF!</definedName>
    <definedName name="gggg" localSheetId="7">#REF!</definedName>
    <definedName name="gggg" localSheetId="5">#REF!</definedName>
    <definedName name="gggg" localSheetId="4">#REF!</definedName>
    <definedName name="gggg">#REF!</definedName>
    <definedName name="gggggg" localSheetId="7">#REF!</definedName>
    <definedName name="gggggg" localSheetId="5">#REF!</definedName>
    <definedName name="gggggg" localSheetId="4">#REF!</definedName>
    <definedName name="gggggg">#REF!</definedName>
    <definedName name="GH" localSheetId="7">#REF!</definedName>
    <definedName name="GH">#REF!</definedName>
    <definedName name="ghghy" localSheetId="7">#REF!</definedName>
    <definedName name="ghghy">#REF!</definedName>
    <definedName name="girl" localSheetId="7">#REF!</definedName>
    <definedName name="girl" localSheetId="5">#REF!</definedName>
    <definedName name="girl" localSheetId="4">#REF!</definedName>
    <definedName name="girl">#REF!</definedName>
    <definedName name="gk" localSheetId="7">#REF!</definedName>
    <definedName name="gk" localSheetId="4">#REF!</definedName>
    <definedName name="gk">#REF!</definedName>
    <definedName name="gs" localSheetId="7">#REF!</definedName>
    <definedName name="gs">#REF!</definedName>
    <definedName name="gsdgfsdgfsr" localSheetId="7">#REF!</definedName>
    <definedName name="gsdgfsdgfsr">#REF!</definedName>
    <definedName name="GULBARGA_ELECTRICITY_SUPPLY_COMPANY" localSheetId="7">#REF!</definedName>
    <definedName name="GULBARGA_ELECTRICITY_SUPPLY_COMPANY" localSheetId="5">#REF!</definedName>
    <definedName name="GULBARGA_ELECTRICITY_SUPPLY_COMPANY" localSheetId="9">#REF!</definedName>
    <definedName name="GULBARGA_ELECTRICITY_SUPPLY_COMPANY">#REF!</definedName>
    <definedName name="gyutjyiuhku" localSheetId="7">#REF!</definedName>
    <definedName name="gyutjyiuhku">#REF!</definedName>
    <definedName name="H" localSheetId="7">#REF!</definedName>
    <definedName name="H" localSheetId="5">#REF!</definedName>
    <definedName name="H" localSheetId="4">#REF!</definedName>
    <definedName name="H" localSheetId="9">#REF!</definedName>
    <definedName name="H">#REF!</definedName>
    <definedName name="ha" localSheetId="7">#REF!</definedName>
    <definedName name="ha" localSheetId="5">#REF!</definedName>
    <definedName name="ha" localSheetId="4">#REF!</definedName>
    <definedName name="ha">#REF!</definedName>
    <definedName name="haaaa2" localSheetId="7">#REF!</definedName>
    <definedName name="haaaa2" localSheetId="4">#REF!</definedName>
    <definedName name="haaaa2">#REF!</definedName>
    <definedName name="handover" localSheetId="7">#REF!</definedName>
    <definedName name="handover">#REF!</definedName>
    <definedName name="hari" localSheetId="7">#REF!</definedName>
    <definedName name="hari" localSheetId="5">#REF!</definedName>
    <definedName name="hari" localSheetId="4">#REF!</definedName>
    <definedName name="hari">#REF!</definedName>
    <definedName name="hassan" localSheetId="7">#REF!</definedName>
    <definedName name="hassan" localSheetId="5">#REF!</definedName>
    <definedName name="hassan" localSheetId="4">#REF!</definedName>
    <definedName name="hassan">#REF!</definedName>
    <definedName name="hassandivision" localSheetId="7">#REF!</definedName>
    <definedName name="hassandivision" localSheetId="5">#REF!</definedName>
    <definedName name="hassandivision" localSheetId="4">#REF!</definedName>
    <definedName name="hassandivision" localSheetId="9">#REF!</definedName>
    <definedName name="hassandivision">#REF!</definedName>
    <definedName name="haveri" localSheetId="7">#REF!</definedName>
    <definedName name="haveri">#REF!</definedName>
    <definedName name="Hcbdw" localSheetId="7">#REF!</definedName>
    <definedName name="Hcbdw">#REF!</definedName>
    <definedName name="Hcw" localSheetId="7">#REF!</definedName>
    <definedName name="Hcw">#REF!</definedName>
    <definedName name="Header" localSheetId="7">#REF!</definedName>
    <definedName name="Header" localSheetId="5">#REF!</definedName>
    <definedName name="Header" localSheetId="4">#REF!</definedName>
    <definedName name="Header">#REF!</definedName>
    <definedName name="Header_Row" localSheetId="7">#REF!</definedName>
    <definedName name="Header_Row">#REF!</definedName>
    <definedName name="hema" localSheetId="7">#REF!</definedName>
    <definedName name="hema">#REF!</definedName>
    <definedName name="hemasssss" localSheetId="7">#REF!</definedName>
    <definedName name="hemasssss">#REF!</definedName>
    <definedName name="hf" localSheetId="7">#REF!</definedName>
    <definedName name="hf">#REF!</definedName>
    <definedName name="hgfhfh" localSheetId="7">#REF!</definedName>
    <definedName name="hgfhfh">#REF!</definedName>
    <definedName name="hgfht" localSheetId="7">#REF!</definedName>
    <definedName name="hgfht" localSheetId="5">#REF!</definedName>
    <definedName name="hgfht" localSheetId="4">#REF!</definedName>
    <definedName name="hgfht" localSheetId="9">#REF!</definedName>
    <definedName name="hgfht">#REF!</definedName>
    <definedName name="HGIYI8YUOIIIIIIII" localSheetId="7">#REF!</definedName>
    <definedName name="HGIYI8YUOIIIIIIII">#REF!</definedName>
    <definedName name="HGKJRD" localSheetId="7">#REF!</definedName>
    <definedName name="HGKJRD">#REF!</definedName>
    <definedName name="hgretyjdfhcvgtusyjd" localSheetId="7">#REF!</definedName>
    <definedName name="hgretyjdfhcvgtusyjd">#REF!</definedName>
    <definedName name="hgukdjsfhciuewrjk" localSheetId="7">#REF!</definedName>
    <definedName name="hgukdjsfhciuewrjk">#REF!</definedName>
    <definedName name="hh" localSheetId="7">#REF!</definedName>
    <definedName name="hh">#REF!</definedName>
    <definedName name="hhfdshak" localSheetId="7">#REF!</definedName>
    <definedName name="hhfdshak">#REF!</definedName>
    <definedName name="hhh" localSheetId="7">#REF!</definedName>
    <definedName name="hhh">#REF!</definedName>
    <definedName name="hhhhhhhhhhhhhhhhhhhhh" localSheetId="7">#REF!</definedName>
    <definedName name="hhhhhhhhhhhhhhhhhhhhh">#REF!</definedName>
    <definedName name="HHJHJ" localSheetId="7">#REF!</definedName>
    <definedName name="HHJHJ" localSheetId="5">#REF!</definedName>
    <definedName name="HHJHJ" localSheetId="4">#REF!</definedName>
    <definedName name="HHJHJ">#REF!</definedName>
    <definedName name="Hhpc" localSheetId="7">#REF!</definedName>
    <definedName name="Hhpc">#REF!</definedName>
    <definedName name="hi" localSheetId="7">#REF!</definedName>
    <definedName name="hi">#REF!</definedName>
    <definedName name="HIns" localSheetId="7">#REF!</definedName>
    <definedName name="HIns">#REF!</definedName>
    <definedName name="Hipc" localSheetId="7">#REF!</definedName>
    <definedName name="Hipc">#REF!</definedName>
    <definedName name="hjdgas" localSheetId="7">#REF!</definedName>
    <definedName name="hjdgas">#REF!</definedName>
    <definedName name="HJHYUT" localSheetId="7">#REF!</definedName>
    <definedName name="HJHYUT">#REF!</definedName>
    <definedName name="hjtyuutu" localSheetId="7">#REF!</definedName>
    <definedName name="hjtyuutu">#REF!</definedName>
    <definedName name="Hlp" localSheetId="7">#REF!</definedName>
    <definedName name="Hlp">#REF!</definedName>
    <definedName name="hnpuradivision" localSheetId="7">#REF!</definedName>
    <definedName name="hnpuradivision" localSheetId="5">#REF!</definedName>
    <definedName name="hnpuradivision" localSheetId="4">#REF!</definedName>
    <definedName name="hnpuradivision" localSheetId="9">#REF!</definedName>
    <definedName name="hnpuradivision">#REF!</definedName>
    <definedName name="hnunhh" localSheetId="7">#REF!</definedName>
    <definedName name="hnunhh">#REF!</definedName>
    <definedName name="ho" localSheetId="7">#REF!</definedName>
    <definedName name="ho">#REF!</definedName>
    <definedName name="hoi" localSheetId="7">#REF!</definedName>
    <definedName name="hoi">#REF!</definedName>
    <definedName name="HOLL" localSheetId="7">#REF!</definedName>
    <definedName name="HOLL" localSheetId="5">#REF!</definedName>
    <definedName name="HOLL" localSheetId="4">#REF!</definedName>
    <definedName name="HOLL">#REF!</definedName>
    <definedName name="HOLLAND" localSheetId="7">#REF!</definedName>
    <definedName name="HOLLAND" localSheetId="5">#REF!</definedName>
    <definedName name="HOLLAND" localSheetId="4">#REF!</definedName>
    <definedName name="HOLLAND">#REF!</definedName>
    <definedName name="Horizontal_Not_Selected" localSheetId="7">#REF!</definedName>
    <definedName name="Horizontal_Not_Selected" localSheetId="5">#REF!</definedName>
    <definedName name="Horizontal_Not_Selected" localSheetId="4">#REF!</definedName>
    <definedName name="Horizontal_Not_Selected">#REF!</definedName>
    <definedName name="Hospitals" localSheetId="7">#REF!</definedName>
    <definedName name="Hospitals">#REF!</definedName>
    <definedName name="hrj" localSheetId="7">#REF!</definedName>
    <definedName name="hrj" localSheetId="5">#REF!</definedName>
    <definedName name="hrj" localSheetId="4">#REF!</definedName>
    <definedName name="hrj">#REF!</definedName>
    <definedName name="Hs" localSheetId="7">#REF!</definedName>
    <definedName name="Hs">#REF!</definedName>
    <definedName name="Hs_atm" localSheetId="7">#REF!</definedName>
    <definedName name="Hs_atm">#REF!</definedName>
    <definedName name="hsjkfhjksh" localSheetId="7">#REF!</definedName>
    <definedName name="hsjkfhjksh">#REF!</definedName>
    <definedName name="HSS" localSheetId="7">#REF!</definedName>
    <definedName name="HSS">#REF!</definedName>
    <definedName name="htytytuyu" localSheetId="7">#REF!</definedName>
    <definedName name="htytytuyu">#REF!</definedName>
    <definedName name="Hu" localSheetId="7">#REF!</definedName>
    <definedName name="Hu">#REF!</definedName>
    <definedName name="hunsur410" localSheetId="7">#REF!</definedName>
    <definedName name="hunsur410" localSheetId="5">#REF!</definedName>
    <definedName name="hunsur410" localSheetId="4">#REF!</definedName>
    <definedName name="hunsur410">#REF!</definedName>
    <definedName name="HV" localSheetId="7">#REF!</definedName>
    <definedName name="HV">#REF!</definedName>
    <definedName name="Hw_atm" localSheetId="7">#REF!</definedName>
    <definedName name="Hw_atm">#REF!</definedName>
    <definedName name="hxb" localSheetId="7">#REF!</definedName>
    <definedName name="hxb">#REF!</definedName>
    <definedName name="hxi" localSheetId="7">#REF!</definedName>
    <definedName name="hxi">#REF!</definedName>
    <definedName name="hyyy" localSheetId="7">#REF!</definedName>
    <definedName name="hyyy">#REF!</definedName>
    <definedName name="I" localSheetId="7">#REF!</definedName>
    <definedName name="I" localSheetId="5">#REF!</definedName>
    <definedName name="I" localSheetId="9">#REF!</definedName>
    <definedName name="I">#REF!</definedName>
    <definedName name="if" localSheetId="7">#REF!</definedName>
    <definedName name="if">#REF!</definedName>
    <definedName name="Ig" localSheetId="7">#REF!</definedName>
    <definedName name="Ig">#REF!</definedName>
    <definedName name="iiii" localSheetId="7">#REF!</definedName>
    <definedName name="iiii">#REF!</definedName>
    <definedName name="ijkljijkljlkljkjkll" localSheetId="7">#REF!</definedName>
    <definedName name="ijkljijkljlkljkjkll">#REF!</definedName>
    <definedName name="INPUT" localSheetId="7">#REF!</definedName>
    <definedName name="INPUT" localSheetId="5">#REF!</definedName>
    <definedName name="INPUT" localSheetId="4">#REF!</definedName>
    <definedName name="INPUT">#REF!</definedName>
    <definedName name="Int" localSheetId="7">#REF!</definedName>
    <definedName name="Int">#REF!</definedName>
    <definedName name="Interest_Rate" localSheetId="7">#REF!</definedName>
    <definedName name="Interest_Rate">#REF!</definedName>
    <definedName name="Intt_Charge_cY" localSheetId="7">#REF!</definedName>
    <definedName name="Intt_Charge_cY" localSheetId="5">#REF!</definedName>
    <definedName name="Intt_Charge_cY" localSheetId="4">#REF!</definedName>
    <definedName name="Intt_Charge_cY">#REF!</definedName>
    <definedName name="Intt_Charge_eY" localSheetId="7">#REF!</definedName>
    <definedName name="Intt_Charge_eY" localSheetId="5">#REF!</definedName>
    <definedName name="Intt_Charge_eY" localSheetId="4">#REF!</definedName>
    <definedName name="Intt_Charge_eY">#REF!</definedName>
    <definedName name="Intt_Charge_PY" localSheetId="7">#REF!</definedName>
    <definedName name="Intt_Charge_PY" localSheetId="5">#REF!</definedName>
    <definedName name="Intt_Charge_PY" localSheetId="4">#REF!</definedName>
    <definedName name="Intt_Charge_PY">#REF!</definedName>
    <definedName name="Investment_Plan" localSheetId="7">#REF!</definedName>
    <definedName name="Investment_Plan" localSheetId="5">#REF!</definedName>
    <definedName name="Investment_Plan" localSheetId="4">#REF!</definedName>
    <definedName name="Investment_Plan">#REF!</definedName>
    <definedName name="ipu" localSheetId="7">#REF!</definedName>
    <definedName name="ipu">#REF!</definedName>
    <definedName name="Is" localSheetId="7">#REF!</definedName>
    <definedName name="Is">#REF!</definedName>
    <definedName name="ITAL" localSheetId="7">#REF!</definedName>
    <definedName name="ITAL" localSheetId="5">#REF!</definedName>
    <definedName name="ITAL" localSheetId="4">#REF!</definedName>
    <definedName name="ITAL">#REF!</definedName>
    <definedName name="ITALY" localSheetId="7">#REF!</definedName>
    <definedName name="ITALY" localSheetId="5">#REF!</definedName>
    <definedName name="ITALY" localSheetId="4">#REF!</definedName>
    <definedName name="ITALY">#REF!</definedName>
    <definedName name="iv" localSheetId="7">#REF!</definedName>
    <definedName name="iv" localSheetId="5">#REF!</definedName>
    <definedName name="iv" localSheetId="4">#REF!</definedName>
    <definedName name="iv" localSheetId="9">#REF!</definedName>
    <definedName name="iv">#REF!</definedName>
    <definedName name="J" localSheetId="7">#REF!</definedName>
    <definedName name="J">#REF!</definedName>
    <definedName name="jan" localSheetId="7">#REF!</definedName>
    <definedName name="jan">#REF!</definedName>
    <definedName name="JAPA" localSheetId="7">#REF!</definedName>
    <definedName name="JAPA" localSheetId="5">#REF!</definedName>
    <definedName name="JAPA" localSheetId="4">#REF!</definedName>
    <definedName name="JAPA">#REF!</definedName>
    <definedName name="JAPAN" localSheetId="7">#REF!</definedName>
    <definedName name="JAPAN" localSheetId="5">#REF!</definedName>
    <definedName name="JAPAN" localSheetId="4">#REF!</definedName>
    <definedName name="JAPAN">#REF!</definedName>
    <definedName name="jawed" localSheetId="7">#REF!</definedName>
    <definedName name="jawed">#REF!</definedName>
    <definedName name="jfchersdfiucx_juirty4uer7ds7_jrgfuydggwers_1" localSheetId="7">#REF!</definedName>
    <definedName name="jfchersdfiucx_juirty4uer7ds7_jrgfuydggwers_1">#REF!</definedName>
    <definedName name="jfkdhgifkgjbntkhlidkgrzdf" localSheetId="7">#REF!</definedName>
    <definedName name="jfkdhgifkgjbntkhlidkgrzdf">#REF!</definedName>
    <definedName name="JGK" localSheetId="7">#REF!</definedName>
    <definedName name="JGK">#REF!</definedName>
    <definedName name="jhgfjh" localSheetId="7">#REF!</definedName>
    <definedName name="jhgfjh" localSheetId="5">#REF!</definedName>
    <definedName name="jhgfjh" localSheetId="4">#REF!</definedName>
    <definedName name="jhgfjh" localSheetId="9">#REF!</definedName>
    <definedName name="jhgfjh">#REF!</definedName>
    <definedName name="jhkdf" localSheetId="7">#REF!</definedName>
    <definedName name="jhkdf">#REF!</definedName>
    <definedName name="jj" localSheetId="7">#REF!</definedName>
    <definedName name="jj" localSheetId="5">#REF!</definedName>
    <definedName name="jj" localSheetId="4">#REF!</definedName>
    <definedName name="jj">#REF!</definedName>
    <definedName name="jjj" localSheetId="7">#REF!</definedName>
    <definedName name="jjj">#REF!</definedName>
    <definedName name="jkfmhbiukg" localSheetId="7">#REF!</definedName>
    <definedName name="jkfmhbiukg">#REF!</definedName>
    <definedName name="jkhdgfhik" localSheetId="7">#REF!</definedName>
    <definedName name="jkhdgfhik">#REF!</definedName>
    <definedName name="jkjkjkj" localSheetId="7">#REF!</definedName>
    <definedName name="jkjkjkj">#REF!</definedName>
    <definedName name="jkkdsfhjhfdd" localSheetId="7">#REF!</definedName>
    <definedName name="jkkdsfhjhfdd">#REF!</definedName>
    <definedName name="jkljcfohi" localSheetId="7">#REF!</definedName>
    <definedName name="jkljcfohi">#REF!</definedName>
    <definedName name="jkm" localSheetId="7">#REF!</definedName>
    <definedName name="jkm" localSheetId="5">#REF!</definedName>
    <definedName name="jkm" localSheetId="4">#REF!</definedName>
    <definedName name="jkm">#REF!</definedName>
    <definedName name="jmc" localSheetId="7">#REF!</definedName>
    <definedName name="jmc">#REF!</definedName>
    <definedName name="JobID" localSheetId="7">#REF!</definedName>
    <definedName name="JobID">#REF!</definedName>
    <definedName name="JSS" localSheetId="7">#REF!</definedName>
    <definedName name="JSS" localSheetId="5">#REF!</definedName>
    <definedName name="JSS" localSheetId="4">#REF!</definedName>
    <definedName name="JSS">#REF!</definedName>
    <definedName name="july" localSheetId="7">#REF!</definedName>
    <definedName name="july">#REF!</definedName>
    <definedName name="JULY16" localSheetId="7">#REF!</definedName>
    <definedName name="JULY16" localSheetId="5">#REF!</definedName>
    <definedName name="JULY16" localSheetId="4">#REF!</definedName>
    <definedName name="JULY16">#REF!</definedName>
    <definedName name="juy" localSheetId="7">#REF!</definedName>
    <definedName name="juy">#REF!</definedName>
    <definedName name="jv" localSheetId="7">#REF!</definedName>
    <definedName name="jv" localSheetId="5">#REF!</definedName>
    <definedName name="jv" localSheetId="4">#REF!</definedName>
    <definedName name="jv" localSheetId="9">#REF!</definedName>
    <definedName name="jv">#REF!</definedName>
    <definedName name="JV10Group_944" localSheetId="7">#REF!</definedName>
    <definedName name="JV10Group_944" localSheetId="5">#REF!</definedName>
    <definedName name="JV10Group_944" localSheetId="4">#REF!</definedName>
    <definedName name="JV10Group_944">#REF!</definedName>
    <definedName name="JV14Group_944" localSheetId="7">#REF!</definedName>
    <definedName name="JV14Group_944" localSheetId="5">#REF!</definedName>
    <definedName name="JV14Group_944" localSheetId="4">#REF!</definedName>
    <definedName name="JV14Group_944">#REF!</definedName>
    <definedName name="JYHJTUYT" localSheetId="7">#REF!</definedName>
    <definedName name="JYHJTUYT">#REF!</definedName>
    <definedName name="jzhfse" localSheetId="7">#REF!</definedName>
    <definedName name="jzhfse">#REF!</definedName>
    <definedName name="k" localSheetId="7">#REF!</definedName>
    <definedName name="k" localSheetId="5">#REF!</definedName>
    <definedName name="k" localSheetId="4">#REF!</definedName>
    <definedName name="k">#REF!</definedName>
    <definedName name="K.R.Nagara" localSheetId="7">#REF!</definedName>
    <definedName name="K.R.Nagara" localSheetId="5">#REF!</definedName>
    <definedName name="K.R.Nagara">#REF!</definedName>
    <definedName name="k1_table" localSheetId="7">#REF!</definedName>
    <definedName name="k1_table">#REF!</definedName>
    <definedName name="k1x" localSheetId="7">#REF!</definedName>
    <definedName name="k1x">#REF!</definedName>
    <definedName name="k1y" localSheetId="7">#REF!</definedName>
    <definedName name="k1y">#REF!</definedName>
    <definedName name="K2000_" localSheetId="7">#REF!</definedName>
    <definedName name="K2000_">#REF!</definedName>
    <definedName name="k2x" localSheetId="7">#REF!</definedName>
    <definedName name="k2x">#REF!</definedName>
    <definedName name="k2y" localSheetId="7">#REF!</definedName>
    <definedName name="k2y">#REF!</definedName>
    <definedName name="ka" localSheetId="7">#REF!</definedName>
    <definedName name="ka">#REF!</definedName>
    <definedName name="kb" localSheetId="7">#REF!</definedName>
    <definedName name="kb">#REF!</definedName>
    <definedName name="kc" localSheetId="7">#REF!</definedName>
    <definedName name="kc">#REF!</definedName>
    <definedName name="kdfio" localSheetId="7">#REF!</definedName>
    <definedName name="kdfio">#REF!</definedName>
    <definedName name="kdjf" localSheetId="7">#REF!</definedName>
    <definedName name="kdjf" localSheetId="5">#REF!</definedName>
    <definedName name="kdjf" localSheetId="4">#REF!</definedName>
    <definedName name="kdjf" localSheetId="9">#REF!</definedName>
    <definedName name="kdjf">#REF!</definedName>
    <definedName name="Kh" localSheetId="7">#REF!</definedName>
    <definedName name="Kh">#REF!</definedName>
    <definedName name="Ki" localSheetId="7">#REF!</definedName>
    <definedName name="Ki">#REF!</definedName>
    <definedName name="Kii" localSheetId="7">#REF!</definedName>
    <definedName name="Kii">#REF!</definedName>
    <definedName name="kjdfyshjmhshj" localSheetId="7">#REF!</definedName>
    <definedName name="kjdfyshjmhshj">#REF!</definedName>
    <definedName name="kjdjksoidvfdkjrf" localSheetId="7">#REF!</definedName>
    <definedName name="kjdjksoidvfdkjrf">#REF!</definedName>
    <definedName name="kjhk" localSheetId="7">#REF!</definedName>
    <definedName name="kjhk" localSheetId="5">#REF!</definedName>
    <definedName name="kjhk" localSheetId="4">#REF!</definedName>
    <definedName name="kjhk">#REF!</definedName>
    <definedName name="kk" localSheetId="7">#REF!</definedName>
    <definedName name="kk">#REF!</definedName>
    <definedName name="kkhhj" localSheetId="7">#REF!</definedName>
    <definedName name="kkhhj" localSheetId="5">#REF!</definedName>
    <definedName name="kkhhj" localSheetId="4">#REF!</definedName>
    <definedName name="kkhhj">#REF!</definedName>
    <definedName name="kkk" localSheetId="7">#REF!</definedName>
    <definedName name="kkk" localSheetId="5">#REF!</definedName>
    <definedName name="kkk" localSheetId="4">#REF!</definedName>
    <definedName name="kkk" localSheetId="9">#REF!</definedName>
    <definedName name="kkk">#REF!</definedName>
    <definedName name="kkkkk" localSheetId="7">#REF!</definedName>
    <definedName name="kkkkk">#REF!</definedName>
    <definedName name="kl" localSheetId="7">#REF!</definedName>
    <definedName name="kl" localSheetId="5">#REF!</definedName>
    <definedName name="kl" localSheetId="4">#REF!</definedName>
    <definedName name="kl">#REF!</definedName>
    <definedName name="kliliouio" localSheetId="7">#REF!</definedName>
    <definedName name="kliliouio">#REF!</definedName>
    <definedName name="kllkk" localSheetId="7">#REF!</definedName>
    <definedName name="kllkk">#REF!</definedName>
    <definedName name="klsjfs" localSheetId="7">#REF!</definedName>
    <definedName name="klsjfs" localSheetId="5">#REF!</definedName>
    <definedName name="klsjfs" localSheetId="4">#REF!</definedName>
    <definedName name="klsjfs" localSheetId="9">#REF!</definedName>
    <definedName name="klsjfs">#REF!</definedName>
    <definedName name="Km" localSheetId="7">#REF!</definedName>
    <definedName name="Km">#REF!</definedName>
    <definedName name="KNJJK" localSheetId="7">#REF!</definedName>
    <definedName name="KNJJK">#REF!</definedName>
    <definedName name="Ks" localSheetId="7">#REF!</definedName>
    <definedName name="Ks">#REF!</definedName>
    <definedName name="kti" localSheetId="7">#REF!</definedName>
    <definedName name="kti" localSheetId="5">#REF!</definedName>
    <definedName name="kti" localSheetId="4">#REF!</definedName>
    <definedName name="kti">#REF!</definedName>
    <definedName name="KVP" localSheetId="7">#REF!</definedName>
    <definedName name="KVP">#REF!</definedName>
    <definedName name="l" localSheetId="7">#REF!</definedName>
    <definedName name="l">#REF!</definedName>
    <definedName name="L1M10" localSheetId="7">#REF!</definedName>
    <definedName name="L1M10" localSheetId="5">#REF!</definedName>
    <definedName name="L1M10" localSheetId="4">#REF!</definedName>
    <definedName name="L1M10">#REF!</definedName>
    <definedName name="L1M2" localSheetId="7">#REF!</definedName>
    <definedName name="L1M2" localSheetId="5">#REF!</definedName>
    <definedName name="L1M2" localSheetId="4">#REF!</definedName>
    <definedName name="L1M2">#REF!</definedName>
    <definedName name="L1M22" localSheetId="7">#REF!</definedName>
    <definedName name="L1M22" localSheetId="5">#REF!</definedName>
    <definedName name="L1M22" localSheetId="4">#REF!</definedName>
    <definedName name="L1M22">#REF!</definedName>
    <definedName name="L1M23" localSheetId="7">#REF!</definedName>
    <definedName name="L1M23" localSheetId="5">#REF!</definedName>
    <definedName name="L1M23" localSheetId="4">#REF!</definedName>
    <definedName name="L1M23">#REF!</definedName>
    <definedName name="L1M24" localSheetId="7">#REF!</definedName>
    <definedName name="L1M24" localSheetId="5">#REF!</definedName>
    <definedName name="L1M24" localSheetId="4">#REF!</definedName>
    <definedName name="L1M24">#REF!</definedName>
    <definedName name="L1M30" localSheetId="7">#REF!</definedName>
    <definedName name="L1M30" localSheetId="5">#REF!</definedName>
    <definedName name="L1M30" localSheetId="4">#REF!</definedName>
    <definedName name="L1M30">#REF!</definedName>
    <definedName name="L1M31" localSheetId="7">#REF!</definedName>
    <definedName name="L1M31" localSheetId="5">#REF!</definedName>
    <definedName name="L1M31" localSheetId="4">#REF!</definedName>
    <definedName name="L1M31">#REF!</definedName>
    <definedName name="L1M32" localSheetId="7">#REF!</definedName>
    <definedName name="L1M32" localSheetId="5">#REF!</definedName>
    <definedName name="L1M32" localSheetId="4">#REF!</definedName>
    <definedName name="L1M32">#REF!</definedName>
    <definedName name="L1M33" localSheetId="7">#REF!</definedName>
    <definedName name="L1M33" localSheetId="5">#REF!</definedName>
    <definedName name="L1M33" localSheetId="4">#REF!</definedName>
    <definedName name="L1M33">#REF!</definedName>
    <definedName name="L1M34" localSheetId="7">#REF!</definedName>
    <definedName name="L1M34" localSheetId="5">#REF!</definedName>
    <definedName name="L1M34" localSheetId="4">#REF!</definedName>
    <definedName name="L1M34">#REF!</definedName>
    <definedName name="L1M37" localSheetId="7">#REF!</definedName>
    <definedName name="L1M37" localSheetId="5">#REF!</definedName>
    <definedName name="L1M37" localSheetId="4">#REF!</definedName>
    <definedName name="L1M37">#REF!</definedName>
    <definedName name="L1M38" localSheetId="7">#REF!</definedName>
    <definedName name="L1M38" localSheetId="5">#REF!</definedName>
    <definedName name="L1M38" localSheetId="4">#REF!</definedName>
    <definedName name="L1M38">#REF!</definedName>
    <definedName name="L1M6" localSheetId="7">#REF!</definedName>
    <definedName name="L1M6" localSheetId="5">#REF!</definedName>
    <definedName name="L1M6" localSheetId="4">#REF!</definedName>
    <definedName name="L1M6">#REF!</definedName>
    <definedName name="L1M8" localSheetId="7">#REF!</definedName>
    <definedName name="L1M8" localSheetId="5">#REF!</definedName>
    <definedName name="L1M8" localSheetId="4">#REF!</definedName>
    <definedName name="L1M8">#REF!</definedName>
    <definedName name="L1M9" localSheetId="7">#REF!</definedName>
    <definedName name="L1M9" localSheetId="5">#REF!</definedName>
    <definedName name="L1M9" localSheetId="4">#REF!</definedName>
    <definedName name="L1M9">#REF!</definedName>
    <definedName name="l1x" localSheetId="7">#REF!</definedName>
    <definedName name="l1x">#REF!</definedName>
    <definedName name="l2x" localSheetId="7">#REF!</definedName>
    <definedName name="l2x">#REF!</definedName>
    <definedName name="LAMP" localSheetId="7">#REF!</definedName>
    <definedName name="LAMP">#REF!</definedName>
    <definedName name="Last_Row">#REF!</definedName>
    <definedName name="Last_Row_10">#REF!</definedName>
    <definedName name="Last_Row_12">#REF!</definedName>
    <definedName name="Last_Row_13">#REF!</definedName>
    <definedName name="Lc" localSheetId="7">#REF!</definedName>
    <definedName name="Lc">#REF!</definedName>
    <definedName name="lef" localSheetId="7">#REF!</definedName>
    <definedName name="lef">#REF!</definedName>
    <definedName name="lel" localSheetId="7">#REF!</definedName>
    <definedName name="lel">#REF!</definedName>
    <definedName name="LEVEL" localSheetId="7">#REF!</definedName>
    <definedName name="LEVEL" localSheetId="5">#REF!</definedName>
    <definedName name="LEVEL" localSheetId="4">#REF!</definedName>
    <definedName name="LEVEL">#REF!</definedName>
    <definedName name="LG" localSheetId="7">#REF!</definedName>
    <definedName name="LG">#REF!</definedName>
    <definedName name="links" localSheetId="7">#REF!</definedName>
    <definedName name="links" localSheetId="5">#REF!</definedName>
    <definedName name="links" localSheetId="4">#REF!</definedName>
    <definedName name="links">#REF!</definedName>
    <definedName name="Live_Integrity" localSheetId="7">#REF!</definedName>
    <definedName name="Live_Integrity">#REF!</definedName>
    <definedName name="lkl" localSheetId="7">#REF!</definedName>
    <definedName name="lkl">#REF!</definedName>
    <definedName name="ll" localSheetId="7">#REF!</definedName>
    <definedName name="ll" localSheetId="5">#REF!</definedName>
    <definedName name="ll" localSheetId="4">#REF!</definedName>
    <definedName name="ll" localSheetId="9">#REF!</definedName>
    <definedName name="ll">#REF!</definedName>
    <definedName name="llllll" localSheetId="7">#REF!</definedName>
    <definedName name="llllll">#REF!</definedName>
    <definedName name="Loan_Amount" localSheetId="7">#REF!</definedName>
    <definedName name="Loan_Amount">#REF!</definedName>
    <definedName name="Loan_Start" localSheetId="7">#REF!</definedName>
    <definedName name="Loan_Start">#REF!</definedName>
    <definedName name="Loan_Years" localSheetId="7">#REF!</definedName>
    <definedName name="Loan_Years">#REF!</definedName>
    <definedName name="LP" localSheetId="7">#REF!</definedName>
    <definedName name="LP" localSheetId="5">#REF!</definedName>
    <definedName name="LP" localSheetId="4">#REF!</definedName>
    <definedName name="LP" localSheetId="9">#REF!</definedName>
    <definedName name="LP">#REF!</definedName>
    <definedName name="Lr" localSheetId="7">#REF!</definedName>
    <definedName name="Lr">#REF!</definedName>
    <definedName name="ltind" localSheetId="7">#REF!</definedName>
    <definedName name="ltind" localSheetId="5">#REF!</definedName>
    <definedName name="ltind" localSheetId="4">#REF!</definedName>
    <definedName name="ltind">#REF!</definedName>
    <definedName name="LUMEN" localSheetId="7">#REF!</definedName>
    <definedName name="LUMEN">#REF!</definedName>
    <definedName name="LUX" localSheetId="7">#REF!</definedName>
    <definedName name="LUX">#REF!</definedName>
    <definedName name="Lx" localSheetId="7">#REF!</definedName>
    <definedName name="Lx">#REF!</definedName>
    <definedName name="m" localSheetId="7">#REF!</definedName>
    <definedName name="m" localSheetId="5">#REF!</definedName>
    <definedName name="m" localSheetId="4">#REF!</definedName>
    <definedName name="m">#REF!</definedName>
    <definedName name="M.R.r" localSheetId="10">#REF!</definedName>
    <definedName name="M.R.r" localSheetId="7">#REF!</definedName>
    <definedName name="M.R.r" localSheetId="5">#REF!</definedName>
    <definedName name="M.R.r" localSheetId="4">#REF!</definedName>
    <definedName name="M.R.r" localSheetId="9">#REF!</definedName>
    <definedName name="M.R.r">#REF!</definedName>
    <definedName name="M1x" localSheetId="7">#REF!</definedName>
    <definedName name="M1x">#REF!</definedName>
    <definedName name="M1y" localSheetId="7">#REF!</definedName>
    <definedName name="M1y">#REF!</definedName>
    <definedName name="M2x" localSheetId="7">#REF!</definedName>
    <definedName name="M2x">#REF!</definedName>
    <definedName name="M2y" localSheetId="7">#REF!</definedName>
    <definedName name="M2y">#REF!</definedName>
    <definedName name="Ma" localSheetId="7">#REF!</definedName>
    <definedName name="Ma">#REF!</definedName>
    <definedName name="Ma_v" localSheetId="7">#REF!</definedName>
    <definedName name="Ma_v">#REF!</definedName>
    <definedName name="madan_mohan" localSheetId="7">#REF!</definedName>
    <definedName name="madan_mohan">#REF!</definedName>
    <definedName name="maddur" localSheetId="7">#REF!</definedName>
    <definedName name="maddur" localSheetId="5">#REF!</definedName>
    <definedName name="maddur" localSheetId="4">#REF!</definedName>
    <definedName name="maddur" localSheetId="9">#REF!</definedName>
    <definedName name="maddur">#REF!</definedName>
    <definedName name="MAINCOMP" localSheetId="7">#REF!</definedName>
    <definedName name="MAINCOMP" localSheetId="5">#REF!</definedName>
    <definedName name="MAINCOMP" localSheetId="4">#REF!</definedName>
    <definedName name="MAINCOMP">#REF!</definedName>
    <definedName name="mana" localSheetId="7">#REF!</definedName>
    <definedName name="mana" localSheetId="5">#REF!</definedName>
    <definedName name="mana" localSheetId="4">#REF!</definedName>
    <definedName name="mana">#REF!</definedName>
    <definedName name="mandya" localSheetId="7">#REF!</definedName>
    <definedName name="mandya">#REF!</definedName>
    <definedName name="MANU" localSheetId="7">#REF!</definedName>
    <definedName name="MANU" localSheetId="5">#REF!</definedName>
    <definedName name="MANU" localSheetId="4">#REF!</definedName>
    <definedName name="MANU">#REF!</definedName>
    <definedName name="mar" localSheetId="7">#REF!</definedName>
    <definedName name="mar" localSheetId="5">#REF!</definedName>
    <definedName name="mar" localSheetId="4">#REF!</definedName>
    <definedName name="mar" localSheetId="9">#REF!</definedName>
    <definedName name="mar">#REF!</definedName>
    <definedName name="Master_Integrity" localSheetId="7">#REF!</definedName>
    <definedName name="Master_Integrity">#REF!</definedName>
    <definedName name="Master_Signals" localSheetId="7">#REF!</definedName>
    <definedName name="Master_Signals">#REF!</definedName>
    <definedName name="MAY" localSheetId="7">#REF!</definedName>
    <definedName name="MAY" localSheetId="5">#REF!</definedName>
    <definedName name="MAY" localSheetId="4">#REF!</definedName>
    <definedName name="MAY">#REF!</definedName>
    <definedName name="Mb" localSheetId="7">#REF!</definedName>
    <definedName name="Mb">#REF!</definedName>
    <definedName name="Mb_v" localSheetId="7">#REF!</definedName>
    <definedName name="Mb_v">#REF!</definedName>
    <definedName name="Mc" localSheetId="7">#REF!</definedName>
    <definedName name="Mc">#REF!</definedName>
    <definedName name="Mc_v" localSheetId="7">#REF!</definedName>
    <definedName name="Mc_v">#REF!</definedName>
    <definedName name="MD" localSheetId="7">#REF!</definedName>
    <definedName name="MD" localSheetId="5">#REF!</definedName>
    <definedName name="MD" localSheetId="4">#REF!</definedName>
    <definedName name="MD">#REF!</definedName>
    <definedName name="MDA" localSheetId="7">#REF!</definedName>
    <definedName name="MDA" localSheetId="5">#REF!</definedName>
    <definedName name="MDA" localSheetId="4">#REF!</definedName>
    <definedName name="MDA">#REF!</definedName>
    <definedName name="MECHANICAL" localSheetId="7">#REF!</definedName>
    <definedName name="MECHANICAL">#REF!</definedName>
    <definedName name="MEGHA" localSheetId="7">#REF!</definedName>
    <definedName name="MEGHA">#REF!</definedName>
    <definedName name="menaka" localSheetId="7">#REF!</definedName>
    <definedName name="menaka" localSheetId="5">#REF!</definedName>
    <definedName name="menaka" localSheetId="4">#REF!</definedName>
    <definedName name="menaka">#REF!</definedName>
    <definedName name="MESCOM" localSheetId="7">#REF!</definedName>
    <definedName name="MESCOM" localSheetId="5">#REF!</definedName>
    <definedName name="MESCOM" localSheetId="4">#REF!</definedName>
    <definedName name="MESCOM" localSheetId="9">#REF!</definedName>
    <definedName name="MESCOM">#REF!</definedName>
    <definedName name="mff" localSheetId="7">#REF!</definedName>
    <definedName name="mff">#REF!</definedName>
    <definedName name="mh" localSheetId="7">#REF!</definedName>
    <definedName name="mh">#REF!</definedName>
    <definedName name="MHO" localSheetId="7">#REF!</definedName>
    <definedName name="MHO">#REF!</definedName>
    <definedName name="Mhpc" localSheetId="7">#REF!</definedName>
    <definedName name="Mhpc">#REF!</definedName>
    <definedName name="Mhpipd" localSheetId="7">#REF!</definedName>
    <definedName name="Mhpipd">#REF!</definedName>
    <definedName name="Mhps" localSheetId="7">#REF!</definedName>
    <definedName name="Mhps">#REF!</definedName>
    <definedName name="mhr" localSheetId="7">#REF!</definedName>
    <definedName name="mhr">#REF!</definedName>
    <definedName name="mill" localSheetId="7">#REF!</definedName>
    <definedName name="mill" localSheetId="5">#REF!</definedName>
    <definedName name="mill" localSheetId="4">#REF!</definedName>
    <definedName name="mill">#REF!</definedName>
    <definedName name="Mipc" localSheetId="7">#REF!</definedName>
    <definedName name="Mipc">#REF!</definedName>
    <definedName name="Mips" localSheetId="7">#REF!</definedName>
    <definedName name="Mips">#REF!</definedName>
    <definedName name="Mlpc" localSheetId="7">#REF!</definedName>
    <definedName name="Mlpc">#REF!</definedName>
    <definedName name="Mlpd" localSheetId="7">#REF!</definedName>
    <definedName name="Mlpd">#REF!</definedName>
    <definedName name="Mlps" localSheetId="7">#REF!</definedName>
    <definedName name="Mlps">#REF!</definedName>
    <definedName name="mm" localSheetId="7">#REF!</definedName>
    <definedName name="mm" localSheetId="5">#REF!</definedName>
    <definedName name="mm" localSheetId="4">#REF!</definedName>
    <definedName name="mm" localSheetId="9">#REF!</definedName>
    <definedName name="mm">#REF!</definedName>
    <definedName name="mmm" localSheetId="7">#REF!</definedName>
    <definedName name="mmm" localSheetId="5">#REF!</definedName>
    <definedName name="mmm" localSheetId="4">#REF!</definedName>
    <definedName name="mmm" localSheetId="9">#REF!</definedName>
    <definedName name="mmm">#REF!</definedName>
    <definedName name="mmmmmmmmmmm" localSheetId="7">#REF!</definedName>
    <definedName name="mmmmmmmmmmm">#REF!</definedName>
    <definedName name="mmmmmmmmmmmmmmmmkkkkkkkkk" localSheetId="7">#REF!</definedName>
    <definedName name="mmmmmmmmmmmmmmmmkkkkkkkkk" localSheetId="5">#REF!</definedName>
    <definedName name="mmmmmmmmmmmmmmmmkkkkkkkkk" localSheetId="4">#REF!</definedName>
    <definedName name="mmmmmmmmmmmmmmmmkkkkkkkkk">#REF!</definedName>
    <definedName name="MONTHLY_REPORT_FOR_CHECKING_COMMUNICATION__TV_CABLES_UN_POWER_LINE_SUPPORTS" localSheetId="7">#REF!</definedName>
    <definedName name="MONTHLY_REPORT_FOR_CHECKING_COMMUNICATION__TV_CABLES_UN_POWER_LINE_SUPPORTS" localSheetId="5">#REF!</definedName>
    <definedName name="MONTHLY_REPORT_FOR_CHECKING_COMMUNICATION__TV_CABLES_UN_POWER_LINE_SUPPORTS" localSheetId="9">#REF!</definedName>
    <definedName name="MONTHLY_REPORT_FOR_CHECKING_COMMUNICATION__TV_CABLES_UN_POWER_LINE_SUPPORTS">#REF!</definedName>
    <definedName name="mount" localSheetId="7">#REF!</definedName>
    <definedName name="mount">#REF!</definedName>
    <definedName name="MPR" localSheetId="10">#REF!</definedName>
    <definedName name="MPR" localSheetId="7">#REF!</definedName>
    <definedName name="MPR" localSheetId="5">#REF!</definedName>
    <definedName name="MPR" localSheetId="4">#REF!</definedName>
    <definedName name="MPR" localSheetId="9">#REF!</definedName>
    <definedName name="MPR">#REF!</definedName>
    <definedName name="MPRR" localSheetId="10">#REF!</definedName>
    <definedName name="MPRR" localSheetId="7">#REF!</definedName>
    <definedName name="MPRR" localSheetId="5">#REF!</definedName>
    <definedName name="MPRR" localSheetId="4">#REF!</definedName>
    <definedName name="MPRR" localSheetId="9">#REF!</definedName>
    <definedName name="MPRR">#REF!</definedName>
    <definedName name="MTPI" localSheetId="7">#REF!</definedName>
    <definedName name="MTPI" localSheetId="5">#REF!</definedName>
    <definedName name="MTPI" localSheetId="4">#REF!</definedName>
    <definedName name="MTPI">#REF!</definedName>
    <definedName name="MUS" localSheetId="7">#REF!</definedName>
    <definedName name="MUS" localSheetId="5">#REF!</definedName>
    <definedName name="MUS" localSheetId="4">#REF!</definedName>
    <definedName name="MUS">#REF!</definedName>
    <definedName name="mvg" localSheetId="7">#REF!</definedName>
    <definedName name="mvg" localSheetId="5">#REF!</definedName>
    <definedName name="mvg" localSheetId="4">#REF!</definedName>
    <definedName name="mvg" localSheetId="9">#REF!</definedName>
    <definedName name="mvg">#REF!</definedName>
    <definedName name="N" localSheetId="7">#REF!</definedName>
    <definedName name="N" localSheetId="5">#REF!</definedName>
    <definedName name="N" localSheetId="4">#REF!</definedName>
    <definedName name="N">#REF!</definedName>
    <definedName name="n1x" localSheetId="7">#REF!</definedName>
    <definedName name="n1x">#REF!</definedName>
    <definedName name="n1y" localSheetId="7">#REF!</definedName>
    <definedName name="n1y">#REF!</definedName>
    <definedName name="n2x" localSheetId="7">#REF!</definedName>
    <definedName name="n2x">#REF!</definedName>
    <definedName name="n2y" localSheetId="7">#REF!</definedName>
    <definedName name="n2y">#REF!</definedName>
    <definedName name="NA" localSheetId="7">#REF!</definedName>
    <definedName name="NA" localSheetId="5">#REF!</definedName>
    <definedName name="NA" localSheetId="4">#REF!</definedName>
    <definedName name="NA">#REF!</definedName>
    <definedName name="nag" localSheetId="7">#REF!</definedName>
    <definedName name="nag" localSheetId="5">#REF!</definedName>
    <definedName name="nag" localSheetId="4">#REF!</definedName>
    <definedName name="nag" localSheetId="9">#REF!</definedName>
    <definedName name="nag">#REF!</definedName>
    <definedName name="naga" localSheetId="7">#REF!</definedName>
    <definedName name="naga" localSheetId="5">#REF!</definedName>
    <definedName name="naga" localSheetId="4">#REF!</definedName>
    <definedName name="naga">#REF!</definedName>
    <definedName name="nagr" localSheetId="7">#REF!</definedName>
    <definedName name="nagr" localSheetId="5">#REF!</definedName>
    <definedName name="nagr" localSheetId="4">#REF!</definedName>
    <definedName name="nagr" localSheetId="9">#REF!</definedName>
    <definedName name="nagr">#REF!</definedName>
    <definedName name="Name" localSheetId="7">#REF!</definedName>
    <definedName name="Name" localSheetId="5">#REF!</definedName>
    <definedName name="Name" localSheetId="4">#REF!</definedName>
    <definedName name="Name" localSheetId="9">#REF!</definedName>
    <definedName name="Name">#REF!</definedName>
    <definedName name="NameBaseCase" localSheetId="7">#REF!</definedName>
    <definedName name="NameBaseCase" localSheetId="5">#REF!</definedName>
    <definedName name="NameBaseCase" localSheetId="4">#REF!</definedName>
    <definedName name="NameBaseCase">#REF!</definedName>
    <definedName name="Nashik" localSheetId="7">#REF!</definedName>
    <definedName name="Nashik">#REF!</definedName>
    <definedName name="NB" localSheetId="7">#REF!</definedName>
    <definedName name="NB" localSheetId="5">#REF!</definedName>
    <definedName name="NB" localSheetId="4">#REF!</definedName>
    <definedName name="NB">#REF!</definedName>
    <definedName name="nbnbnv" localSheetId="7">#REF!</definedName>
    <definedName name="nbnbnv" localSheetId="5">#REF!</definedName>
    <definedName name="nbnbnv" localSheetId="4">#REF!</definedName>
    <definedName name="nbnbnv">#REF!</definedName>
    <definedName name="nbv" localSheetId="7">#REF!</definedName>
    <definedName name="nbv" localSheetId="5">#REF!</definedName>
    <definedName name="nbv" localSheetId="4">#REF!</definedName>
    <definedName name="nbv" localSheetId="9">#REF!</definedName>
    <definedName name="nbv">#REF!</definedName>
    <definedName name="NC" localSheetId="7">#REF!</definedName>
    <definedName name="NC" localSheetId="5">#REF!</definedName>
    <definedName name="NC" localSheetId="4">#REF!</definedName>
    <definedName name="NC">#REF!</definedName>
    <definedName name="ndhfgjdsg" localSheetId="7">#REF!</definedName>
    <definedName name="ndhfgjdsg">#REF!</definedName>
    <definedName name="ndsbfkj" localSheetId="7">#REF!</definedName>
    <definedName name="ndsbfkj">#REF!</definedName>
    <definedName name="nee" localSheetId="7">#REF!</definedName>
    <definedName name="nee" localSheetId="5">#REF!</definedName>
    <definedName name="nee" localSheetId="4">#REF!</definedName>
    <definedName name="nee" localSheetId="9">#REF!</definedName>
    <definedName name="nee">#REF!</definedName>
    <definedName name="NEUC" localSheetId="7">#REF!</definedName>
    <definedName name="NEUC" localSheetId="5">#REF!</definedName>
    <definedName name="NEUC" localSheetId="4">#REF!</definedName>
    <definedName name="NEUC">#REF!</definedName>
    <definedName name="NEUCHATEL" localSheetId="7">#REF!</definedName>
    <definedName name="NEUCHATEL" localSheetId="5">#REF!</definedName>
    <definedName name="NEUCHATEL" localSheetId="4">#REF!</definedName>
    <definedName name="NEUCHATEL">#REF!</definedName>
    <definedName name="new" localSheetId="7">#REF!</definedName>
    <definedName name="new" localSheetId="5">#REF!</definedName>
    <definedName name="new" localSheetId="4">#REF!</definedName>
    <definedName name="new" localSheetId="9">#REF!</definedName>
    <definedName name="new">#REF!</definedName>
    <definedName name="newack2" localSheetId="7">#REF!</definedName>
    <definedName name="newack2" localSheetId="5">#REF!</definedName>
    <definedName name="newack2" localSheetId="4">#REF!</definedName>
    <definedName name="newack2">#REF!</definedName>
    <definedName name="NGD" localSheetId="7">#REF!</definedName>
    <definedName name="NGD" localSheetId="5">#REF!</definedName>
    <definedName name="NGD" localSheetId="4">#REF!</definedName>
    <definedName name="NGD" localSheetId="9">#REF!</definedName>
    <definedName name="NGD">#REF!</definedName>
    <definedName name="ngjguytg" localSheetId="7">#REF!</definedName>
    <definedName name="ngjguytg">#REF!</definedName>
    <definedName name="nh" localSheetId="7">#REF!</definedName>
    <definedName name="nh" localSheetId="5">#REF!</definedName>
    <definedName name="nh" localSheetId="4">#REF!</definedName>
    <definedName name="nh" localSheetId="9">#REF!</definedName>
    <definedName name="nh">#REF!</definedName>
    <definedName name="nje" localSheetId="7">#REF!</definedName>
    <definedName name="nje" localSheetId="5">#REF!</definedName>
    <definedName name="nje" localSheetId="4">#REF!</definedName>
    <definedName name="nje" localSheetId="9">#REF!</definedName>
    <definedName name="nje">#REF!</definedName>
    <definedName name="njy" localSheetId="7">#REF!</definedName>
    <definedName name="njy" localSheetId="4">#REF!</definedName>
    <definedName name="njy">#REF!</definedName>
    <definedName name="nksdfjhmdsf" localSheetId="7">#REF!</definedName>
    <definedName name="nksdfjhmdsf">#REF!</definedName>
    <definedName name="nm" localSheetId="7">#REF!</definedName>
    <definedName name="nm">#REF!</definedName>
    <definedName name="NMJINJ" localSheetId="7">#REF!</definedName>
    <definedName name="NMJINJ" localSheetId="5">#REF!</definedName>
    <definedName name="NMJINJ" localSheetId="4">#REF!</definedName>
    <definedName name="NMJINJ" localSheetId="9">#REF!</definedName>
    <definedName name="NMJINJ">#REF!</definedName>
    <definedName name="nn" localSheetId="7">#REF!</definedName>
    <definedName name="nn" localSheetId="5">#REF!</definedName>
    <definedName name="nn" localSheetId="4">#REF!</definedName>
    <definedName name="nn" localSheetId="9">#REF!</definedName>
    <definedName name="nn">#REF!</definedName>
    <definedName name="nnn" localSheetId="7">#REF!</definedName>
    <definedName name="nnn" localSheetId="5">#REF!</definedName>
    <definedName name="nnn" localSheetId="4">#REF!</definedName>
    <definedName name="nnn">#REF!</definedName>
    <definedName name="nnnnm" localSheetId="7">#REF!</definedName>
    <definedName name="nnnnm">#REF!</definedName>
    <definedName name="NonDom" localSheetId="7">#REF!</definedName>
    <definedName name="NonDom" localSheetId="5">#REF!</definedName>
    <definedName name="NonDom" localSheetId="4">#REF!</definedName>
    <definedName name="NonDom">#REF!</definedName>
    <definedName name="noor" localSheetId="7">#REF!</definedName>
    <definedName name="noor" localSheetId="5">#REF!</definedName>
    <definedName name="noor" localSheetId="4">#REF!</definedName>
    <definedName name="noor">#REF!</definedName>
    <definedName name="NOTE_1" localSheetId="7">#REF!</definedName>
    <definedName name="NOTE_1" localSheetId="5">#REF!</definedName>
    <definedName name="NOTE_1" localSheetId="4">#REF!</definedName>
    <definedName name="NOTE_1">#REF!</definedName>
    <definedName name="Note_10_12" localSheetId="7">#REF!</definedName>
    <definedName name="Note_10_12" localSheetId="5">#REF!</definedName>
    <definedName name="Note_10_12" localSheetId="4">#REF!</definedName>
    <definedName name="Note_10_12">#REF!</definedName>
    <definedName name="Note_7_9" localSheetId="7">#REF!</definedName>
    <definedName name="Note_7_9" localSheetId="5">#REF!</definedName>
    <definedName name="Note_7_9" localSheetId="4">#REF!</definedName>
    <definedName name="Note_7_9">#REF!</definedName>
    <definedName name="Notes_1_6" localSheetId="7">#REF!</definedName>
    <definedName name="Notes_1_6" localSheetId="5">#REF!</definedName>
    <definedName name="Notes_1_6" localSheetId="4">#REF!</definedName>
    <definedName name="Notes_1_6">#REF!</definedName>
    <definedName name="NOTES_MAINCOMP" localSheetId="7">#REF!</definedName>
    <definedName name="NOTES_MAINCOMP" localSheetId="5">#REF!</definedName>
    <definedName name="NOTES_MAINCOMP" localSheetId="4">#REF!</definedName>
    <definedName name="NOTES_MAINCOMP">#REF!</definedName>
    <definedName name="nov" localSheetId="7">#REF!</definedName>
    <definedName name="nov" localSheetId="5">#REF!</definedName>
    <definedName name="nov" localSheetId="4">#REF!</definedName>
    <definedName name="nov">#REF!</definedName>
    <definedName name="nud" localSheetId="7">#REF!</definedName>
    <definedName name="nud" localSheetId="5">#REF!</definedName>
    <definedName name="nud" localSheetId="4">#REF!</definedName>
    <definedName name="nud" localSheetId="9">#REF!</definedName>
    <definedName name="nud">#REF!</definedName>
    <definedName name="Num_Pmt_Per_Year" localSheetId="7">#REF!</definedName>
    <definedName name="Num_Pmt_Per_Year">#REF!</definedName>
    <definedName name="NUMBER" localSheetId="7">#REF!</definedName>
    <definedName name="NUMBER" localSheetId="5">#REF!</definedName>
    <definedName name="NUMBER" localSheetId="4">#REF!</definedName>
    <definedName name="NUMBER">#REF!</definedName>
    <definedName name="Nx" localSheetId="7">#REF!</definedName>
    <definedName name="Nx">#REF!</definedName>
    <definedName name="Ny" localSheetId="7">#REF!</definedName>
    <definedName name="Ny">#REF!</definedName>
    <definedName name="o" localSheetId="7">#REF!</definedName>
    <definedName name="o">#REF!</definedName>
    <definedName name="om" localSheetId="7">#REF!</definedName>
    <definedName name="om" localSheetId="5">#REF!</definedName>
    <definedName name="om" localSheetId="4">#REF!</definedName>
    <definedName name="om">#REF!</definedName>
    <definedName name="oo" localSheetId="7">#REF!</definedName>
    <definedName name="oo" localSheetId="5">#REF!</definedName>
    <definedName name="oo" localSheetId="4">#REF!</definedName>
    <definedName name="oo">#REF!</definedName>
    <definedName name="ooo" localSheetId="7">#REF!</definedName>
    <definedName name="ooo" localSheetId="5">#REF!</definedName>
    <definedName name="ooo" localSheetId="4">#REF!</definedName>
    <definedName name="ooo">#REF!</definedName>
    <definedName name="P" localSheetId="7">#REF!</definedName>
    <definedName name="P" localSheetId="5">#REF!</definedName>
    <definedName name="P" localSheetId="4">#REF!</definedName>
    <definedName name="P" localSheetId="9">#REF!</definedName>
    <definedName name="P">#REF!</definedName>
    <definedName name="P.K.GURAVA" localSheetId="7">#REF!</definedName>
    <definedName name="P.K.GURAVA" localSheetId="5">#REF!</definedName>
    <definedName name="P.K.GURAVA" localSheetId="4">#REF!</definedName>
    <definedName name="P.K.GURAVA">#REF!</definedName>
    <definedName name="pa" localSheetId="7">#REF!</definedName>
    <definedName name="pa" localSheetId="5">#REF!</definedName>
    <definedName name="pa" localSheetId="4">#REF!</definedName>
    <definedName name="pa">#REF!</definedName>
    <definedName name="pad_baywise" localSheetId="7">#REF!</definedName>
    <definedName name="pad_baywise">#REF!</definedName>
    <definedName name="PAGE1" localSheetId="7">#REF!</definedName>
    <definedName name="PAGE1" localSheetId="5">#REF!</definedName>
    <definedName name="PAGE1" localSheetId="4">#REF!</definedName>
    <definedName name="PAGE1">#REF!</definedName>
    <definedName name="PAGE2" localSheetId="7">#REF!</definedName>
    <definedName name="PAGE2" localSheetId="5">#REF!</definedName>
    <definedName name="PAGE2" localSheetId="4">#REF!</definedName>
    <definedName name="PAGE2">#REF!</definedName>
    <definedName name="PAGE3" localSheetId="7">#REF!</definedName>
    <definedName name="PAGE3" localSheetId="5">#REF!</definedName>
    <definedName name="PAGE3" localSheetId="4">#REF!</definedName>
    <definedName name="PAGE3">#REF!</definedName>
    <definedName name="Pane2" localSheetId="7">#REF!</definedName>
    <definedName name="Pane2">#REF!</definedName>
    <definedName name="pavi" localSheetId="7">#REF!</definedName>
    <definedName name="pavi">#REF!</definedName>
    <definedName name="Pavithra" localSheetId="7">#REF!</definedName>
    <definedName name="Pavithra">#REF!</definedName>
    <definedName name="Pay_Date" localSheetId="7">#REF!</definedName>
    <definedName name="Pay_Date">#REF!</definedName>
    <definedName name="Pay_Num" localSheetId="7">#REF!</definedName>
    <definedName name="Pay_Num">#REF!</definedName>
    <definedName name="pb" localSheetId="10">#REF!</definedName>
    <definedName name="pb" localSheetId="7">#REF!</definedName>
    <definedName name="pb">#REF!</definedName>
    <definedName name="Pbx" localSheetId="10">#REF!</definedName>
    <definedName name="Pbx" localSheetId="7">#REF!</definedName>
    <definedName name="Pbx">#REF!</definedName>
    <definedName name="Pby" localSheetId="10">#REF!</definedName>
    <definedName name="Pby" localSheetId="7">#REF!</definedName>
    <definedName name="Pby">#REF!</definedName>
    <definedName name="PEN" localSheetId="7">#REF!</definedName>
    <definedName name="PEN" localSheetId="5">#REF!</definedName>
    <definedName name="PEN" localSheetId="4">#REF!</definedName>
    <definedName name="PEN">#REF!</definedName>
    <definedName name="pH" localSheetId="7">#REF!</definedName>
    <definedName name="pH">#REF!</definedName>
    <definedName name="PJV" localSheetId="7">#REF!</definedName>
    <definedName name="PJV" localSheetId="5">#REF!</definedName>
    <definedName name="PJV" localSheetId="4">#REF!</definedName>
    <definedName name="PJV" localSheetId="9">#REF!</definedName>
    <definedName name="PJV">#REF!</definedName>
    <definedName name="PONDA" localSheetId="7">#REF!</definedName>
    <definedName name="PONDA">#REF!</definedName>
    <definedName name="pooja" localSheetId="7">#REF!</definedName>
    <definedName name="pooja" localSheetId="5">#REF!</definedName>
    <definedName name="pooja" localSheetId="4">#REF!</definedName>
    <definedName name="pooja">#REF!</definedName>
    <definedName name="Pop_Ratio" localSheetId="7">#REF!</definedName>
    <definedName name="Pop_Ratio" localSheetId="5">#REF!</definedName>
    <definedName name="Pop_Ratio" localSheetId="4">#REF!</definedName>
    <definedName name="Pop_Ratio">#REF!</definedName>
    <definedName name="PRASHANTH" localSheetId="7">#REF!</definedName>
    <definedName name="PRASHANTH" localSheetId="5">#REF!</definedName>
    <definedName name="PRASHANTH" localSheetId="4">#REF!</definedName>
    <definedName name="PRASHANTH">#REF!</definedName>
    <definedName name="prema" localSheetId="7">#REF!</definedName>
    <definedName name="prema">#REF!</definedName>
    <definedName name="Princ" localSheetId="7">#REF!</definedName>
    <definedName name="Princ">#REF!</definedName>
    <definedName name="PRINT" localSheetId="7">#REF!</definedName>
    <definedName name="PRINT" localSheetId="5">#REF!</definedName>
    <definedName name="PRINT" localSheetId="4">#REF!</definedName>
    <definedName name="PRINT">#REF!</definedName>
    <definedName name="Print_Area_MI" localSheetId="7">#REF!</definedName>
    <definedName name="Print_Area_MI" localSheetId="5">#REF!</definedName>
    <definedName name="Print_Area_MI" localSheetId="4">#REF!</definedName>
    <definedName name="Print_Area_MI">#REF!</definedName>
    <definedName name="PRINT_TITLES_MI" localSheetId="7">#REF!</definedName>
    <definedName name="PRINT_TITLES_MI">#REF!</definedName>
    <definedName name="printarea" localSheetId="7">#REF!</definedName>
    <definedName name="printarea">#REF!</definedName>
    <definedName name="prnt_area" localSheetId="7">#REF!</definedName>
    <definedName name="prnt_area">#REF!</definedName>
    <definedName name="PRNT_AREA_MI" localSheetId="7">#REF!</definedName>
    <definedName name="PRNT_AREA_MI">#REF!</definedName>
    <definedName name="PRNT_TITLE" localSheetId="7">#REF!</definedName>
    <definedName name="PRNT_TITLE">#REF!</definedName>
    <definedName name="PRNT_TITLE_MI" localSheetId="7">#REF!</definedName>
    <definedName name="PRNT_TITLE_MI">#REF!</definedName>
    <definedName name="Progress_of_DWS_Schemes_under_TTF_with_List_Latest_Position" localSheetId="7">#REF!</definedName>
    <definedName name="Progress_of_DWS_Schemes_under_TTF_with_List_Latest_Position" localSheetId="5">#REF!</definedName>
    <definedName name="Progress_of_DWS_Schemes_under_TTF_with_List_Latest_Position" localSheetId="9">#REF!</definedName>
    <definedName name="Progress_of_DWS_Schemes_under_TTF_with_List_Latest_Position">#REF!</definedName>
    <definedName name="project" localSheetId="7">#REF!</definedName>
    <definedName name="project">#REF!</definedName>
    <definedName name="PS" localSheetId="7">#REF!</definedName>
    <definedName name="PS">#REF!</definedName>
    <definedName name="PTPI" localSheetId="7">#REF!</definedName>
    <definedName name="PTPI" localSheetId="5">#REF!</definedName>
    <definedName name="PTPI" localSheetId="4">#REF!</definedName>
    <definedName name="PTPI">#REF!</definedName>
    <definedName name="Pumps_and_Meterisation" localSheetId="7">#REF!</definedName>
    <definedName name="Pumps_and_Meterisation" localSheetId="5">#REF!</definedName>
    <definedName name="Pumps_and_Meterisation" localSheetId="4">#REF!</definedName>
    <definedName name="Pumps_and_Meterisation">#REF!</definedName>
    <definedName name="puttu" localSheetId="7">#REF!</definedName>
    <definedName name="puttu" localSheetId="5">#REF!</definedName>
    <definedName name="puttu" localSheetId="4">#REF!</definedName>
    <definedName name="puttu">#REF!</definedName>
    <definedName name="Puz" localSheetId="7">#REF!</definedName>
    <definedName name="Puz">#REF!</definedName>
    <definedName name="q" localSheetId="7">#REF!</definedName>
    <definedName name="q">#REF!</definedName>
    <definedName name="Qc" localSheetId="7">#REF!</definedName>
    <definedName name="Qc">#REF!</definedName>
    <definedName name="Qf" localSheetId="7">#REF!</definedName>
    <definedName name="Qf">#REF!</definedName>
    <definedName name="Qi" localSheetId="7">#REF!</definedName>
    <definedName name="Qi">#REF!</definedName>
    <definedName name="Ql" localSheetId="7">#REF!</definedName>
    <definedName name="Ql">#REF!</definedName>
    <definedName name="qq" localSheetId="7">#REF!</definedName>
    <definedName name="qq" localSheetId="5">#REF!</definedName>
    <definedName name="qq" localSheetId="4">#REF!</definedName>
    <definedName name="qq">#REF!</definedName>
    <definedName name="qqqq" localSheetId="7">#REF!</definedName>
    <definedName name="qqqq" localSheetId="5">#REF!</definedName>
    <definedName name="qqqq" localSheetId="4">#REF!</definedName>
    <definedName name="qqqq" localSheetId="9">#REF!</definedName>
    <definedName name="qqqq">#REF!</definedName>
    <definedName name="qqqqqqqqq" localSheetId="7">#REF!</definedName>
    <definedName name="qqqqqqqqq" localSheetId="5">#REF!</definedName>
    <definedName name="qqqqqqqqq" localSheetId="4">#REF!</definedName>
    <definedName name="qqqqqqqqq">#REF!</definedName>
    <definedName name="qqqqqqqqqq" localSheetId="7">#REF!</definedName>
    <definedName name="qqqqqqqqqq" localSheetId="5">#REF!</definedName>
    <definedName name="qqqqqqqqqq" localSheetId="4">#REF!</definedName>
    <definedName name="qqqqqqqqqq">#REF!</definedName>
    <definedName name="Qspan" localSheetId="7">#REF!</definedName>
    <definedName name="Qspan">#REF!</definedName>
    <definedName name="qw" localSheetId="7">#REF!</definedName>
    <definedName name="qw">#REF!</definedName>
    <definedName name="qwq" localSheetId="7">#REF!</definedName>
    <definedName name="qwq" localSheetId="5">#REF!</definedName>
    <definedName name="qwq" localSheetId="4">#REF!</definedName>
    <definedName name="qwq">#REF!</definedName>
    <definedName name="qwqwqq" localSheetId="7">#REF!</definedName>
    <definedName name="qwqwqq" localSheetId="5">#REF!</definedName>
    <definedName name="qwqwqq" localSheetId="4">#REF!</definedName>
    <definedName name="qwqwqq">#REF!</definedName>
    <definedName name="R_" localSheetId="7">#REF!</definedName>
    <definedName name="R_">#REF!</definedName>
    <definedName name="R_15_00_01" localSheetId="7">#REF!</definedName>
    <definedName name="R_15_00_01" localSheetId="5">#REF!</definedName>
    <definedName name="R_15_00_01" localSheetId="4">#REF!</definedName>
    <definedName name="R_15_00_01">#REF!</definedName>
    <definedName name="rajiv" localSheetId="7">#REF!</definedName>
    <definedName name="rajiv" localSheetId="5">#REF!</definedName>
    <definedName name="rajiv" localSheetId="4">#REF!</definedName>
    <definedName name="rajiv">#REF!</definedName>
    <definedName name="ranjini" localSheetId="7">#REF!</definedName>
    <definedName name="ranjini" localSheetId="5">#REF!</definedName>
    <definedName name="ranjini" localSheetId="4">#REF!</definedName>
    <definedName name="ranjini">#REF!</definedName>
    <definedName name="ras" localSheetId="7">#REF!</definedName>
    <definedName name="ras" localSheetId="5">#REF!</definedName>
    <definedName name="ras" localSheetId="4">#REF!</definedName>
    <definedName name="ras">#REF!</definedName>
    <definedName name="ravi" localSheetId="7">#REF!</definedName>
    <definedName name="ravi" localSheetId="5">#REF!</definedName>
    <definedName name="ravi" localSheetId="4">#REF!</definedName>
    <definedName name="ravi">#REF!</definedName>
    <definedName name="ravi1" localSheetId="7">#REF!</definedName>
    <definedName name="ravi1" localSheetId="5">#REF!</definedName>
    <definedName name="ravi1" localSheetId="4">#REF!</definedName>
    <definedName name="ravi1">#REF!</definedName>
    <definedName name="ravi1111" localSheetId="7">#REF!</definedName>
    <definedName name="ravi1111" localSheetId="5">#REF!</definedName>
    <definedName name="ravi1111" localSheetId="4">#REF!</definedName>
    <definedName name="ravi1111">#REF!</definedName>
    <definedName name="RawData" localSheetId="7">#REF!</definedName>
    <definedName name="RawData" localSheetId="5">#REF!</definedName>
    <definedName name="RawData" localSheetId="4">#REF!</definedName>
    <definedName name="RawData">#REF!</definedName>
    <definedName name="RawHeader" localSheetId="7">#REF!</definedName>
    <definedName name="RawHeader" localSheetId="5">#REF!</definedName>
    <definedName name="RawHeader" localSheetId="4">#REF!</definedName>
    <definedName name="RawHeader">#REF!</definedName>
    <definedName name="Re" localSheetId="7">#REF!</definedName>
    <definedName name="Re">#REF!</definedName>
    <definedName name="rect_4_415" localSheetId="7">#REF!</definedName>
    <definedName name="rect_4_415">#REF!</definedName>
    <definedName name="rekha" localSheetId="7">#REF!</definedName>
    <definedName name="rekha" localSheetId="5">#REF!</definedName>
    <definedName name="rekha" localSheetId="4">#REF!</definedName>
    <definedName name="rekha" localSheetId="9">#REF!</definedName>
    <definedName name="rekha">#REF!</definedName>
    <definedName name="rel" localSheetId="7">#REF!</definedName>
    <definedName name="rel">#REF!</definedName>
    <definedName name="Rev" localSheetId="7">#REF!</definedName>
    <definedName name="Rev">#REF!</definedName>
    <definedName name="Revision" localSheetId="7">#REF!</definedName>
    <definedName name="Revision">#REF!</definedName>
    <definedName name="RF" localSheetId="7">#REF!</definedName>
    <definedName name="RF" localSheetId="5">#REF!</definedName>
    <definedName name="RF" localSheetId="4">#REF!</definedName>
    <definedName name="RF">#REF!</definedName>
    <definedName name="rfvrftvbfgvbf" localSheetId="7">#REF!</definedName>
    <definedName name="rfvrftvbfgvbf" localSheetId="5">#REF!</definedName>
    <definedName name="rfvrftvbfgvbf" localSheetId="4">#REF!</definedName>
    <definedName name="rfvrftvbfgvbf" localSheetId="9">#REF!</definedName>
    <definedName name="rfvrftvbfgvbf">#REF!</definedName>
    <definedName name="RG" localSheetId="7">#REF!</definedName>
    <definedName name="RG" localSheetId="5">#REF!</definedName>
    <definedName name="RG" localSheetId="4">#REF!</definedName>
    <definedName name="RG">#REF!</definedName>
    <definedName name="rggvy" localSheetId="7">#REF!</definedName>
    <definedName name="rggvy" localSheetId="5">#REF!</definedName>
    <definedName name="rggvy" localSheetId="4">#REF!</definedName>
    <definedName name="rggvy">#REF!</definedName>
    <definedName name="RH" localSheetId="7">#REF!</definedName>
    <definedName name="RH">#REF!</definedName>
    <definedName name="rig" localSheetId="7">#REF!</definedName>
    <definedName name="rig">#REF!</definedName>
    <definedName name="Rl" localSheetId="7">#REF!</definedName>
    <definedName name="Rl">#REF!</definedName>
    <definedName name="robot" localSheetId="7">#REF!</definedName>
    <definedName name="robot">#REF!</definedName>
    <definedName name="roopa" localSheetId="7">#REF!</definedName>
    <definedName name="roopa">#REF!</definedName>
    <definedName name="rosid" localSheetId="7">#REF!</definedName>
    <definedName name="rosid">#REF!</definedName>
    <definedName name="RPJV" localSheetId="7">#REF!</definedName>
    <definedName name="RPJV" localSheetId="5">#REF!</definedName>
    <definedName name="RPJV" localSheetId="4">#REF!</definedName>
    <definedName name="RPJV" localSheetId="9">#REF!</definedName>
    <definedName name="RPJV">#REF!</definedName>
    <definedName name="RPJV." localSheetId="7">#REF!</definedName>
    <definedName name="RPJV." localSheetId="5">#REF!</definedName>
    <definedName name="RPJV." localSheetId="4">#REF!</definedName>
    <definedName name="RPJV." localSheetId="9">#REF!</definedName>
    <definedName name="RPJV.">#REF!</definedName>
    <definedName name="RPS_No." localSheetId="7">#REF!</definedName>
    <definedName name="RPS_No.">#REF!</definedName>
    <definedName name="rr" localSheetId="7">#REF!</definedName>
    <definedName name="rr">#REF!</definedName>
    <definedName name="rrr" localSheetId="7">#REF!</definedName>
    <definedName name="rrr">#REF!</definedName>
    <definedName name="rrrr" localSheetId="7">#REF!</definedName>
    <definedName name="rrrr">#REF!</definedName>
    <definedName name="Rs" localSheetId="7">#REF!</definedName>
    <definedName name="Rs">#REF!</definedName>
    <definedName name="Rse" localSheetId="7">#REF!</definedName>
    <definedName name="Rse">#REF!</definedName>
    <definedName name="rt" localSheetId="7">#REF!</definedName>
    <definedName name="rt">#REF!</definedName>
    <definedName name="rterktrktj" localSheetId="7">#REF!</definedName>
    <definedName name="rterktrktj">#REF!</definedName>
    <definedName name="RTPS_Ist___2nd_Unit" localSheetId="7">#REF!</definedName>
    <definedName name="RTPS_Ist___2nd_Unit" localSheetId="5">#REF!</definedName>
    <definedName name="RTPS_Ist___2nd_Unit" localSheetId="4">#REF!</definedName>
    <definedName name="RTPS_Ist___2nd_Unit" localSheetId="9">#REF!</definedName>
    <definedName name="RTPS_Ist___2nd_Unit">#REF!</definedName>
    <definedName name="rtretr" localSheetId="7">#REF!</definedName>
    <definedName name="rtretr">#REF!</definedName>
    <definedName name="rtt" localSheetId="7">#REF!</definedName>
    <definedName name="rtt">#REF!</definedName>
    <definedName name="rtytr" localSheetId="7">#REF!</definedName>
    <definedName name="rtytr" localSheetId="5">#REF!</definedName>
    <definedName name="rtytr" localSheetId="4">#REF!</definedName>
    <definedName name="rtytr">#REF!</definedName>
    <definedName name="rwer" localSheetId="7">#REF!</definedName>
    <definedName name="rwer" localSheetId="5">#REF!</definedName>
    <definedName name="rwer" localSheetId="4">#REF!</definedName>
    <definedName name="rwer">#REF!</definedName>
    <definedName name="ryryry" localSheetId="7">#REF!</definedName>
    <definedName name="ryryry">#REF!</definedName>
    <definedName name="s" localSheetId="7">#REF!</definedName>
    <definedName name="s" localSheetId="5">#REF!</definedName>
    <definedName name="s" localSheetId="4">#REF!</definedName>
    <definedName name="s" localSheetId="9">#REF!</definedName>
    <definedName name="s">#REF!</definedName>
    <definedName name="SA" localSheetId="7">#REF!</definedName>
    <definedName name="SA" localSheetId="4">#REF!</definedName>
    <definedName name="SA">#REF!</definedName>
    <definedName name="saghjeefs" localSheetId="7">#REF!</definedName>
    <definedName name="saghjeefs">#REF!</definedName>
    <definedName name="sai" localSheetId="7">#REF!</definedName>
    <definedName name="sai">#REF!</definedName>
    <definedName name="sanajay" localSheetId="7">#REF!</definedName>
    <definedName name="sanajay" localSheetId="5">#REF!</definedName>
    <definedName name="sanajay" localSheetId="4">#REF!</definedName>
    <definedName name="sanajay">#REF!</definedName>
    <definedName name="sanajy" localSheetId="7">#REF!</definedName>
    <definedName name="sanajy" localSheetId="5">#REF!</definedName>
    <definedName name="sanajy" localSheetId="4">#REF!</definedName>
    <definedName name="sanajy">#REF!</definedName>
    <definedName name="SANITORY" localSheetId="7">#REF!</definedName>
    <definedName name="SANITORY" localSheetId="5">#REF!</definedName>
    <definedName name="SANITORY" localSheetId="4">#REF!</definedName>
    <definedName name="SANITORY">#REF!</definedName>
    <definedName name="SATVIK" localSheetId="7">#REF!</definedName>
    <definedName name="SATVIK" localSheetId="5">#REF!</definedName>
    <definedName name="SATVIK" localSheetId="4">#REF!</definedName>
    <definedName name="SATVIK">#REF!</definedName>
    <definedName name="SC" localSheetId="7">#REF!</definedName>
    <definedName name="SC">#REF!</definedName>
    <definedName name="Scenario" localSheetId="7">#REF!</definedName>
    <definedName name="Scenario" localSheetId="5">#REF!</definedName>
    <definedName name="Scenario" localSheetId="4">#REF!</definedName>
    <definedName name="Scenario">#REF!</definedName>
    <definedName name="Scenario_Name" localSheetId="7">#REF!</definedName>
    <definedName name="Scenario_Name" localSheetId="5">#REF!</definedName>
    <definedName name="Scenario_Name" localSheetId="4">#REF!</definedName>
    <definedName name="Scenario_Name">#REF!</definedName>
    <definedName name="sch" localSheetId="7">#REF!</definedName>
    <definedName name="sch">#REF!</definedName>
    <definedName name="Sched_Pay" localSheetId="7">#REF!</definedName>
    <definedName name="Sched_Pay">#REF!</definedName>
    <definedName name="Scheduled_Extra_Payments" localSheetId="7">#REF!</definedName>
    <definedName name="Scheduled_Extra_Payments">#REF!</definedName>
    <definedName name="Scheduled_Interest_Rate" localSheetId="7">#REF!</definedName>
    <definedName name="Scheduled_Interest_Rate">#REF!</definedName>
    <definedName name="Scheduled_Monthly_Payment" localSheetId="7">#REF!</definedName>
    <definedName name="Scheduled_Monthly_Payment">#REF!</definedName>
    <definedName name="Scheme" localSheetId="7">#REF!</definedName>
    <definedName name="Scheme" localSheetId="5">#REF!</definedName>
    <definedName name="Scheme" localSheetId="4">#REF!</definedName>
    <definedName name="Scheme">#REF!</definedName>
    <definedName name="schools" localSheetId="7">#REF!</definedName>
    <definedName name="schools">#REF!</definedName>
    <definedName name="sd" localSheetId="7">#REF!</definedName>
    <definedName name="sd">#REF!</definedName>
    <definedName name="Sdate" localSheetId="7">#REF!</definedName>
    <definedName name="Sdate">#REF!</definedName>
    <definedName name="sdf" localSheetId="7">#REF!</definedName>
    <definedName name="sdf" localSheetId="5">#REF!</definedName>
    <definedName name="sdf" localSheetId="4">#REF!</definedName>
    <definedName name="sdf">#REF!</definedName>
    <definedName name="sdfgsdfgr" localSheetId="7">#REF!</definedName>
    <definedName name="sdfgsdfgr">#REF!</definedName>
    <definedName name="sdfhfdsjdhusd" localSheetId="7">#REF!</definedName>
    <definedName name="sdfhfdsjdhusd">#REF!</definedName>
    <definedName name="sdggfdf" localSheetId="7">#REF!</definedName>
    <definedName name="sdggfdf">#REF!</definedName>
    <definedName name="sdgjhsddf" localSheetId="7">#REF!</definedName>
    <definedName name="sdgjhsddf">#REF!</definedName>
    <definedName name="sdgsgr" localSheetId="7">#REF!</definedName>
    <definedName name="sdgsgr">#REF!</definedName>
    <definedName name="sdsd" localSheetId="7">#REF!</definedName>
    <definedName name="sdsd" localSheetId="5">#REF!</definedName>
    <definedName name="sdsd">#REF!</definedName>
    <definedName name="sdsds" localSheetId="7">#REF!</definedName>
    <definedName name="sdsds">#REF!</definedName>
    <definedName name="sec" localSheetId="7">#REF!</definedName>
    <definedName name="sec">#REF!</definedName>
    <definedName name="Select_Horizontal" localSheetId="7">#REF!</definedName>
    <definedName name="Select_Horizontal" localSheetId="5">#REF!</definedName>
    <definedName name="Select_Horizontal" localSheetId="4">#REF!</definedName>
    <definedName name="Select_Horizontal">#REF!</definedName>
    <definedName name="Select_Vertical" localSheetId="7">#REF!</definedName>
    <definedName name="Select_Vertical" localSheetId="5">#REF!</definedName>
    <definedName name="Select_Vertical" localSheetId="4">#REF!</definedName>
    <definedName name="Select_Vertical">#REF!</definedName>
    <definedName name="ses" localSheetId="7">#REF!</definedName>
    <definedName name="ses">#REF!</definedName>
    <definedName name="SF" localSheetId="7">#REF!</definedName>
    <definedName name="SF">#REF!</definedName>
    <definedName name="sfdadsfasdf" localSheetId="7">#REF!</definedName>
    <definedName name="sfdadsfasdf" localSheetId="4">#REF!</definedName>
    <definedName name="sfdadsfasdf">#REF!</definedName>
    <definedName name="sfds" localSheetId="7">#REF!</definedName>
    <definedName name="sfds" localSheetId="5">#REF!</definedName>
    <definedName name="sfds" localSheetId="4">#REF!</definedName>
    <definedName name="sfds">#REF!</definedName>
    <definedName name="sgdff" localSheetId="7">#REF!</definedName>
    <definedName name="sgdff">#REF!</definedName>
    <definedName name="sghtrnhdgntdhn" localSheetId="7">#REF!</definedName>
    <definedName name="sghtrnhdgntdhn" localSheetId="5">#REF!</definedName>
    <definedName name="sghtrnhdgntdhn" localSheetId="4">#REF!</definedName>
    <definedName name="sghtrnhdgntdhn" localSheetId="9">#REF!</definedName>
    <definedName name="sghtrnhdgntdhn">#REF!</definedName>
    <definedName name="shailaja" localSheetId="7">#REF!</definedName>
    <definedName name="shailaja">#REF!</definedName>
    <definedName name="shha" localSheetId="7">#REF!</definedName>
    <definedName name="shha" localSheetId="5">#REF!</definedName>
    <definedName name="shha" localSheetId="9">#REF!</definedName>
    <definedName name="shha">#REF!</definedName>
    <definedName name="SHS" localSheetId="7">#REF!</definedName>
    <definedName name="SHS">#REF!</definedName>
    <definedName name="SHTA" localSheetId="7">#REF!</definedName>
    <definedName name="SHTA" localSheetId="5">#REF!</definedName>
    <definedName name="SHTA" localSheetId="4">#REF!</definedName>
    <definedName name="SHTA" localSheetId="9">#REF!</definedName>
    <definedName name="SHTA">#REF!</definedName>
    <definedName name="shta1" localSheetId="7">#REF!</definedName>
    <definedName name="shta1" localSheetId="5">#REF!</definedName>
    <definedName name="shta1" localSheetId="4">#REF!</definedName>
    <definedName name="shta1" localSheetId="9">#REF!</definedName>
    <definedName name="shta1">#REF!</definedName>
    <definedName name="shtaa2" localSheetId="7">#REF!</definedName>
    <definedName name="shtaa2" localSheetId="5">#REF!</definedName>
    <definedName name="shtaa2" localSheetId="4">#REF!</definedName>
    <definedName name="shtaa2" localSheetId="9">#REF!</definedName>
    <definedName name="shtaa2">#REF!</definedName>
    <definedName name="si" localSheetId="7">#REF!</definedName>
    <definedName name="si">#REF!</definedName>
    <definedName name="sic" localSheetId="7">#REF!</definedName>
    <definedName name="sic">#REF!</definedName>
    <definedName name="sigma0.2" localSheetId="7">#REF!</definedName>
    <definedName name="sigma0.2">#REF!</definedName>
    <definedName name="sigmab" localSheetId="7">#REF!</definedName>
    <definedName name="sigmab">#REF!</definedName>
    <definedName name="sigmah" localSheetId="7">#REF!</definedName>
    <definedName name="sigmah">#REF!</definedName>
    <definedName name="sigmat" localSheetId="7">#REF!</definedName>
    <definedName name="sigmat">#REF!</definedName>
    <definedName name="Sim1_FirstRow" localSheetId="7">#REF!</definedName>
    <definedName name="Sim1_FirstRow">#REF!</definedName>
    <definedName name="Sim1_LastRow" localSheetId="7">#REF!</definedName>
    <definedName name="Sim1_LastRow">#REF!</definedName>
    <definedName name="Sim1_Param" localSheetId="7">#REF!</definedName>
    <definedName name="Sim1_Param">#REF!</definedName>
    <definedName name="Sim1_Param2" localSheetId="7">#REF!</definedName>
    <definedName name="Sim1_Param2">#REF!</definedName>
    <definedName name="Sim1_RepCount" localSheetId="7">#REF!</definedName>
    <definedName name="Sim1_RepCount">#REF!</definedName>
    <definedName name="Sim1_Seeds" localSheetId="7">#REF!</definedName>
    <definedName name="Sim1_Seeds">#REF!</definedName>
    <definedName name="Sim1_SimData" localSheetId="7">#REF!</definedName>
    <definedName name="Sim1_SimData">#REF!</definedName>
    <definedName name="Sim1_TopRow" localSheetId="7">#REF!</definedName>
    <definedName name="Sim1_TopRow">#REF!</definedName>
    <definedName name="SITEWORKS" localSheetId="7">#REF!</definedName>
    <definedName name="SITEWORKS">#REF!</definedName>
    <definedName name="Sl._No" localSheetId="7">#REF!</definedName>
    <definedName name="Sl._No">#REF!</definedName>
    <definedName name="SPAIN" localSheetId="7">#REF!</definedName>
    <definedName name="SPAIN" localSheetId="5">#REF!</definedName>
    <definedName name="SPAIN" localSheetId="4">#REF!</definedName>
    <definedName name="SPAIN">#REF!</definedName>
    <definedName name="SPAN" localSheetId="7">#REF!</definedName>
    <definedName name="SPAN" localSheetId="5">#REF!</definedName>
    <definedName name="SPAN" localSheetId="4">#REF!</definedName>
    <definedName name="SPAN">#REF!</definedName>
    <definedName name="Specific_Consumption" localSheetId="7">#REF!</definedName>
    <definedName name="Specific_Consumption" localSheetId="5">#REF!</definedName>
    <definedName name="Specific_Consumption" localSheetId="4">#REF!</definedName>
    <definedName name="Specific_Consumption">#REF!</definedName>
    <definedName name="SQRT__1___0.6___1.0" localSheetId="7">#REF!</definedName>
    <definedName name="SQRT__1___0.6___1.0">#REF!</definedName>
    <definedName name="ss" localSheetId="7">#REF!</definedName>
    <definedName name="ss" localSheetId="5">#REF!</definedName>
    <definedName name="ss" localSheetId="4">#REF!</definedName>
    <definedName name="ss" localSheetId="9">#REF!</definedName>
    <definedName name="ss">#REF!</definedName>
    <definedName name="ssa" localSheetId="7">#REF!</definedName>
    <definedName name="ssa">#REF!</definedName>
    <definedName name="sss" localSheetId="7">#REF!</definedName>
    <definedName name="sss" localSheetId="5">#REF!</definedName>
    <definedName name="sss" localSheetId="4">#REF!</definedName>
    <definedName name="sss" localSheetId="9">#REF!</definedName>
    <definedName name="sss">#REF!</definedName>
    <definedName name="ssss" localSheetId="7">#REF!</definedName>
    <definedName name="ssss" localSheetId="5">#REF!</definedName>
    <definedName name="ssss" localSheetId="9">#REF!</definedName>
    <definedName name="ssss">#REF!</definedName>
    <definedName name="sssssssssss" localSheetId="7">#REF!</definedName>
    <definedName name="sssssssssss" localSheetId="5">#REF!</definedName>
    <definedName name="sssssssssss" localSheetId="4">#REF!</definedName>
    <definedName name="sssssssssss">#REF!</definedName>
    <definedName name="steam_props" localSheetId="7">#REF!</definedName>
    <definedName name="steam_props">#REF!</definedName>
    <definedName name="STPI" localSheetId="7">#REF!</definedName>
    <definedName name="STPI" localSheetId="5">#REF!</definedName>
    <definedName name="STPI" localSheetId="4">#REF!</definedName>
    <definedName name="STPI">#REF!</definedName>
    <definedName name="StrID" localSheetId="7">#REF!</definedName>
    <definedName name="StrID">#REF!</definedName>
    <definedName name="STRUCTURAL" localSheetId="7">#REF!</definedName>
    <definedName name="STRUCTURAL">#REF!</definedName>
    <definedName name="structure" localSheetId="7">#REF!</definedName>
    <definedName name="structure">#REF!</definedName>
    <definedName name="Styles" localSheetId="7">#REF!</definedName>
    <definedName name="Styles" localSheetId="5">#REF!</definedName>
    <definedName name="Styles" localSheetId="4">#REF!</definedName>
    <definedName name="Styles">#REF!</definedName>
    <definedName name="SubDvns" localSheetId="7">#REF!</definedName>
    <definedName name="SubDvns">#REF!</definedName>
    <definedName name="Subject" localSheetId="7">#REF!</definedName>
    <definedName name="Subject">#REF!</definedName>
    <definedName name="Sup" localSheetId="7">#REF!</definedName>
    <definedName name="Sup" localSheetId="5">#REF!</definedName>
    <definedName name="Sup" localSheetId="4">#REF!</definedName>
    <definedName name="Sup">#REF!</definedName>
    <definedName name="Supp" localSheetId="7">#REF!</definedName>
    <definedName name="Supp" localSheetId="5">#REF!</definedName>
    <definedName name="Supp" localSheetId="4">#REF!</definedName>
    <definedName name="Supp">#REF!</definedName>
    <definedName name="SURESH" localSheetId="7">#REF!</definedName>
    <definedName name="SURESH">#REF!</definedName>
    <definedName name="SURYA" localSheetId="7">#REF!</definedName>
    <definedName name="SURYA">#REF!</definedName>
    <definedName name="susheelamma" localSheetId="7">#REF!</definedName>
    <definedName name="susheelamma">#REF!</definedName>
    <definedName name="svsf" localSheetId="7">#REF!</definedName>
    <definedName name="svsf">#REF!</definedName>
    <definedName name="swe" localSheetId="10">#REF!</definedName>
    <definedName name="swe" localSheetId="7">#REF!</definedName>
    <definedName name="swe" localSheetId="5">#REF!</definedName>
    <definedName name="swe" localSheetId="4">#REF!</definedName>
    <definedName name="swe" localSheetId="9">#REF!</definedName>
    <definedName name="swe">#REF!</definedName>
    <definedName name="SWED" localSheetId="7">#REF!</definedName>
    <definedName name="SWED" localSheetId="5">#REF!</definedName>
    <definedName name="SWED" localSheetId="4">#REF!</definedName>
    <definedName name="SWED">#REF!</definedName>
    <definedName name="SWEDEN" localSheetId="7">#REF!</definedName>
    <definedName name="SWEDEN" localSheetId="5">#REF!</definedName>
    <definedName name="SWEDEN" localSheetId="4">#REF!</definedName>
    <definedName name="SWEDEN">#REF!</definedName>
    <definedName name="SWETHA" localSheetId="7">#REF!</definedName>
    <definedName name="SWETHA" localSheetId="5">#REF!</definedName>
    <definedName name="SWETHA" localSheetId="4">#REF!</definedName>
    <definedName name="SWETHA">#REF!</definedName>
    <definedName name="SWIT" localSheetId="7">#REF!</definedName>
    <definedName name="SWIT" localSheetId="5">#REF!</definedName>
    <definedName name="SWIT" localSheetId="4">#REF!</definedName>
    <definedName name="SWIT">#REF!</definedName>
    <definedName name="SWITZERLAND" localSheetId="7">#REF!</definedName>
    <definedName name="SWITZERLAND" localSheetId="5">#REF!</definedName>
    <definedName name="SWITZERLAND" localSheetId="4">#REF!</definedName>
    <definedName name="SWITZERLAND">#REF!</definedName>
    <definedName name="swww" localSheetId="7">#REF!</definedName>
    <definedName name="swww" localSheetId="5">#REF!</definedName>
    <definedName name="swww" localSheetId="4">#REF!</definedName>
    <definedName name="swww" localSheetId="9">#REF!</definedName>
    <definedName name="swww">#REF!</definedName>
    <definedName name="sxsxsd" localSheetId="7">#REF!</definedName>
    <definedName name="sxsxsd" localSheetId="5">#REF!</definedName>
    <definedName name="sxsxsd" localSheetId="4">#REF!</definedName>
    <definedName name="sxsxsd">#REF!</definedName>
    <definedName name="t" localSheetId="7">#REF!</definedName>
    <definedName name="t" localSheetId="4">#REF!</definedName>
    <definedName name="t">#REF!</definedName>
    <definedName name="t1_" localSheetId="7">#REF!</definedName>
    <definedName name="t1_">#REF!</definedName>
    <definedName name="Table" localSheetId="7">#REF!</definedName>
    <definedName name="Table">#REF!</definedName>
    <definedName name="TABLE2" localSheetId="7">#REF!</definedName>
    <definedName name="TABLE2">#REF!</definedName>
    <definedName name="TableRange" localSheetId="7">#REF!</definedName>
    <definedName name="TableRange">#REF!</definedName>
    <definedName name="tar" localSheetId="7">#REF!</definedName>
    <definedName name="tar">#REF!</definedName>
    <definedName name="Tax" localSheetId="7">#REF!</definedName>
    <definedName name="Tax">#REF!</definedName>
    <definedName name="tb" localSheetId="7">#REF!</definedName>
    <definedName name="tb" localSheetId="5">#REF!</definedName>
    <definedName name="tb" localSheetId="4">#REF!</definedName>
    <definedName name="tb" localSheetId="9">#REF!</definedName>
    <definedName name="tb">#REF!</definedName>
    <definedName name="ter_vapi" localSheetId="7">#REF!</definedName>
    <definedName name="ter_vapi">#REF!</definedName>
    <definedName name="TEs" localSheetId="7">#REF!</definedName>
    <definedName name="TEs">#REF!</definedName>
    <definedName name="TEST" localSheetId="7">#REF!</definedName>
    <definedName name="TEST">#REF!</definedName>
    <definedName name="TEST0" localSheetId="7">#REF!</definedName>
    <definedName name="TEST0" localSheetId="5">#REF!</definedName>
    <definedName name="TEST0" localSheetId="4">#REF!</definedName>
    <definedName name="TEST0">#REF!</definedName>
    <definedName name="TESTHKEY" localSheetId="7">#REF!</definedName>
    <definedName name="TESTHKEY" localSheetId="5">#REF!</definedName>
    <definedName name="TESTHKEY" localSheetId="4">#REF!</definedName>
    <definedName name="TESTHKEY">#REF!</definedName>
    <definedName name="TESTKEYS" localSheetId="7">#REF!</definedName>
    <definedName name="TESTKEYS" localSheetId="5">#REF!</definedName>
    <definedName name="TESTKEYS" localSheetId="4">#REF!</definedName>
    <definedName name="TESTKEYS">#REF!</definedName>
    <definedName name="TESTVKEY" localSheetId="7">#REF!</definedName>
    <definedName name="TESTVKEY" localSheetId="5">#REF!</definedName>
    <definedName name="TESTVKEY" localSheetId="4">#REF!</definedName>
    <definedName name="TESTVKEY">#REF!</definedName>
    <definedName name="TEt" localSheetId="7">#REF!</definedName>
    <definedName name="TEt">#REF!</definedName>
    <definedName name="TF" localSheetId="7">#REF!</definedName>
    <definedName name="TF">#REF!</definedName>
    <definedName name="tgy" localSheetId="7">#REF!</definedName>
    <definedName name="tgy">#REF!</definedName>
    <definedName name="Theft" localSheetId="7">#REF!</definedName>
    <definedName name="Theft">#REF!</definedName>
    <definedName name="thhhhhht" localSheetId="7">#REF!</definedName>
    <definedName name="thhhhhht">#REF!</definedName>
    <definedName name="thou" localSheetId="7">#REF!</definedName>
    <definedName name="thou" localSheetId="5">#REF!</definedName>
    <definedName name="thou" localSheetId="4">#REF!</definedName>
    <definedName name="thou">#REF!</definedName>
    <definedName name="THPROG" localSheetId="7">#REF!</definedName>
    <definedName name="THPROG">#REF!</definedName>
    <definedName name="Title1" localSheetId="7">#REF!</definedName>
    <definedName name="Title1">#REF!</definedName>
    <definedName name="Title2" localSheetId="7">#REF!</definedName>
    <definedName name="Title2">#REF!</definedName>
    <definedName name="TN" localSheetId="7">#REF!</definedName>
    <definedName name="TN">#REF!</definedName>
    <definedName name="tol" localSheetId="7">#REF!</definedName>
    <definedName name="tol">#REF!</definedName>
    <definedName name="topl" localSheetId="7">#REF!</definedName>
    <definedName name="topl">#REF!</definedName>
    <definedName name="topn" localSheetId="7">#REF!</definedName>
    <definedName name="topn">#REF!</definedName>
    <definedName name="Total" localSheetId="7">#REF!</definedName>
    <definedName name="Total">#REF!</definedName>
    <definedName name="Total_Interest" localSheetId="7">#REF!</definedName>
    <definedName name="Total_Interest">#REF!</definedName>
    <definedName name="Total_Pay" localSheetId="7">#REF!</definedName>
    <definedName name="Total_Pay">#REF!</definedName>
    <definedName name="town" localSheetId="7">#REF!</definedName>
    <definedName name="town">#REF!</definedName>
    <definedName name="tr" localSheetId="7">#REF!</definedName>
    <definedName name="tr" localSheetId="5">#REF!</definedName>
    <definedName name="tr" localSheetId="9">#REF!</definedName>
    <definedName name="tr">#REF!</definedName>
    <definedName name="TRIA" localSheetId="7">#REF!</definedName>
    <definedName name="TRIA" localSheetId="5">#REF!</definedName>
    <definedName name="TRIA" localSheetId="4">#REF!</definedName>
    <definedName name="TRIA">#REF!</definedName>
    <definedName name="trrr" localSheetId="7">#REF!</definedName>
    <definedName name="trrr">#REF!</definedName>
    <definedName name="trtytryt" localSheetId="7">#REF!</definedName>
    <definedName name="trtytryt">#REF!</definedName>
    <definedName name="try" localSheetId="7">#REF!</definedName>
    <definedName name="try">#REF!</definedName>
    <definedName name="tS" localSheetId="7">#REF!</definedName>
    <definedName name="tS">#REF!</definedName>
    <definedName name="tt" localSheetId="7">#REF!</definedName>
    <definedName name="tt">#REF!</definedName>
    <definedName name="ttf" localSheetId="7">#REF!</definedName>
    <definedName name="ttf">#REF!</definedName>
    <definedName name="tttt" localSheetId="7">#REF!</definedName>
    <definedName name="tttt" localSheetId="5">#REF!</definedName>
    <definedName name="tttt" localSheetId="4">#REF!</definedName>
    <definedName name="tttt">#REF!</definedName>
    <definedName name="ttttt" localSheetId="7">#REF!</definedName>
    <definedName name="ttttt" localSheetId="5">#REF!</definedName>
    <definedName name="ttttt" localSheetId="4">#REF!</definedName>
    <definedName name="ttttt">#REF!</definedName>
    <definedName name="tty" localSheetId="7">#REF!</definedName>
    <definedName name="tty">#REF!</definedName>
    <definedName name="tutuyt" localSheetId="7">#REF!</definedName>
    <definedName name="tutuyt">#REF!</definedName>
    <definedName name="tyrty" localSheetId="7">#REF!</definedName>
    <definedName name="tyrty">#REF!</definedName>
    <definedName name="tyrty657676" localSheetId="7">#REF!</definedName>
    <definedName name="tyrty657676">#REF!</definedName>
    <definedName name="tytrhyyt" localSheetId="7">#REF!</definedName>
    <definedName name="tytrhyyt">#REF!</definedName>
    <definedName name="tytytyt" localSheetId="7">#REF!</definedName>
    <definedName name="tytytyt">#REF!</definedName>
    <definedName name="u" localSheetId="7">#REF!</definedName>
    <definedName name="u" localSheetId="4">#REF!</definedName>
    <definedName name="u">#REF!</definedName>
    <definedName name="UAA" localSheetId="7">#REF!</definedName>
    <definedName name="UAA" localSheetId="5">#REF!</definedName>
    <definedName name="UAA" localSheetId="4">#REF!</definedName>
    <definedName name="UAA">#REF!</definedName>
    <definedName name="UÀgÀUÀgÀ" localSheetId="7">#REF!</definedName>
    <definedName name="UÀgÀUÀgÀ">#REF!</definedName>
    <definedName name="UG" localSheetId="7">#REF!</definedName>
    <definedName name="UG" localSheetId="5">#REF!</definedName>
    <definedName name="UG" localSheetId="4">#REF!</definedName>
    <definedName name="UG">#REF!</definedName>
    <definedName name="uj" localSheetId="7">#REF!</definedName>
    <definedName name="uj" localSheetId="5">#REF!</definedName>
    <definedName name="uj" localSheetId="4">#REF!</definedName>
    <definedName name="uj">#REF!</definedName>
    <definedName name="UMI" localSheetId="7">#REF!</definedName>
    <definedName name="UMI" localSheetId="5">#REF!</definedName>
    <definedName name="UMI" localSheetId="4">#REF!</definedName>
    <definedName name="UMI">#REF!</definedName>
    <definedName name="UNIPSO" localSheetId="7">#REF!</definedName>
    <definedName name="UNIPSO" localSheetId="5">#REF!</definedName>
    <definedName name="UNIPSO" localSheetId="4">#REF!</definedName>
    <definedName name="UNIPSO">#REF!</definedName>
    <definedName name="Unrestricted_Specific_Consumption" localSheetId="7">#REF!</definedName>
    <definedName name="Unrestricted_Specific_Consumption" localSheetId="5">#REF!</definedName>
    <definedName name="Unrestricted_Specific_Consumption" localSheetId="4">#REF!</definedName>
    <definedName name="Unrestricted_Specific_Consumption">#REF!</definedName>
    <definedName name="ututyu" localSheetId="7">#REF!</definedName>
    <definedName name="ututyu">#REF!</definedName>
    <definedName name="v" localSheetId="7">#REF!</definedName>
    <definedName name="v" localSheetId="5">#REF!</definedName>
    <definedName name="v" localSheetId="4">#REF!</definedName>
    <definedName name="v">#REF!</definedName>
    <definedName name="va" localSheetId="7">#REF!</definedName>
    <definedName name="va">#REF!</definedName>
    <definedName name="vapi_baywise" localSheetId="10">#REF!</definedName>
    <definedName name="vapi_baywise" localSheetId="7">#REF!</definedName>
    <definedName name="vapi_baywise">#REF!</definedName>
    <definedName name="vasu" localSheetId="7">#REF!</definedName>
    <definedName name="vasu">#REF!</definedName>
    <definedName name="VB" localSheetId="7">#REF!</definedName>
    <definedName name="VB">#REF!</definedName>
    <definedName name="VD" localSheetId="7">#REF!</definedName>
    <definedName name="VD">#REF!</definedName>
    <definedName name="Vend" localSheetId="7">#REF!</definedName>
    <definedName name="Vend">#REF!</definedName>
    <definedName name="Vertical_Not_Selected" localSheetId="7">#REF!</definedName>
    <definedName name="Vertical_Not_Selected" localSheetId="5">#REF!</definedName>
    <definedName name="Vertical_Not_Selected" localSheetId="4">#REF!</definedName>
    <definedName name="Vertical_Not_Selected">#REF!</definedName>
    <definedName name="Vf" localSheetId="7">#REF!</definedName>
    <definedName name="Vf">#REF!</definedName>
    <definedName name="vij" localSheetId="7">#REF!</definedName>
    <definedName name="vij" localSheetId="5">#REF!</definedName>
    <definedName name="vij" localSheetId="4">#REF!</definedName>
    <definedName name="vij" localSheetId="9">#REF!</definedName>
    <definedName name="vij">#REF!</definedName>
    <definedName name="vjg" localSheetId="7">#REF!</definedName>
    <definedName name="vjg">#REF!</definedName>
    <definedName name="Vsigma" localSheetId="7">#REF!</definedName>
    <definedName name="Vsigma">#REF!</definedName>
    <definedName name="vvv" localSheetId="7">#REF!</definedName>
    <definedName name="vvv" localSheetId="5">#REF!</definedName>
    <definedName name="vvv" localSheetId="4">#REF!</definedName>
    <definedName name="vvv">#REF!</definedName>
    <definedName name="vvvv" localSheetId="7">#REF!</definedName>
    <definedName name="vvvv">#REF!</definedName>
    <definedName name="Vz" localSheetId="7">#REF!</definedName>
    <definedName name="Vz">#REF!</definedName>
    <definedName name="w" localSheetId="7">#REF!</definedName>
    <definedName name="w" localSheetId="5">#REF!</definedName>
    <definedName name="w" localSheetId="4">#REF!</definedName>
    <definedName name="w" localSheetId="9">#REF!</definedName>
    <definedName name="w">#REF!</definedName>
    <definedName name="was" localSheetId="7">#REF!</definedName>
    <definedName name="was">#REF!</definedName>
    <definedName name="wd" localSheetId="7">#REF!</definedName>
    <definedName name="wd">#REF!</definedName>
    <definedName name="wewwewewe" localSheetId="7">#REF!</definedName>
    <definedName name="wewwewewe">#REF!</definedName>
    <definedName name="WIP_944" localSheetId="7">#REF!</definedName>
    <definedName name="WIP_944" localSheetId="5">#REF!</definedName>
    <definedName name="WIP_944" localSheetId="4">#REF!</definedName>
    <definedName name="WIP_944">#REF!</definedName>
    <definedName name="WIPComments" localSheetId="7">#REF!</definedName>
    <definedName name="WIPComments" localSheetId="5">#REF!</definedName>
    <definedName name="WIPComments" localSheetId="4">#REF!</definedName>
    <definedName name="WIPComments">#REF!</definedName>
    <definedName name="WIPMacroStart" localSheetId="7">#REF!</definedName>
    <definedName name="WIPMacroStart" localSheetId="5">#REF!</definedName>
    <definedName name="WIPMacroStart" localSheetId="4">#REF!</definedName>
    <definedName name="WIPMacroStart">#REF!</definedName>
    <definedName name="WLP" localSheetId="7">#REF!</definedName>
    <definedName name="WLP">#REF!</definedName>
    <definedName name="work" localSheetId="7">#REF!</definedName>
    <definedName name="work">#REF!</definedName>
    <definedName name="WP" localSheetId="7">#REF!</definedName>
    <definedName name="WP">#REF!</definedName>
    <definedName name="wrn.ARR._.Forms." localSheetId="7">#REF!</definedName>
    <definedName name="wrn.ARR._.Forms." localSheetId="4">#REF!</definedName>
    <definedName name="wrn.ARR._.Forms.">#REF!</definedName>
    <definedName name="wrn.ARR._.Output." localSheetId="7">#REF!</definedName>
    <definedName name="wrn.ARR._.Output." localSheetId="4">#REF!</definedName>
    <definedName name="wrn.ARR._.Output.">#REF!</definedName>
    <definedName name="wrn.Consolidated._.report._.on._.all._.companies." localSheetId="7">#REF!</definedName>
    <definedName name="wrn.Consolidated._.report._.on._.all._.companies." localSheetId="4">#REF!</definedName>
    <definedName name="wrn.Consolidated._.report._.on._.all._.companies.">#REF!</definedName>
    <definedName name="wrn.FORM1." localSheetId="7">#REF!</definedName>
    <definedName name="wrn.FORM1." localSheetId="4">#REF!</definedName>
    <definedName name="wrn.FORM1.">#REF!</definedName>
    <definedName name="wrn.Output._.forms." localSheetId="7">#REF!</definedName>
    <definedName name="wrn.Output._.forms." localSheetId="4">#REF!</definedName>
    <definedName name="wrn.Output._.forms.">#REF!</definedName>
    <definedName name="wrn.OutputForms." localSheetId="7">#REF!</definedName>
    <definedName name="wrn.OutputForms." localSheetId="4">#REF!</definedName>
    <definedName name="wrn.OutputForms.">#REF!</definedName>
    <definedName name="wrn.PP." localSheetId="7">#REF!</definedName>
    <definedName name="wrn.PP." localSheetId="4">#REF!</definedName>
    <definedName name="wrn.PP.">#REF!</definedName>
    <definedName name="wrn.Q." localSheetId="10">#REF!</definedName>
    <definedName name="wrn.Q." localSheetId="7">#REF!</definedName>
    <definedName name="wrn.Q." localSheetId="5">#REF!</definedName>
    <definedName name="wrn.Q." localSheetId="4">#REF!</definedName>
    <definedName name="wrn.Q." localSheetId="9">#REF!</definedName>
    <definedName name="wrn.Q.">#REF!</definedName>
    <definedName name="wrn.Q._1" localSheetId="7">#REF!</definedName>
    <definedName name="wrn.Q._1" localSheetId="4">#REF!</definedName>
    <definedName name="wrn.Q._1">#REF!</definedName>
    <definedName name="wrn.Q._2" localSheetId="7">#REF!</definedName>
    <definedName name="wrn.Q._2" localSheetId="4">#REF!</definedName>
    <definedName name="wrn.Q._2">#REF!</definedName>
    <definedName name="wrn.Q._3" localSheetId="7">#REF!</definedName>
    <definedName name="wrn.Q._3" localSheetId="4">#REF!</definedName>
    <definedName name="wrn.Q._3">#REF!</definedName>
    <definedName name="wrn.Q._4" localSheetId="7">#REF!</definedName>
    <definedName name="wrn.Q._4" localSheetId="4">#REF!</definedName>
    <definedName name="wrn.Q._4">#REF!</definedName>
    <definedName name="wrn.Q._5" localSheetId="7">#REF!</definedName>
    <definedName name="wrn.Q._5" localSheetId="4">#REF!</definedName>
    <definedName name="wrn.Q._5">#REF!</definedName>
    <definedName name="wrn.Reports._.of._.NPDCL." localSheetId="7">#REF!</definedName>
    <definedName name="wrn.Reports._.of._.NPDCL." localSheetId="4">#REF!</definedName>
    <definedName name="wrn.Reports._.of._.NPDCL.">#REF!</definedName>
    <definedName name="ww" localSheetId="7">#REF!</definedName>
    <definedName name="ww" localSheetId="5">#REF!</definedName>
    <definedName name="ww" localSheetId="4">#REF!</definedName>
    <definedName name="ww" localSheetId="9">#REF!</definedName>
    <definedName name="ww">#REF!</definedName>
    <definedName name="WWW" localSheetId="7">#REF!</definedName>
    <definedName name="WWW">#REF!</definedName>
    <definedName name="x" localSheetId="7">#REF!</definedName>
    <definedName name="x">#REF!</definedName>
    <definedName name="X1_" localSheetId="7">#REF!</definedName>
    <definedName name="X1_" localSheetId="5">#REF!</definedName>
    <definedName name="X1_" localSheetId="4">#REF!</definedName>
    <definedName name="X1_">#REF!</definedName>
    <definedName name="X980210_payment_printing_List" localSheetId="7">#REF!</definedName>
    <definedName name="X980210_payment_printing_List">#REF!</definedName>
    <definedName name="xcxc" localSheetId="7">#REF!</definedName>
    <definedName name="xcxc" localSheetId="5">#REF!</definedName>
    <definedName name="xcxc" localSheetId="4">#REF!</definedName>
    <definedName name="xcxc">#REF!</definedName>
    <definedName name="Xl" localSheetId="7">#REF!</definedName>
    <definedName name="Xl">#REF!</definedName>
    <definedName name="xsxxxs" localSheetId="7">#REF!</definedName>
    <definedName name="xsxxxs" localSheetId="5">#REF!</definedName>
    <definedName name="xsxxxs" localSheetId="4">#REF!</definedName>
    <definedName name="xsxxxs">#REF!</definedName>
    <definedName name="xx" localSheetId="7">#REF!</definedName>
    <definedName name="xx" localSheetId="5">#REF!</definedName>
    <definedName name="xx" localSheetId="4">#REF!</definedName>
    <definedName name="xx">#REF!</definedName>
    <definedName name="xxx" localSheetId="7">#REF!</definedName>
    <definedName name="xxx" localSheetId="5">#REF!</definedName>
    <definedName name="xxx" localSheetId="4">#REF!</definedName>
    <definedName name="xxx">#REF!</definedName>
    <definedName name="xxxx" localSheetId="7">#REF!</definedName>
    <definedName name="xxxx" localSheetId="5">#REF!</definedName>
    <definedName name="xxxx" localSheetId="4">#REF!</definedName>
    <definedName name="xxxx">#REF!</definedName>
    <definedName name="xxxxx" localSheetId="7">#REF!</definedName>
    <definedName name="xxxxx">#REF!</definedName>
    <definedName name="xxxxxxxxxxxxxxxxxxx" localSheetId="7">#REF!</definedName>
    <definedName name="xxxxxxxxxxxxxxxxxxx" localSheetId="5">#REF!</definedName>
    <definedName name="xxxxxxxxxxxxxxxxxxx" localSheetId="4">#REF!</definedName>
    <definedName name="xxxxxxxxxxxxxxxxxxx">#REF!</definedName>
    <definedName name="xz" localSheetId="7">#REF!</definedName>
    <definedName name="xz" localSheetId="5">#REF!</definedName>
    <definedName name="xz" localSheetId="4">#REF!</definedName>
    <definedName name="xz" localSheetId="9">#REF!</definedName>
    <definedName name="xz">#REF!</definedName>
    <definedName name="y" localSheetId="7">#REF!</definedName>
    <definedName name="y" localSheetId="5">#REF!</definedName>
    <definedName name="y" localSheetId="4">#REF!</definedName>
    <definedName name="y" localSheetId="9">#REF!</definedName>
    <definedName name="y">#REF!</definedName>
    <definedName name="YEAR" localSheetId="7">#REF!</definedName>
    <definedName name="YEAR" localSheetId="5">#REF!</definedName>
    <definedName name="YEAR" localSheetId="4">#REF!</definedName>
    <definedName name="YEAR">#REF!</definedName>
    <definedName name="yes" localSheetId="7">#REF!</definedName>
    <definedName name="yes" localSheetId="5">#REF!</definedName>
    <definedName name="yes" localSheetId="4">#REF!</definedName>
    <definedName name="yes">#REF!</definedName>
    <definedName name="yggtfghhg" localSheetId="7">#REF!</definedName>
    <definedName name="yggtfghhg" localSheetId="5">#REF!</definedName>
    <definedName name="yggtfghhg" localSheetId="4">#REF!</definedName>
    <definedName name="yggtfghhg">#REF!</definedName>
    <definedName name="yrtyrty" localSheetId="7">#REF!</definedName>
    <definedName name="yrtyrty">#REF!</definedName>
    <definedName name="YTPI" localSheetId="7">#REF!</definedName>
    <definedName name="YTPI" localSheetId="5">#REF!</definedName>
    <definedName name="YTPI" localSheetId="4">#REF!</definedName>
    <definedName name="YTPI">#REF!</definedName>
    <definedName name="yttt" localSheetId="7">#REF!</definedName>
    <definedName name="yttt">#REF!</definedName>
    <definedName name="ytututrtyuu" localSheetId="7">#REF!</definedName>
    <definedName name="ytututrtyuu">#REF!</definedName>
    <definedName name="yu" localSheetId="7">#REF!</definedName>
    <definedName name="yu">#REF!</definedName>
    <definedName name="yuyuyu" localSheetId="7">#REF!</definedName>
    <definedName name="yuyuyu" localSheetId="5">#REF!</definedName>
    <definedName name="yuyuyu" localSheetId="4">#REF!</definedName>
    <definedName name="yuyuyu">#REF!</definedName>
    <definedName name="yy" localSheetId="7">#REF!</definedName>
    <definedName name="yy" localSheetId="5">#REF!</definedName>
    <definedName name="yy" localSheetId="4">#REF!</definedName>
    <definedName name="yy" localSheetId="9">#REF!</definedName>
    <definedName name="yy">#REF!</definedName>
    <definedName name="yyiyuiyuiyi" localSheetId="7">#REF!</definedName>
    <definedName name="yyiyuiyuiyi">#REF!</definedName>
    <definedName name="yysdysdtygdsdyusduy" localSheetId="7">#REF!</definedName>
    <definedName name="yysdysdtygdsdyusduy">#REF!</definedName>
    <definedName name="yyyyy" localSheetId="7">#REF!</definedName>
    <definedName name="yyyyy">#REF!</definedName>
    <definedName name="yyyyyy" localSheetId="7">#REF!</definedName>
    <definedName name="yyyyyy" localSheetId="5">#REF!</definedName>
    <definedName name="yyyyyy" localSheetId="4">#REF!</definedName>
    <definedName name="yyyyyy">#REF!</definedName>
    <definedName name="z" localSheetId="7">#REF!</definedName>
    <definedName name="z" localSheetId="5">#REF!</definedName>
    <definedName name="z" localSheetId="4">#REF!</definedName>
    <definedName name="z">#REF!</definedName>
    <definedName name="zÀ" localSheetId="7">#REF!</definedName>
    <definedName name="zÀ">#REF!</definedName>
    <definedName name="ZÀ80" localSheetId="7">#REF!</definedName>
    <definedName name="ZÀ80">#REF!</definedName>
    <definedName name="ZASD" localSheetId="7">#REF!</definedName>
    <definedName name="ZASD">#REF!</definedName>
    <definedName name="zÀzÀ" localSheetId="7">#REF!</definedName>
    <definedName name="zÀzÀ">#REF!</definedName>
    <definedName name="zl" localSheetId="7">#REF!</definedName>
    <definedName name="zl">#REF!</definedName>
    <definedName name="zlpu" localSheetId="7">#REF!</definedName>
    <definedName name="zlpu">#REF!</definedName>
    <definedName name="Zonal" localSheetId="7">#REF!</definedName>
    <definedName name="Zonal">#REF!</definedName>
    <definedName name="zs" localSheetId="7">#REF!</definedName>
    <definedName name="zs">#REF!</definedName>
    <definedName name="zspu" localSheetId="7">#REF!</definedName>
    <definedName name="zspu">#REF!</definedName>
    <definedName name="ZSS" localSheetId="7">#REF!</definedName>
    <definedName name="ZSS">#REF!</definedName>
    <definedName name="ztpu" localSheetId="7">#REF!</definedName>
    <definedName name="ztpu">#REF!</definedName>
    <definedName name="zx" localSheetId="7">#REF!</definedName>
    <definedName name="zx" localSheetId="5">#REF!</definedName>
    <definedName name="zx" localSheetId="4">#REF!</definedName>
    <definedName name="zx" localSheetId="9">#REF!</definedName>
    <definedName name="zx">#REF!</definedName>
    <definedName name="ZY" localSheetId="7">#REF!</definedName>
    <definedName name="ZY">#REF!</definedName>
    <definedName name="zz" localSheetId="7">#REF!</definedName>
    <definedName name="zz">#REF!</definedName>
    <definedName name="zzz" localSheetId="7">#REF!</definedName>
    <definedName name="zzz" localSheetId="5">#REF!</definedName>
    <definedName name="zzz" localSheetId="4">#REF!</definedName>
    <definedName name="zzz">#REF!</definedName>
    <definedName name="zzzzzzzzzzzzzzzzzz" localSheetId="7">#REF!</definedName>
    <definedName name="zzzzzzzzzzzzzzzzzz" localSheetId="5">#REF!</definedName>
    <definedName name="zzzzzzzzzzzzzzzzzz" localSheetId="4">#REF!</definedName>
    <definedName name="zzzzzzzzzzzzzzzzzz">#REF!</definedName>
  </definedNames>
  <calcPr calcId="162913"/>
</workbook>
</file>

<file path=xl/calcChain.xml><?xml version="1.0" encoding="utf-8"?>
<calcChain xmlns="http://schemas.openxmlformats.org/spreadsheetml/2006/main">
  <c r="G23" i="48" l="1"/>
  <c r="H23" i="48"/>
  <c r="I23" i="48"/>
  <c r="J23" i="48"/>
  <c r="K23" i="48"/>
  <c r="Q6" i="40" l="1"/>
  <c r="R6" i="40"/>
  <c r="Q7" i="40"/>
  <c r="R7" i="40"/>
  <c r="Q8" i="40"/>
  <c r="R8" i="40"/>
  <c r="Q9" i="40"/>
  <c r="R9" i="40"/>
  <c r="R5" i="40"/>
  <c r="Q5" i="40"/>
  <c r="M10" i="40"/>
  <c r="N10" i="40"/>
  <c r="E6" i="54"/>
  <c r="E7" i="54"/>
  <c r="E8" i="54"/>
  <c r="E9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5" i="54"/>
  <c r="F19" i="55"/>
  <c r="F31" i="55" s="1"/>
  <c r="E19" i="55"/>
  <c r="E31" i="55" s="1"/>
  <c r="D19" i="55"/>
  <c r="D31" i="55" s="1"/>
  <c r="I18" i="55"/>
  <c r="H18" i="55"/>
  <c r="I17" i="55"/>
  <c r="H17" i="55"/>
  <c r="H16" i="55"/>
  <c r="G16" i="55"/>
  <c r="G19" i="55" s="1"/>
  <c r="I15" i="55"/>
  <c r="H15" i="55"/>
  <c r="G31" i="55" l="1"/>
  <c r="I19" i="55"/>
  <c r="I31" i="55" s="1"/>
  <c r="I16" i="55"/>
  <c r="H19" i="55"/>
  <c r="H31" i="55" s="1"/>
  <c r="H4" i="22" l="1"/>
  <c r="F4" i="22"/>
  <c r="D14" i="22"/>
  <c r="J7" i="22"/>
  <c r="K7" i="22"/>
  <c r="J8" i="22"/>
  <c r="K8" i="22"/>
  <c r="T48" i="53"/>
  <c r="S48" i="53"/>
  <c r="R48" i="53"/>
  <c r="Q48" i="53"/>
  <c r="N48" i="53"/>
  <c r="M48" i="53"/>
  <c r="L48" i="53"/>
  <c r="P48" i="53" s="1"/>
  <c r="K48" i="53"/>
  <c r="O48" i="53" s="1"/>
  <c r="J48" i="53"/>
  <c r="I48" i="53"/>
  <c r="F48" i="53"/>
  <c r="E48" i="53"/>
  <c r="D48" i="53"/>
  <c r="H48" i="53" s="1"/>
  <c r="C48" i="53"/>
  <c r="G48" i="53" s="1"/>
  <c r="T47" i="53"/>
  <c r="S47" i="53"/>
  <c r="R47" i="53"/>
  <c r="Q47" i="53"/>
  <c r="N47" i="53"/>
  <c r="M47" i="53"/>
  <c r="L47" i="53"/>
  <c r="P47" i="53" s="1"/>
  <c r="K47" i="53"/>
  <c r="O47" i="53" s="1"/>
  <c r="J47" i="53"/>
  <c r="I47" i="53"/>
  <c r="F47" i="53"/>
  <c r="E47" i="53"/>
  <c r="D47" i="53"/>
  <c r="H47" i="53" s="1"/>
  <c r="C47" i="53"/>
  <c r="G47" i="53" s="1"/>
  <c r="T46" i="53"/>
  <c r="S46" i="53"/>
  <c r="R46" i="53"/>
  <c r="Q46" i="53"/>
  <c r="N46" i="53"/>
  <c r="M46" i="53"/>
  <c r="L46" i="53"/>
  <c r="P46" i="53" s="1"/>
  <c r="K46" i="53"/>
  <c r="O46" i="53" s="1"/>
  <c r="J46" i="53"/>
  <c r="I46" i="53"/>
  <c r="F46" i="53"/>
  <c r="E46" i="53"/>
  <c r="D46" i="53"/>
  <c r="H46" i="53" s="1"/>
  <c r="C46" i="53"/>
  <c r="G46" i="53" s="1"/>
  <c r="T45" i="53"/>
  <c r="S45" i="53"/>
  <c r="R45" i="53"/>
  <c r="Q45" i="53"/>
  <c r="N45" i="53"/>
  <c r="M45" i="53"/>
  <c r="L45" i="53"/>
  <c r="P45" i="53" s="1"/>
  <c r="K45" i="53"/>
  <c r="O45" i="53" s="1"/>
  <c r="J45" i="53"/>
  <c r="I45" i="53"/>
  <c r="F45" i="53"/>
  <c r="E45" i="53"/>
  <c r="D45" i="53"/>
  <c r="H45" i="53" s="1"/>
  <c r="C45" i="53"/>
  <c r="G45" i="53" s="1"/>
  <c r="T44" i="53"/>
  <c r="S44" i="53"/>
  <c r="R44" i="53"/>
  <c r="Q44" i="53"/>
  <c r="N44" i="53"/>
  <c r="M44" i="53"/>
  <c r="L44" i="53"/>
  <c r="P44" i="53" s="1"/>
  <c r="K44" i="53"/>
  <c r="O44" i="53" s="1"/>
  <c r="J44" i="53"/>
  <c r="I44" i="53"/>
  <c r="F44" i="53"/>
  <c r="E44" i="53"/>
  <c r="D44" i="53"/>
  <c r="H44" i="53" s="1"/>
  <c r="C44" i="53"/>
  <c r="G44" i="53" s="1"/>
  <c r="T43" i="53"/>
  <c r="T49" i="53" s="1"/>
  <c r="S43" i="53"/>
  <c r="S49" i="53" s="1"/>
  <c r="R43" i="53"/>
  <c r="R49" i="53" s="1"/>
  <c r="Q43" i="53"/>
  <c r="N43" i="53"/>
  <c r="N49" i="53" s="1"/>
  <c r="M43" i="53"/>
  <c r="M49" i="53" s="1"/>
  <c r="L43" i="53"/>
  <c r="P43" i="53" s="1"/>
  <c r="K43" i="53"/>
  <c r="K49" i="53" s="1"/>
  <c r="J43" i="53"/>
  <c r="J49" i="53" s="1"/>
  <c r="I43" i="53"/>
  <c r="I49" i="53" s="1"/>
  <c r="F43" i="53"/>
  <c r="F49" i="53" s="1"/>
  <c r="E43" i="53"/>
  <c r="E49" i="53" s="1"/>
  <c r="D43" i="53"/>
  <c r="H43" i="53" s="1"/>
  <c r="H49" i="53" s="1"/>
  <c r="C43" i="53"/>
  <c r="C49" i="53" s="1"/>
  <c r="Z42" i="53"/>
  <c r="Y42" i="53"/>
  <c r="T42" i="53"/>
  <c r="S42" i="53"/>
  <c r="R42" i="53"/>
  <c r="Q42" i="53"/>
  <c r="N42" i="53"/>
  <c r="M42" i="53"/>
  <c r="L42" i="53"/>
  <c r="K42" i="53"/>
  <c r="J42" i="53"/>
  <c r="I42" i="53"/>
  <c r="F42" i="53"/>
  <c r="E42" i="53"/>
  <c r="D42" i="53"/>
  <c r="C42" i="53"/>
  <c r="V41" i="53"/>
  <c r="U41" i="53"/>
  <c r="P41" i="53"/>
  <c r="O41" i="53"/>
  <c r="AA41" i="53" s="1"/>
  <c r="H41" i="53"/>
  <c r="X41" i="53" s="1"/>
  <c r="G41" i="53"/>
  <c r="W41" i="53" s="1"/>
  <c r="V40" i="53"/>
  <c r="U40" i="53"/>
  <c r="P40" i="53"/>
  <c r="O40" i="53"/>
  <c r="AA40" i="53" s="1"/>
  <c r="H40" i="53"/>
  <c r="X40" i="53" s="1"/>
  <c r="G40" i="53"/>
  <c r="W40" i="53" s="1"/>
  <c r="V39" i="53"/>
  <c r="U39" i="53"/>
  <c r="P39" i="53"/>
  <c r="O39" i="53"/>
  <c r="AA39" i="53" s="1"/>
  <c r="H39" i="53"/>
  <c r="X39" i="53" s="1"/>
  <c r="G39" i="53"/>
  <c r="W39" i="53" s="1"/>
  <c r="V38" i="53"/>
  <c r="U38" i="53"/>
  <c r="P38" i="53"/>
  <c r="O38" i="53"/>
  <c r="AA38" i="53" s="1"/>
  <c r="H38" i="53"/>
  <c r="X38" i="53" s="1"/>
  <c r="G38" i="53"/>
  <c r="W38" i="53" s="1"/>
  <c r="V37" i="53"/>
  <c r="U37" i="53"/>
  <c r="P37" i="53"/>
  <c r="O37" i="53"/>
  <c r="AA37" i="53" s="1"/>
  <c r="H37" i="53"/>
  <c r="X37" i="53" s="1"/>
  <c r="G37" i="53"/>
  <c r="W37" i="53" s="1"/>
  <c r="V36" i="53"/>
  <c r="V42" i="53" s="1"/>
  <c r="U36" i="53"/>
  <c r="U42" i="53" s="1"/>
  <c r="P36" i="53"/>
  <c r="P42" i="53" s="1"/>
  <c r="O36" i="53"/>
  <c r="O42" i="53" s="1"/>
  <c r="H36" i="53"/>
  <c r="H42" i="53" s="1"/>
  <c r="G36" i="53"/>
  <c r="G42" i="53" s="1"/>
  <c r="Z35" i="53"/>
  <c r="Y35" i="53"/>
  <c r="T35" i="53"/>
  <c r="S35" i="53"/>
  <c r="R35" i="53"/>
  <c r="Q35" i="53"/>
  <c r="N35" i="53"/>
  <c r="M35" i="53"/>
  <c r="L35" i="53"/>
  <c r="K35" i="53"/>
  <c r="J35" i="53"/>
  <c r="I35" i="53"/>
  <c r="F35" i="53"/>
  <c r="E35" i="53"/>
  <c r="D35" i="53"/>
  <c r="C35" i="53"/>
  <c r="V34" i="53"/>
  <c r="U34" i="53"/>
  <c r="P34" i="53"/>
  <c r="O34" i="53"/>
  <c r="AA34" i="53" s="1"/>
  <c r="H34" i="53"/>
  <c r="X34" i="53" s="1"/>
  <c r="G34" i="53"/>
  <c r="W34" i="53" s="1"/>
  <c r="U33" i="53"/>
  <c r="P33" i="53"/>
  <c r="O33" i="53"/>
  <c r="AA33" i="53" s="1"/>
  <c r="H33" i="53"/>
  <c r="X33" i="53" s="1"/>
  <c r="G33" i="53"/>
  <c r="W33" i="53" s="1"/>
  <c r="V32" i="53"/>
  <c r="U32" i="53"/>
  <c r="P32" i="53"/>
  <c r="O32" i="53"/>
  <c r="AA32" i="53" s="1"/>
  <c r="H32" i="53"/>
  <c r="X32" i="53" s="1"/>
  <c r="G32" i="53"/>
  <c r="W32" i="53" s="1"/>
  <c r="V31" i="53"/>
  <c r="U31" i="53"/>
  <c r="P31" i="53"/>
  <c r="O31" i="53"/>
  <c r="AA31" i="53" s="1"/>
  <c r="H31" i="53"/>
  <c r="X31" i="53" s="1"/>
  <c r="G31" i="53"/>
  <c r="W31" i="53" s="1"/>
  <c r="V30" i="53"/>
  <c r="U30" i="53"/>
  <c r="P30" i="53"/>
  <c r="O30" i="53"/>
  <c r="H30" i="53"/>
  <c r="X30" i="53" s="1"/>
  <c r="G30" i="53"/>
  <c r="W30" i="53" s="1"/>
  <c r="V29" i="53"/>
  <c r="V35" i="53" s="1"/>
  <c r="U29" i="53"/>
  <c r="P29" i="53"/>
  <c r="P35" i="53" s="1"/>
  <c r="O29" i="53"/>
  <c r="AA29" i="53" s="1"/>
  <c r="H29" i="53"/>
  <c r="X29" i="53" s="1"/>
  <c r="G29" i="53"/>
  <c r="W29" i="53" s="1"/>
  <c r="Z28" i="53"/>
  <c r="Y28" i="53"/>
  <c r="T28" i="53"/>
  <c r="S28" i="53"/>
  <c r="R28" i="53"/>
  <c r="Q28" i="53"/>
  <c r="N28" i="53"/>
  <c r="M28" i="53"/>
  <c r="L28" i="53"/>
  <c r="K28" i="53"/>
  <c r="J28" i="53"/>
  <c r="I28" i="53"/>
  <c r="F28" i="53"/>
  <c r="E28" i="53"/>
  <c r="D28" i="53"/>
  <c r="C28" i="53"/>
  <c r="V27" i="53"/>
  <c r="U27" i="53"/>
  <c r="P27" i="53"/>
  <c r="O27" i="53"/>
  <c r="AA27" i="53" s="1"/>
  <c r="H27" i="53"/>
  <c r="X27" i="53" s="1"/>
  <c r="G27" i="53"/>
  <c r="W27" i="53" s="1"/>
  <c r="V26" i="53"/>
  <c r="U26" i="53"/>
  <c r="P26" i="53"/>
  <c r="O26" i="53"/>
  <c r="AA26" i="53" s="1"/>
  <c r="H26" i="53"/>
  <c r="X26" i="53" s="1"/>
  <c r="G26" i="53"/>
  <c r="W26" i="53" s="1"/>
  <c r="V25" i="53"/>
  <c r="U25" i="53"/>
  <c r="P25" i="53"/>
  <c r="O25" i="53"/>
  <c r="AA25" i="53" s="1"/>
  <c r="H25" i="53"/>
  <c r="X25" i="53" s="1"/>
  <c r="G25" i="53"/>
  <c r="W25" i="53" s="1"/>
  <c r="V24" i="53"/>
  <c r="U24" i="53"/>
  <c r="P24" i="53"/>
  <c r="O24" i="53"/>
  <c r="AA24" i="53" s="1"/>
  <c r="H24" i="53"/>
  <c r="X24" i="53" s="1"/>
  <c r="G24" i="53"/>
  <c r="W24" i="53" s="1"/>
  <c r="U23" i="53"/>
  <c r="P23" i="53"/>
  <c r="O23" i="53"/>
  <c r="H23" i="53"/>
  <c r="X23" i="53" s="1"/>
  <c r="G23" i="53"/>
  <c r="V22" i="53"/>
  <c r="V28" i="53" s="1"/>
  <c r="U22" i="53"/>
  <c r="P22" i="53"/>
  <c r="P28" i="53" s="1"/>
  <c r="O22" i="53"/>
  <c r="AA22" i="53" s="1"/>
  <c r="H22" i="53"/>
  <c r="H28" i="53" s="1"/>
  <c r="G22" i="53"/>
  <c r="W22" i="53" s="1"/>
  <c r="Z21" i="53"/>
  <c r="Y21" i="53"/>
  <c r="T21" i="53"/>
  <c r="S21" i="53"/>
  <c r="R21" i="53"/>
  <c r="Q21" i="53"/>
  <c r="N21" i="53"/>
  <c r="M21" i="53"/>
  <c r="L21" i="53"/>
  <c r="K21" i="53"/>
  <c r="J21" i="53"/>
  <c r="I21" i="53"/>
  <c r="F21" i="53"/>
  <c r="E21" i="53"/>
  <c r="D21" i="53"/>
  <c r="C21" i="53"/>
  <c r="V20" i="53"/>
  <c r="U20" i="53"/>
  <c r="P20" i="53"/>
  <c r="O20" i="53"/>
  <c r="AA20" i="53" s="1"/>
  <c r="H20" i="53"/>
  <c r="X20" i="53" s="1"/>
  <c r="G20" i="53"/>
  <c r="W20" i="53" s="1"/>
  <c r="V19" i="53"/>
  <c r="U19" i="53"/>
  <c r="P19" i="53"/>
  <c r="O19" i="53"/>
  <c r="AA19" i="53" s="1"/>
  <c r="H19" i="53"/>
  <c r="X19" i="53" s="1"/>
  <c r="G19" i="53"/>
  <c r="W19" i="53" s="1"/>
  <c r="V18" i="53"/>
  <c r="U18" i="53"/>
  <c r="P18" i="53"/>
  <c r="O18" i="53"/>
  <c r="AA18" i="53" s="1"/>
  <c r="H18" i="53"/>
  <c r="X18" i="53" s="1"/>
  <c r="G18" i="53"/>
  <c r="W18" i="53" s="1"/>
  <c r="V17" i="53"/>
  <c r="U17" i="53"/>
  <c r="P17" i="53"/>
  <c r="O17" i="53"/>
  <c r="AA17" i="53" s="1"/>
  <c r="H17" i="53"/>
  <c r="X17" i="53" s="1"/>
  <c r="G17" i="53"/>
  <c r="W17" i="53" s="1"/>
  <c r="V16" i="53"/>
  <c r="U16" i="53"/>
  <c r="P16" i="53"/>
  <c r="O16" i="53"/>
  <c r="AA16" i="53" s="1"/>
  <c r="H16" i="53"/>
  <c r="X16" i="53" s="1"/>
  <c r="G16" i="53"/>
  <c r="W16" i="53" s="1"/>
  <c r="V15" i="53"/>
  <c r="V21" i="53" s="1"/>
  <c r="U15" i="53"/>
  <c r="U21" i="53" s="1"/>
  <c r="P15" i="53"/>
  <c r="P21" i="53" s="1"/>
  <c r="O15" i="53"/>
  <c r="AA15" i="53" s="1"/>
  <c r="H15" i="53"/>
  <c r="H21" i="53" s="1"/>
  <c r="G15" i="53"/>
  <c r="G21" i="53" s="1"/>
  <c r="Z14" i="53"/>
  <c r="Y14" i="53"/>
  <c r="T14" i="53"/>
  <c r="S14" i="53"/>
  <c r="R14" i="53"/>
  <c r="Q14" i="53"/>
  <c r="N14" i="53"/>
  <c r="M14" i="53"/>
  <c r="L14" i="53"/>
  <c r="K14" i="53"/>
  <c r="J14" i="53"/>
  <c r="I14" i="53"/>
  <c r="F14" i="53"/>
  <c r="E14" i="53"/>
  <c r="D14" i="53"/>
  <c r="C14" i="53"/>
  <c r="V13" i="53"/>
  <c r="U13" i="53"/>
  <c r="P13" i="53"/>
  <c r="O13" i="53"/>
  <c r="AA13" i="53" s="1"/>
  <c r="AA48" i="53" s="1"/>
  <c r="H13" i="53"/>
  <c r="X13" i="53" s="1"/>
  <c r="G13" i="53"/>
  <c r="W13" i="53" s="1"/>
  <c r="V12" i="53"/>
  <c r="U12" i="53"/>
  <c r="P12" i="53"/>
  <c r="O12" i="53"/>
  <c r="AA12" i="53" s="1"/>
  <c r="H12" i="53"/>
  <c r="X12" i="53" s="1"/>
  <c r="G12" i="53"/>
  <c r="W12" i="53" s="1"/>
  <c r="V11" i="53"/>
  <c r="U11" i="53"/>
  <c r="P11" i="53"/>
  <c r="O11" i="53"/>
  <c r="AA11" i="53" s="1"/>
  <c r="H11" i="53"/>
  <c r="X11" i="53" s="1"/>
  <c r="G11" i="53"/>
  <c r="W11" i="53" s="1"/>
  <c r="AA10" i="53"/>
  <c r="V10" i="53"/>
  <c r="U10" i="53"/>
  <c r="P10" i="53"/>
  <c r="O10" i="53"/>
  <c r="H10" i="53"/>
  <c r="X10" i="53" s="1"/>
  <c r="G10" i="53"/>
  <c r="W10" i="53" s="1"/>
  <c r="V9" i="53"/>
  <c r="U9" i="53"/>
  <c r="P9" i="53"/>
  <c r="O9" i="53"/>
  <c r="AA9" i="53" s="1"/>
  <c r="H9" i="53"/>
  <c r="X9" i="53" s="1"/>
  <c r="G9" i="53"/>
  <c r="W9" i="53" s="1"/>
  <c r="V8" i="53"/>
  <c r="V14" i="53" s="1"/>
  <c r="U8" i="53"/>
  <c r="P8" i="53"/>
  <c r="P14" i="53" s="1"/>
  <c r="O8" i="53"/>
  <c r="H8" i="53"/>
  <c r="H14" i="53" s="1"/>
  <c r="G8" i="53"/>
  <c r="AB48" i="50"/>
  <c r="AA48" i="50"/>
  <c r="T48" i="50"/>
  <c r="S48" i="50"/>
  <c r="R48" i="50"/>
  <c r="Q48" i="50"/>
  <c r="N48" i="50"/>
  <c r="M48" i="50"/>
  <c r="L48" i="50"/>
  <c r="P48" i="50" s="1"/>
  <c r="K48" i="50"/>
  <c r="O48" i="50" s="1"/>
  <c r="J48" i="50"/>
  <c r="I48" i="50"/>
  <c r="F48" i="50"/>
  <c r="E48" i="50"/>
  <c r="D48" i="50"/>
  <c r="H48" i="50" s="1"/>
  <c r="C48" i="50"/>
  <c r="G48" i="50" s="1"/>
  <c r="AB47" i="50"/>
  <c r="AA47" i="50"/>
  <c r="T47" i="50"/>
  <c r="S47" i="50"/>
  <c r="R47" i="50"/>
  <c r="Q47" i="50"/>
  <c r="N47" i="50"/>
  <c r="M47" i="50"/>
  <c r="J47" i="50"/>
  <c r="I47" i="50"/>
  <c r="F47" i="50"/>
  <c r="E47" i="50"/>
  <c r="D47" i="50"/>
  <c r="H47" i="50" s="1"/>
  <c r="C47" i="50"/>
  <c r="G47" i="50" s="1"/>
  <c r="AB46" i="50"/>
  <c r="AA46" i="50"/>
  <c r="T46" i="50"/>
  <c r="S46" i="50"/>
  <c r="R46" i="50"/>
  <c r="Q46" i="50"/>
  <c r="N46" i="50"/>
  <c r="M46" i="50"/>
  <c r="J46" i="50"/>
  <c r="I46" i="50"/>
  <c r="F46" i="50"/>
  <c r="E46" i="50"/>
  <c r="D46" i="50"/>
  <c r="C46" i="50"/>
  <c r="G46" i="50" s="1"/>
  <c r="AB45" i="50"/>
  <c r="AA45" i="50"/>
  <c r="T45" i="50"/>
  <c r="S45" i="50"/>
  <c r="R45" i="50"/>
  <c r="Q45" i="50"/>
  <c r="U45" i="50" s="1"/>
  <c r="N45" i="50"/>
  <c r="M45" i="50"/>
  <c r="J45" i="50"/>
  <c r="I45" i="50"/>
  <c r="F45" i="50"/>
  <c r="E45" i="50"/>
  <c r="D45" i="50"/>
  <c r="H45" i="50" s="1"/>
  <c r="C45" i="50"/>
  <c r="G45" i="50" s="1"/>
  <c r="AB44" i="50"/>
  <c r="AA44" i="50"/>
  <c r="T44" i="50"/>
  <c r="S44" i="50"/>
  <c r="R44" i="50"/>
  <c r="V44" i="50" s="1"/>
  <c r="Q44" i="50"/>
  <c r="N44" i="50"/>
  <c r="M44" i="50"/>
  <c r="J44" i="50"/>
  <c r="I44" i="50"/>
  <c r="F44" i="50"/>
  <c r="E44" i="50"/>
  <c r="D44" i="50"/>
  <c r="H44" i="50" s="1"/>
  <c r="C44" i="50"/>
  <c r="G44" i="50" s="1"/>
  <c r="AB43" i="50"/>
  <c r="AB49" i="50" s="1"/>
  <c r="AA43" i="50"/>
  <c r="AA49" i="50" s="1"/>
  <c r="T43" i="50"/>
  <c r="T49" i="50" s="1"/>
  <c r="S43" i="50"/>
  <c r="S49" i="50" s="1"/>
  <c r="R43" i="50"/>
  <c r="Q43" i="50"/>
  <c r="Q49" i="50" s="1"/>
  <c r="N43" i="50"/>
  <c r="N49" i="50" s="1"/>
  <c r="M43" i="50"/>
  <c r="J43" i="50"/>
  <c r="J49" i="50" s="1"/>
  <c r="I43" i="50"/>
  <c r="I49" i="50" s="1"/>
  <c r="F43" i="50"/>
  <c r="E43" i="50"/>
  <c r="E49" i="50" s="1"/>
  <c r="D43" i="50"/>
  <c r="D49" i="50" s="1"/>
  <c r="C43" i="50"/>
  <c r="AB42" i="50"/>
  <c r="Z42" i="50"/>
  <c r="Y42" i="50"/>
  <c r="T42" i="50"/>
  <c r="S42" i="50"/>
  <c r="R42" i="50"/>
  <c r="Q42" i="50"/>
  <c r="N42" i="50"/>
  <c r="M42" i="50"/>
  <c r="L42" i="50"/>
  <c r="K42" i="50"/>
  <c r="J42" i="50"/>
  <c r="I42" i="50"/>
  <c r="F42" i="50"/>
  <c r="E42" i="50"/>
  <c r="D42" i="50"/>
  <c r="C42" i="50"/>
  <c r="V41" i="50"/>
  <c r="U41" i="50"/>
  <c r="P41" i="50"/>
  <c r="O41" i="50"/>
  <c r="AC41" i="50" s="1"/>
  <c r="H41" i="50"/>
  <c r="X41" i="50" s="1"/>
  <c r="G41" i="50"/>
  <c r="W41" i="50" s="1"/>
  <c r="AC40" i="50"/>
  <c r="V40" i="50"/>
  <c r="U40" i="50"/>
  <c r="P40" i="50"/>
  <c r="O40" i="50"/>
  <c r="H40" i="50"/>
  <c r="X40" i="50" s="1"/>
  <c r="G40" i="50"/>
  <c r="W40" i="50" s="1"/>
  <c r="AC39" i="50"/>
  <c r="V39" i="50"/>
  <c r="U39" i="50"/>
  <c r="P39" i="50"/>
  <c r="O39" i="50"/>
  <c r="H39" i="50"/>
  <c r="X39" i="50" s="1"/>
  <c r="G39" i="50"/>
  <c r="W39" i="50" s="1"/>
  <c r="V38" i="50"/>
  <c r="U38" i="50"/>
  <c r="P38" i="50"/>
  <c r="O38" i="50"/>
  <c r="AC38" i="50" s="1"/>
  <c r="H38" i="50"/>
  <c r="X38" i="50" s="1"/>
  <c r="G38" i="50"/>
  <c r="W38" i="50" s="1"/>
  <c r="V37" i="50"/>
  <c r="U37" i="50"/>
  <c r="P37" i="50"/>
  <c r="O37" i="50"/>
  <c r="AC37" i="50" s="1"/>
  <c r="H37" i="50"/>
  <c r="X37" i="50" s="1"/>
  <c r="G37" i="50"/>
  <c r="W37" i="50" s="1"/>
  <c r="X36" i="50"/>
  <c r="V36" i="50"/>
  <c r="U36" i="50"/>
  <c r="U42" i="50" s="1"/>
  <c r="P36" i="50"/>
  <c r="O36" i="50"/>
  <c r="H36" i="50"/>
  <c r="G36" i="50"/>
  <c r="G42" i="50" s="1"/>
  <c r="AB35" i="50"/>
  <c r="Z35" i="50"/>
  <c r="Y35" i="50"/>
  <c r="T35" i="50"/>
  <c r="S35" i="50"/>
  <c r="R35" i="50"/>
  <c r="Q35" i="50"/>
  <c r="N35" i="50"/>
  <c r="M35" i="50"/>
  <c r="L35" i="50"/>
  <c r="K35" i="50"/>
  <c r="J35" i="50"/>
  <c r="I35" i="50"/>
  <c r="F35" i="50"/>
  <c r="E35" i="50"/>
  <c r="D35" i="50"/>
  <c r="C35" i="50"/>
  <c r="X34" i="50"/>
  <c r="V34" i="50"/>
  <c r="U34" i="50"/>
  <c r="P34" i="50"/>
  <c r="O34" i="50"/>
  <c r="AC34" i="50" s="1"/>
  <c r="H34" i="50"/>
  <c r="G34" i="50"/>
  <c r="W34" i="50" s="1"/>
  <c r="AC33" i="50"/>
  <c r="V33" i="50"/>
  <c r="U33" i="50"/>
  <c r="P33" i="50"/>
  <c r="O33" i="50"/>
  <c r="H33" i="50"/>
  <c r="X33" i="50" s="1"/>
  <c r="G33" i="50"/>
  <c r="W33" i="50" s="1"/>
  <c r="V32" i="50"/>
  <c r="U32" i="50"/>
  <c r="P32" i="50"/>
  <c r="O32" i="50"/>
  <c r="AC32" i="50" s="1"/>
  <c r="H32" i="50"/>
  <c r="X32" i="50" s="1"/>
  <c r="G32" i="50"/>
  <c r="W32" i="50" s="1"/>
  <c r="V31" i="50"/>
  <c r="U31" i="50"/>
  <c r="P31" i="50"/>
  <c r="O31" i="50"/>
  <c r="AC31" i="50" s="1"/>
  <c r="H31" i="50"/>
  <c r="X31" i="50" s="1"/>
  <c r="G31" i="50"/>
  <c r="W31" i="50" s="1"/>
  <c r="V30" i="50"/>
  <c r="U30" i="50"/>
  <c r="P30" i="50"/>
  <c r="O30" i="50"/>
  <c r="AC30" i="50" s="1"/>
  <c r="H30" i="50"/>
  <c r="X30" i="50" s="1"/>
  <c r="G30" i="50"/>
  <c r="W30" i="50" s="1"/>
  <c r="AC29" i="50"/>
  <c r="V29" i="50"/>
  <c r="U29" i="50"/>
  <c r="P29" i="50"/>
  <c r="O29" i="50"/>
  <c r="H29" i="50"/>
  <c r="X29" i="50" s="1"/>
  <c r="G29" i="50"/>
  <c r="AB28" i="50"/>
  <c r="Z28" i="50"/>
  <c r="Y28" i="50"/>
  <c r="T28" i="50"/>
  <c r="S28" i="50"/>
  <c r="R28" i="50"/>
  <c r="Q28" i="50"/>
  <c r="N28" i="50"/>
  <c r="M28" i="50"/>
  <c r="J28" i="50"/>
  <c r="I28" i="50"/>
  <c r="F28" i="50"/>
  <c r="E28" i="50"/>
  <c r="D28" i="50"/>
  <c r="C28" i="50"/>
  <c r="V27" i="50"/>
  <c r="U27" i="50"/>
  <c r="P27" i="50"/>
  <c r="O27" i="50"/>
  <c r="AC27" i="50" s="1"/>
  <c r="H27" i="50"/>
  <c r="X27" i="50" s="1"/>
  <c r="G27" i="50"/>
  <c r="W27" i="50" s="1"/>
  <c r="V26" i="50"/>
  <c r="U26" i="50"/>
  <c r="H26" i="50"/>
  <c r="L26" i="50" s="1"/>
  <c r="G26" i="50"/>
  <c r="V25" i="50"/>
  <c r="U25" i="50"/>
  <c r="H25" i="50"/>
  <c r="L25" i="50" s="1"/>
  <c r="G25" i="50"/>
  <c r="K25" i="50" s="1"/>
  <c r="V24" i="50"/>
  <c r="U24" i="50"/>
  <c r="L24" i="50"/>
  <c r="L45" i="50" s="1"/>
  <c r="P45" i="50" s="1"/>
  <c r="H24" i="50"/>
  <c r="G24" i="50"/>
  <c r="K24" i="50" s="1"/>
  <c r="V23" i="50"/>
  <c r="U23" i="50"/>
  <c r="K23" i="50"/>
  <c r="K44" i="50" s="1"/>
  <c r="O44" i="50" s="1"/>
  <c r="H23" i="50"/>
  <c r="X23" i="50" s="1"/>
  <c r="G23" i="50"/>
  <c r="W23" i="50" s="1"/>
  <c r="V22" i="50"/>
  <c r="U22" i="50"/>
  <c r="U28" i="50" s="1"/>
  <c r="K22" i="50"/>
  <c r="H22" i="50"/>
  <c r="L22" i="50" s="1"/>
  <c r="G22" i="50"/>
  <c r="AB21" i="50"/>
  <c r="Z21" i="50"/>
  <c r="Y21" i="50"/>
  <c r="T21" i="50"/>
  <c r="S21" i="50"/>
  <c r="R21" i="50"/>
  <c r="Q21" i="50"/>
  <c r="N21" i="50"/>
  <c r="M21" i="50"/>
  <c r="L21" i="50"/>
  <c r="K21" i="50"/>
  <c r="J21" i="50"/>
  <c r="I21" i="50"/>
  <c r="F21" i="50"/>
  <c r="E21" i="50"/>
  <c r="D21" i="50"/>
  <c r="C21" i="50"/>
  <c r="V20" i="50"/>
  <c r="U20" i="50"/>
  <c r="P20" i="50"/>
  <c r="O20" i="50"/>
  <c r="AC20" i="50" s="1"/>
  <c r="H20" i="50"/>
  <c r="X20" i="50" s="1"/>
  <c r="G20" i="50"/>
  <c r="W20" i="50" s="1"/>
  <c r="V19" i="50"/>
  <c r="U19" i="50"/>
  <c r="P19" i="50"/>
  <c r="O19" i="50"/>
  <c r="AC19" i="50" s="1"/>
  <c r="H19" i="50"/>
  <c r="X19" i="50" s="1"/>
  <c r="G19" i="50"/>
  <c r="W19" i="50" s="1"/>
  <c r="V18" i="50"/>
  <c r="U18" i="50"/>
  <c r="P18" i="50"/>
  <c r="O18" i="50"/>
  <c r="AC18" i="50" s="1"/>
  <c r="H18" i="50"/>
  <c r="X18" i="50" s="1"/>
  <c r="G18" i="50"/>
  <c r="W18" i="50" s="1"/>
  <c r="X17" i="50"/>
  <c r="V17" i="50"/>
  <c r="U17" i="50"/>
  <c r="P17" i="50"/>
  <c r="O17" i="50"/>
  <c r="AC17" i="50" s="1"/>
  <c r="H17" i="50"/>
  <c r="G17" i="50"/>
  <c r="W17" i="50" s="1"/>
  <c r="V16" i="50"/>
  <c r="U16" i="50"/>
  <c r="P16" i="50"/>
  <c r="O16" i="50"/>
  <c r="AC16" i="50" s="1"/>
  <c r="H16" i="50"/>
  <c r="X16" i="50" s="1"/>
  <c r="G16" i="50"/>
  <c r="W16" i="50" s="1"/>
  <c r="V15" i="50"/>
  <c r="U15" i="50"/>
  <c r="U21" i="50" s="1"/>
  <c r="P15" i="50"/>
  <c r="O15" i="50"/>
  <c r="AC15" i="50" s="1"/>
  <c r="H15" i="50"/>
  <c r="G15" i="50"/>
  <c r="W15" i="50" s="1"/>
  <c r="AB14" i="50"/>
  <c r="Z14" i="50"/>
  <c r="Y14" i="50"/>
  <c r="T14" i="50"/>
  <c r="S14" i="50"/>
  <c r="R14" i="50"/>
  <c r="Q14" i="50"/>
  <c r="N14" i="50"/>
  <c r="M14" i="50"/>
  <c r="L14" i="50"/>
  <c r="K14" i="50"/>
  <c r="J14" i="50"/>
  <c r="I14" i="50"/>
  <c r="F14" i="50"/>
  <c r="E14" i="50"/>
  <c r="D14" i="50"/>
  <c r="C14" i="50"/>
  <c r="V13" i="50"/>
  <c r="U13" i="50"/>
  <c r="P13" i="50"/>
  <c r="O13" i="50"/>
  <c r="AC13" i="50" s="1"/>
  <c r="H13" i="50"/>
  <c r="X13" i="50" s="1"/>
  <c r="G13" i="50"/>
  <c r="W13" i="50" s="1"/>
  <c r="V12" i="50"/>
  <c r="U12" i="50"/>
  <c r="P12" i="50"/>
  <c r="O12" i="50"/>
  <c r="AC12" i="50" s="1"/>
  <c r="H12" i="50"/>
  <c r="X12" i="50" s="1"/>
  <c r="G12" i="50"/>
  <c r="W12" i="50" s="1"/>
  <c r="V11" i="50"/>
  <c r="U11" i="50"/>
  <c r="P11" i="50"/>
  <c r="O11" i="50"/>
  <c r="AC11" i="50" s="1"/>
  <c r="H11" i="50"/>
  <c r="X11" i="50" s="1"/>
  <c r="G11" i="50"/>
  <c r="W11" i="50" s="1"/>
  <c r="AC10" i="50"/>
  <c r="V10" i="50"/>
  <c r="U10" i="50"/>
  <c r="P10" i="50"/>
  <c r="O10" i="50"/>
  <c r="H10" i="50"/>
  <c r="X10" i="50" s="1"/>
  <c r="G10" i="50"/>
  <c r="W10" i="50" s="1"/>
  <c r="V9" i="50"/>
  <c r="U9" i="50"/>
  <c r="P9" i="50"/>
  <c r="O9" i="50"/>
  <c r="AC9" i="50" s="1"/>
  <c r="H9" i="50"/>
  <c r="X9" i="50" s="1"/>
  <c r="G9" i="50"/>
  <c r="W9" i="50" s="1"/>
  <c r="V8" i="50"/>
  <c r="V14" i="50" s="1"/>
  <c r="U8" i="50"/>
  <c r="P8" i="50"/>
  <c r="P14" i="50" s="1"/>
  <c r="O8" i="50"/>
  <c r="AC8" i="50" s="1"/>
  <c r="H8" i="50"/>
  <c r="H14" i="50" s="1"/>
  <c r="G8" i="50"/>
  <c r="W8" i="50" s="1"/>
  <c r="M1047" i="47"/>
  <c r="M1046" i="47"/>
  <c r="M1045" i="47"/>
  <c r="M1044" i="47"/>
  <c r="M1043" i="47"/>
  <c r="M1042" i="47"/>
  <c r="M1041" i="47"/>
  <c r="M1040" i="47"/>
  <c r="M1039" i="47"/>
  <c r="M1038" i="47"/>
  <c r="M1037" i="47"/>
  <c r="M1036" i="47"/>
  <c r="M1035" i="47"/>
  <c r="M1034" i="47"/>
  <c r="M1033" i="47"/>
  <c r="M1032" i="47"/>
  <c r="M1031" i="47"/>
  <c r="M1030" i="47"/>
  <c r="M1029" i="47"/>
  <c r="M1028" i="47"/>
  <c r="M1027" i="47"/>
  <c r="M1026" i="47"/>
  <c r="M1025" i="47"/>
  <c r="M1024" i="47"/>
  <c r="M1023" i="47"/>
  <c r="M1022" i="47"/>
  <c r="M1021" i="47"/>
  <c r="M1020" i="47"/>
  <c r="M1019" i="47"/>
  <c r="M1018" i="47"/>
  <c r="M1017" i="47"/>
  <c r="M1016" i="47"/>
  <c r="M1015" i="47"/>
  <c r="M1014" i="47"/>
  <c r="M1013" i="47"/>
  <c r="M1012" i="47"/>
  <c r="M1011" i="47"/>
  <c r="M1010" i="47"/>
  <c r="M1009" i="47"/>
  <c r="M1008" i="47"/>
  <c r="M1007" i="47"/>
  <c r="M1006" i="47"/>
  <c r="M1005" i="47"/>
  <c r="M1004" i="47"/>
  <c r="M1003" i="47"/>
  <c r="M1002" i="47"/>
  <c r="M1001" i="47"/>
  <c r="M1000" i="47"/>
  <c r="M999" i="47"/>
  <c r="M998" i="47"/>
  <c r="M997" i="47"/>
  <c r="M996" i="47"/>
  <c r="M995" i="47"/>
  <c r="M994" i="47"/>
  <c r="M993" i="47"/>
  <c r="M992" i="47"/>
  <c r="M991" i="47"/>
  <c r="M990" i="47"/>
  <c r="M989" i="47"/>
  <c r="M988" i="47"/>
  <c r="M987" i="47"/>
  <c r="M986" i="47"/>
  <c r="M985" i="47"/>
  <c r="M984" i="47"/>
  <c r="M983" i="47"/>
  <c r="M982" i="47"/>
  <c r="M981" i="47"/>
  <c r="M980" i="47"/>
  <c r="M979" i="47"/>
  <c r="M978" i="47"/>
  <c r="M977" i="47"/>
  <c r="M976" i="47"/>
  <c r="M975" i="47"/>
  <c r="M974" i="47"/>
  <c r="M973" i="47"/>
  <c r="M972" i="47"/>
  <c r="M971" i="47"/>
  <c r="M970" i="47"/>
  <c r="M969" i="47"/>
  <c r="M968" i="47"/>
  <c r="M967" i="47"/>
  <c r="M966" i="47"/>
  <c r="M965" i="47"/>
  <c r="M964" i="47"/>
  <c r="M963" i="47"/>
  <c r="M962" i="47"/>
  <c r="M961" i="47"/>
  <c r="M960" i="47"/>
  <c r="M959" i="47"/>
  <c r="M958" i="47"/>
  <c r="M957" i="47"/>
  <c r="M956" i="47"/>
  <c r="M955" i="47"/>
  <c r="M954" i="47"/>
  <c r="M953" i="47"/>
  <c r="M952" i="47"/>
  <c r="M951" i="47"/>
  <c r="M950" i="47"/>
  <c r="M949" i="47"/>
  <c r="M948" i="47"/>
  <c r="M947" i="47"/>
  <c r="M946" i="47"/>
  <c r="M945" i="47"/>
  <c r="M944" i="47"/>
  <c r="M943" i="47"/>
  <c r="M942" i="47"/>
  <c r="M941" i="47"/>
  <c r="M940" i="47"/>
  <c r="M939" i="47"/>
  <c r="M938" i="47"/>
  <c r="M937" i="47"/>
  <c r="M936" i="47"/>
  <c r="M935" i="47"/>
  <c r="M934" i="47"/>
  <c r="M933" i="47"/>
  <c r="M932" i="47"/>
  <c r="M931" i="47"/>
  <c r="M930" i="47"/>
  <c r="M929" i="47"/>
  <c r="M928" i="47"/>
  <c r="M927" i="47"/>
  <c r="M926" i="47"/>
  <c r="M925" i="47"/>
  <c r="M924" i="47"/>
  <c r="M923" i="47"/>
  <c r="M922" i="47"/>
  <c r="M921" i="47"/>
  <c r="M920" i="47"/>
  <c r="M919" i="47"/>
  <c r="M918" i="47"/>
  <c r="M917" i="47"/>
  <c r="M916" i="47"/>
  <c r="M915" i="47"/>
  <c r="M914" i="47"/>
  <c r="M913" i="47"/>
  <c r="M912" i="47"/>
  <c r="M911" i="47"/>
  <c r="M910" i="47"/>
  <c r="M909" i="47"/>
  <c r="M908" i="47"/>
  <c r="M907" i="47"/>
  <c r="M906" i="47"/>
  <c r="M905" i="47"/>
  <c r="M904" i="47"/>
  <c r="M903" i="47"/>
  <c r="M902" i="47"/>
  <c r="M901" i="47"/>
  <c r="M900" i="47"/>
  <c r="M899" i="47"/>
  <c r="M898" i="47"/>
  <c r="M897" i="47"/>
  <c r="M896" i="47"/>
  <c r="M895" i="47"/>
  <c r="M894" i="47"/>
  <c r="M893" i="47"/>
  <c r="M892" i="47"/>
  <c r="M891" i="47"/>
  <c r="M890" i="47"/>
  <c r="M889" i="47"/>
  <c r="M888" i="47"/>
  <c r="M887" i="47"/>
  <c r="M886" i="47"/>
  <c r="M885" i="47"/>
  <c r="M884" i="47"/>
  <c r="M883" i="47"/>
  <c r="M882" i="47"/>
  <c r="M881" i="47"/>
  <c r="M880" i="47"/>
  <c r="M879" i="47"/>
  <c r="M878" i="47"/>
  <c r="M877" i="47"/>
  <c r="M876" i="47"/>
  <c r="M875" i="47"/>
  <c r="M874" i="47"/>
  <c r="M873" i="47"/>
  <c r="M872" i="47"/>
  <c r="M871" i="47"/>
  <c r="M870" i="47"/>
  <c r="M869" i="47"/>
  <c r="M868" i="47"/>
  <c r="M867" i="47"/>
  <c r="M866" i="47"/>
  <c r="M865" i="47"/>
  <c r="M864" i="47"/>
  <c r="M863" i="47"/>
  <c r="M862" i="47"/>
  <c r="M861" i="47"/>
  <c r="M860" i="47"/>
  <c r="M859" i="47"/>
  <c r="M858" i="47"/>
  <c r="M857" i="47"/>
  <c r="M856" i="47"/>
  <c r="M855" i="47"/>
  <c r="M854" i="47"/>
  <c r="M853" i="47"/>
  <c r="M852" i="47"/>
  <c r="M851" i="47"/>
  <c r="M850" i="47"/>
  <c r="M849" i="47"/>
  <c r="M848" i="47"/>
  <c r="M847" i="47"/>
  <c r="M846" i="47"/>
  <c r="M845" i="47"/>
  <c r="M844" i="47"/>
  <c r="M843" i="47"/>
  <c r="M842" i="47"/>
  <c r="M841" i="47"/>
  <c r="M840" i="47"/>
  <c r="M839" i="47"/>
  <c r="M838" i="47"/>
  <c r="M837" i="47"/>
  <c r="M836" i="47"/>
  <c r="M835" i="47"/>
  <c r="M834" i="47"/>
  <c r="M833" i="47"/>
  <c r="M832" i="47"/>
  <c r="M831" i="47"/>
  <c r="M830" i="47"/>
  <c r="M829" i="47"/>
  <c r="M828" i="47"/>
  <c r="M827" i="47"/>
  <c r="M826" i="47"/>
  <c r="M825" i="47"/>
  <c r="M824" i="47"/>
  <c r="M823" i="47"/>
  <c r="M822" i="47"/>
  <c r="M821" i="47"/>
  <c r="M820" i="47"/>
  <c r="M819" i="47"/>
  <c r="M818" i="47"/>
  <c r="M817" i="47"/>
  <c r="M816" i="47"/>
  <c r="M815" i="47"/>
  <c r="M814" i="47"/>
  <c r="M813" i="47"/>
  <c r="M812" i="47"/>
  <c r="M811" i="47"/>
  <c r="M810" i="47"/>
  <c r="M809" i="47"/>
  <c r="M808" i="47"/>
  <c r="M807" i="47"/>
  <c r="M806" i="47"/>
  <c r="M805" i="47"/>
  <c r="M804" i="47"/>
  <c r="M803" i="47"/>
  <c r="M802" i="47"/>
  <c r="M801" i="47"/>
  <c r="M800" i="47"/>
  <c r="M799" i="47"/>
  <c r="M798" i="47"/>
  <c r="M797" i="47"/>
  <c r="M796" i="47"/>
  <c r="M795" i="47"/>
  <c r="M794" i="47"/>
  <c r="M793" i="47"/>
  <c r="M792" i="47"/>
  <c r="M791" i="47"/>
  <c r="M790" i="47"/>
  <c r="M789" i="47"/>
  <c r="M788" i="47"/>
  <c r="M787" i="47"/>
  <c r="M786" i="47"/>
  <c r="M785" i="47"/>
  <c r="M784" i="47"/>
  <c r="M783" i="47"/>
  <c r="M782" i="47"/>
  <c r="M781" i="47"/>
  <c r="M780" i="47"/>
  <c r="M779" i="47"/>
  <c r="M778" i="47"/>
  <c r="M777" i="47"/>
  <c r="M776" i="47"/>
  <c r="M775" i="47"/>
  <c r="M774" i="47"/>
  <c r="M773" i="47"/>
  <c r="M772" i="47"/>
  <c r="M771" i="47"/>
  <c r="M770" i="47"/>
  <c r="M769" i="47"/>
  <c r="M768" i="47"/>
  <c r="M767" i="47"/>
  <c r="M766" i="47"/>
  <c r="M765" i="47"/>
  <c r="N6" i="46"/>
  <c r="M6" i="46"/>
  <c r="K6" i="46"/>
  <c r="J6" i="46"/>
  <c r="L6" i="46" s="1"/>
  <c r="I6" i="46"/>
  <c r="E6" i="46"/>
  <c r="BF16" i="45"/>
  <c r="BE16" i="45"/>
  <c r="BD16" i="45"/>
  <c r="BC16" i="45"/>
  <c r="BB16" i="45"/>
  <c r="BA16" i="45"/>
  <c r="AZ16" i="45"/>
  <c r="AY16" i="45"/>
  <c r="AX16" i="45"/>
  <c r="AW16" i="45"/>
  <c r="AV16" i="45"/>
  <c r="AU16" i="45"/>
  <c r="AT16" i="45"/>
  <c r="AS16" i="45"/>
  <c r="AR16" i="45"/>
  <c r="AQ16" i="45"/>
  <c r="AP16" i="45"/>
  <c r="AO16" i="45"/>
  <c r="AN16" i="45"/>
  <c r="AM16" i="45"/>
  <c r="AL16" i="45"/>
  <c r="AK16" i="45"/>
  <c r="AJ16" i="45"/>
  <c r="AI16" i="45"/>
  <c r="AH16" i="45"/>
  <c r="AG16" i="45"/>
  <c r="AF16" i="45"/>
  <c r="AE16" i="45"/>
  <c r="AD16" i="45"/>
  <c r="AC16" i="45"/>
  <c r="AB16" i="45"/>
  <c r="AA16" i="45"/>
  <c r="Z16" i="45"/>
  <c r="Y16" i="45"/>
  <c r="X16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C16" i="45"/>
  <c r="BN15" i="45"/>
  <c r="BM15" i="45"/>
  <c r="BL15" i="45"/>
  <c r="BK15" i="45"/>
  <c r="BJ15" i="45"/>
  <c r="BI15" i="45"/>
  <c r="BH15" i="45"/>
  <c r="BG15" i="45"/>
  <c r="BN14" i="45"/>
  <c r="BM14" i="45"/>
  <c r="BL14" i="45"/>
  <c r="BK14" i="45"/>
  <c r="BJ14" i="45"/>
  <c r="BI14" i="45"/>
  <c r="BH14" i="45"/>
  <c r="BG14" i="45"/>
  <c r="BN13" i="45"/>
  <c r="BM13" i="45"/>
  <c r="BL13" i="45"/>
  <c r="BK13" i="45"/>
  <c r="BJ13" i="45"/>
  <c r="BI13" i="45"/>
  <c r="BH13" i="45"/>
  <c r="BG13" i="45"/>
  <c r="BN12" i="45"/>
  <c r="BM12" i="45"/>
  <c r="BL12" i="45"/>
  <c r="BK12" i="45"/>
  <c r="BJ12" i="45"/>
  <c r="BI12" i="45"/>
  <c r="BH12" i="45"/>
  <c r="BG12" i="45"/>
  <c r="BN11" i="45"/>
  <c r="BM11" i="45"/>
  <c r="BL11" i="45"/>
  <c r="BK11" i="45"/>
  <c r="BJ11" i="45"/>
  <c r="BI11" i="45"/>
  <c r="BH11" i="45"/>
  <c r="BG11" i="45"/>
  <c r="BN10" i="45"/>
  <c r="BM10" i="45"/>
  <c r="BL10" i="45"/>
  <c r="BK10" i="45"/>
  <c r="BJ10" i="45"/>
  <c r="BI10" i="45"/>
  <c r="BH10" i="45"/>
  <c r="BG10" i="45"/>
  <c r="BN9" i="45"/>
  <c r="BM9" i="45"/>
  <c r="BL9" i="45"/>
  <c r="BK9" i="45"/>
  <c r="BJ9" i="45"/>
  <c r="BI9" i="45"/>
  <c r="BH9" i="45"/>
  <c r="BG9" i="45"/>
  <c r="BN8" i="45"/>
  <c r="BN16" i="45" s="1"/>
  <c r="BM8" i="45"/>
  <c r="BM16" i="45" s="1"/>
  <c r="BL8" i="45"/>
  <c r="BL16" i="45" s="1"/>
  <c r="BK8" i="45"/>
  <c r="BK16" i="45" s="1"/>
  <c r="BJ8" i="45"/>
  <c r="BJ16" i="45" s="1"/>
  <c r="BI8" i="45"/>
  <c r="BI16" i="45" s="1"/>
  <c r="BH8" i="45"/>
  <c r="BH16" i="45" s="1"/>
  <c r="BG8" i="45"/>
  <c r="BG16" i="45" s="1"/>
  <c r="P10" i="40"/>
  <c r="O10" i="40"/>
  <c r="L10" i="40"/>
  <c r="K10" i="40"/>
  <c r="J10" i="40"/>
  <c r="I10" i="40"/>
  <c r="H10" i="40"/>
  <c r="G10" i="40"/>
  <c r="F10" i="40"/>
  <c r="E10" i="40"/>
  <c r="D10" i="40"/>
  <c r="R10" i="40" s="1"/>
  <c r="C10" i="40"/>
  <c r="Q10" i="40" s="1"/>
  <c r="A6" i="40"/>
  <c r="A7" i="40" s="1"/>
  <c r="A8" i="40" s="1"/>
  <c r="F10" i="38"/>
  <c r="F11" i="38" s="1"/>
  <c r="E10" i="38"/>
  <c r="J10" i="38" s="1"/>
  <c r="D10" i="38"/>
  <c r="C10" i="38"/>
  <c r="K9" i="38"/>
  <c r="J9" i="38"/>
  <c r="H9" i="38"/>
  <c r="G9" i="38"/>
  <c r="K8" i="38"/>
  <c r="J8" i="38"/>
  <c r="H8" i="38"/>
  <c r="G8" i="38"/>
  <c r="K7" i="38"/>
  <c r="J7" i="38"/>
  <c r="H7" i="38"/>
  <c r="G7" i="38"/>
  <c r="K6" i="38"/>
  <c r="J6" i="38"/>
  <c r="H6" i="38"/>
  <c r="G6" i="38"/>
  <c r="K5" i="38"/>
  <c r="J5" i="38"/>
  <c r="H5" i="38"/>
  <c r="G5" i="38"/>
  <c r="O11" i="37"/>
  <c r="N11" i="37"/>
  <c r="K11" i="37"/>
  <c r="J11" i="37"/>
  <c r="H11" i="37"/>
  <c r="G11" i="37"/>
  <c r="E11" i="37"/>
  <c r="D11" i="37"/>
  <c r="V10" i="37"/>
  <c r="U10" i="37"/>
  <c r="R10" i="37"/>
  <c r="Q10" i="37"/>
  <c r="P10" i="37"/>
  <c r="L10" i="37"/>
  <c r="I10" i="37"/>
  <c r="W10" i="37" s="1"/>
  <c r="F10" i="37"/>
  <c r="V9" i="37"/>
  <c r="U9" i="37"/>
  <c r="R9" i="37"/>
  <c r="Q9" i="37"/>
  <c r="P9" i="37"/>
  <c r="L9" i="37"/>
  <c r="I9" i="37"/>
  <c r="W9" i="37" s="1"/>
  <c r="F9" i="37"/>
  <c r="V8" i="37"/>
  <c r="U8" i="37"/>
  <c r="R8" i="37"/>
  <c r="Q8" i="37"/>
  <c r="P8" i="37"/>
  <c r="L8" i="37"/>
  <c r="I8" i="37"/>
  <c r="W8" i="37" s="1"/>
  <c r="F8" i="37"/>
  <c r="V7" i="37"/>
  <c r="U7" i="37"/>
  <c r="R7" i="37"/>
  <c r="Q7" i="37"/>
  <c r="P7" i="37"/>
  <c r="L7" i="37"/>
  <c r="I7" i="37"/>
  <c r="W7" i="37" s="1"/>
  <c r="F7" i="37"/>
  <c r="V6" i="37"/>
  <c r="U6" i="37"/>
  <c r="R6" i="37"/>
  <c r="R11" i="37" s="1"/>
  <c r="Q6" i="37"/>
  <c r="Q11" i="37" s="1"/>
  <c r="P6" i="37"/>
  <c r="P11" i="37" s="1"/>
  <c r="L6" i="37"/>
  <c r="L11" i="37" s="1"/>
  <c r="I6" i="37"/>
  <c r="I11" i="37" s="1"/>
  <c r="F6" i="37"/>
  <c r="F11" i="37" s="1"/>
  <c r="C10" i="37"/>
  <c r="C9" i="37"/>
  <c r="C8" i="37"/>
  <c r="C7" i="37"/>
  <c r="O23" i="35"/>
  <c r="N23" i="35"/>
  <c r="M23" i="35"/>
  <c r="K23" i="35"/>
  <c r="K26" i="35" s="1"/>
  <c r="J23" i="35"/>
  <c r="H23" i="35"/>
  <c r="G23" i="35"/>
  <c r="E23" i="35"/>
  <c r="E26" i="35" s="1"/>
  <c r="D23" i="35"/>
  <c r="D26" i="35" s="1"/>
  <c r="P22" i="35"/>
  <c r="L22" i="35"/>
  <c r="I22" i="35"/>
  <c r="F22" i="35"/>
  <c r="C22" i="35"/>
  <c r="P21" i="35"/>
  <c r="L21" i="35"/>
  <c r="I21" i="35"/>
  <c r="F21" i="35"/>
  <c r="C21" i="35"/>
  <c r="P20" i="35"/>
  <c r="L20" i="35"/>
  <c r="I20" i="35"/>
  <c r="F20" i="35"/>
  <c r="C20" i="35"/>
  <c r="P19" i="35"/>
  <c r="L19" i="35"/>
  <c r="I19" i="35"/>
  <c r="F19" i="35"/>
  <c r="C19" i="35"/>
  <c r="P18" i="35"/>
  <c r="L18" i="35"/>
  <c r="I18" i="35"/>
  <c r="F18" i="35"/>
  <c r="C18" i="35"/>
  <c r="O12" i="35"/>
  <c r="N12" i="35"/>
  <c r="M12" i="35"/>
  <c r="K12" i="35"/>
  <c r="J12" i="35"/>
  <c r="L12" i="35" s="1"/>
  <c r="H12" i="35"/>
  <c r="H26" i="35" s="1"/>
  <c r="G12" i="35"/>
  <c r="E12" i="35"/>
  <c r="D12" i="35"/>
  <c r="F12" i="35" s="1"/>
  <c r="P11" i="35"/>
  <c r="L11" i="35"/>
  <c r="I11" i="35"/>
  <c r="F11" i="35"/>
  <c r="C11" i="35"/>
  <c r="P10" i="35"/>
  <c r="L10" i="35"/>
  <c r="I10" i="35"/>
  <c r="F10" i="35"/>
  <c r="C10" i="35"/>
  <c r="P9" i="35"/>
  <c r="L9" i="35"/>
  <c r="I9" i="35"/>
  <c r="F9" i="35"/>
  <c r="C9" i="35"/>
  <c r="P8" i="35"/>
  <c r="L8" i="35"/>
  <c r="I8" i="35"/>
  <c r="F8" i="35"/>
  <c r="C8" i="35"/>
  <c r="P7" i="35"/>
  <c r="L7" i="35"/>
  <c r="I7" i="35"/>
  <c r="F7" i="35"/>
  <c r="C7" i="35"/>
  <c r="L70" i="28"/>
  <c r="K70" i="28"/>
  <c r="J70" i="28"/>
  <c r="I70" i="28"/>
  <c r="H70" i="28"/>
  <c r="F70" i="28"/>
  <c r="D70" i="28"/>
  <c r="C70" i="28"/>
  <c r="L69" i="28"/>
  <c r="K69" i="28"/>
  <c r="J69" i="28"/>
  <c r="I69" i="28"/>
  <c r="H69" i="28"/>
  <c r="F69" i="28"/>
  <c r="D69" i="28"/>
  <c r="C69" i="28"/>
  <c r="L68" i="28"/>
  <c r="K68" i="28"/>
  <c r="J68" i="28"/>
  <c r="I68" i="28"/>
  <c r="H68" i="28"/>
  <c r="F68" i="28"/>
  <c r="D68" i="28"/>
  <c r="C68" i="28"/>
  <c r="L67" i="28"/>
  <c r="K67" i="28"/>
  <c r="J67" i="28"/>
  <c r="I67" i="28"/>
  <c r="H67" i="28"/>
  <c r="F67" i="28"/>
  <c r="D67" i="28"/>
  <c r="C67" i="28"/>
  <c r="L66" i="28"/>
  <c r="K66" i="28"/>
  <c r="J66" i="28"/>
  <c r="I66" i="28"/>
  <c r="H66" i="28"/>
  <c r="F66" i="28"/>
  <c r="D66" i="28"/>
  <c r="C66" i="28"/>
  <c r="L65" i="28"/>
  <c r="K65" i="28"/>
  <c r="J65" i="28"/>
  <c r="I65" i="28"/>
  <c r="H65" i="28"/>
  <c r="F65" i="28"/>
  <c r="D65" i="28"/>
  <c r="C65" i="28"/>
  <c r="L64" i="28"/>
  <c r="K64" i="28"/>
  <c r="J64" i="28"/>
  <c r="I64" i="28"/>
  <c r="H64" i="28"/>
  <c r="F64" i="28"/>
  <c r="D64" i="28"/>
  <c r="C64" i="28"/>
  <c r="L63" i="28"/>
  <c r="K63" i="28"/>
  <c r="J63" i="28"/>
  <c r="I63" i="28"/>
  <c r="H63" i="28"/>
  <c r="F63" i="28"/>
  <c r="D63" i="28"/>
  <c r="C63" i="28"/>
  <c r="L62" i="28"/>
  <c r="K62" i="28"/>
  <c r="J62" i="28"/>
  <c r="I62" i="28"/>
  <c r="H62" i="28"/>
  <c r="F62" i="28"/>
  <c r="D62" i="28"/>
  <c r="C62" i="28"/>
  <c r="L61" i="28"/>
  <c r="K61" i="28"/>
  <c r="J61" i="28"/>
  <c r="I61" i="28"/>
  <c r="H61" i="28"/>
  <c r="F61" i="28"/>
  <c r="D61" i="28"/>
  <c r="C61" i="28"/>
  <c r="M60" i="28"/>
  <c r="E60" i="28"/>
  <c r="G60" i="28" s="1"/>
  <c r="M59" i="28"/>
  <c r="E59" i="28"/>
  <c r="G59" i="28" s="1"/>
  <c r="M58" i="28"/>
  <c r="E58" i="28"/>
  <c r="G58" i="28" s="1"/>
  <c r="M57" i="28"/>
  <c r="E57" i="28"/>
  <c r="G57" i="28" s="1"/>
  <c r="M56" i="28"/>
  <c r="E56" i="28"/>
  <c r="G56" i="28" s="1"/>
  <c r="M55" i="28"/>
  <c r="E55" i="28"/>
  <c r="G55" i="28" s="1"/>
  <c r="M54" i="28"/>
  <c r="E54" i="28"/>
  <c r="G54" i="28" s="1"/>
  <c r="M53" i="28"/>
  <c r="E53" i="28"/>
  <c r="M52" i="28"/>
  <c r="E52" i="28"/>
  <c r="G52" i="28" s="1"/>
  <c r="L51" i="28"/>
  <c r="K51" i="28"/>
  <c r="J51" i="28"/>
  <c r="I51" i="28"/>
  <c r="H51" i="28"/>
  <c r="F51" i="28"/>
  <c r="D51" i="28"/>
  <c r="C51" i="28"/>
  <c r="M50" i="28"/>
  <c r="E50" i="28"/>
  <c r="G50" i="28" s="1"/>
  <c r="M49" i="28"/>
  <c r="E49" i="28"/>
  <c r="G49" i="28" s="1"/>
  <c r="M48" i="28"/>
  <c r="E48" i="28"/>
  <c r="G48" i="28" s="1"/>
  <c r="M47" i="28"/>
  <c r="G47" i="28"/>
  <c r="E47" i="28"/>
  <c r="M46" i="28"/>
  <c r="E46" i="28"/>
  <c r="G46" i="28" s="1"/>
  <c r="M45" i="28"/>
  <c r="E45" i="28"/>
  <c r="G45" i="28" s="1"/>
  <c r="M44" i="28"/>
  <c r="E44" i="28"/>
  <c r="G44" i="28" s="1"/>
  <c r="M43" i="28"/>
  <c r="E43" i="28"/>
  <c r="G43" i="28" s="1"/>
  <c r="M42" i="28"/>
  <c r="E42" i="28"/>
  <c r="L36" i="28"/>
  <c r="K36" i="28"/>
  <c r="J36" i="28"/>
  <c r="I36" i="28"/>
  <c r="H36" i="28"/>
  <c r="F36" i="28"/>
  <c r="D36" i="28"/>
  <c r="C36" i="28"/>
  <c r="M35" i="28"/>
  <c r="E35" i="28"/>
  <c r="G35" i="28" s="1"/>
  <c r="M34" i="28"/>
  <c r="E34" i="28"/>
  <c r="G34" i="28" s="1"/>
  <c r="M33" i="28"/>
  <c r="E33" i="28"/>
  <c r="G33" i="28" s="1"/>
  <c r="M32" i="28"/>
  <c r="G32" i="28"/>
  <c r="E32" i="28"/>
  <c r="M31" i="28"/>
  <c r="E31" i="28"/>
  <c r="G31" i="28" s="1"/>
  <c r="M30" i="28"/>
  <c r="E30" i="28"/>
  <c r="G30" i="28" s="1"/>
  <c r="M29" i="28"/>
  <c r="E29" i="28"/>
  <c r="G29" i="28" s="1"/>
  <c r="M28" i="28"/>
  <c r="E28" i="28"/>
  <c r="G28" i="28" s="1"/>
  <c r="M27" i="28"/>
  <c r="E27" i="28"/>
  <c r="L26" i="28"/>
  <c r="K26" i="28"/>
  <c r="J26" i="28"/>
  <c r="I26" i="28"/>
  <c r="H26" i="28"/>
  <c r="F26" i="28"/>
  <c r="D26" i="28"/>
  <c r="C26" i="28"/>
  <c r="M25" i="28"/>
  <c r="G25" i="28"/>
  <c r="E25" i="28"/>
  <c r="M24" i="28"/>
  <c r="E24" i="28"/>
  <c r="G24" i="28" s="1"/>
  <c r="M23" i="28"/>
  <c r="E23" i="28"/>
  <c r="G23" i="28" s="1"/>
  <c r="M22" i="28"/>
  <c r="E22" i="28"/>
  <c r="G22" i="28" s="1"/>
  <c r="M21" i="28"/>
  <c r="E21" i="28"/>
  <c r="G21" i="28" s="1"/>
  <c r="M20" i="28"/>
  <c r="E20" i="28"/>
  <c r="G20" i="28" s="1"/>
  <c r="M19" i="28"/>
  <c r="E19" i="28"/>
  <c r="G19" i="28" s="1"/>
  <c r="M18" i="28"/>
  <c r="E18" i="28"/>
  <c r="M17" i="28"/>
  <c r="G17" i="28"/>
  <c r="E17" i="28"/>
  <c r="L16" i="28"/>
  <c r="K16" i="28"/>
  <c r="J16" i="28"/>
  <c r="I16" i="28"/>
  <c r="H16" i="28"/>
  <c r="F16" i="28"/>
  <c r="D16" i="28"/>
  <c r="C16" i="28"/>
  <c r="M15" i="28"/>
  <c r="E15" i="28"/>
  <c r="M14" i="28"/>
  <c r="E14" i="28"/>
  <c r="G14" i="28" s="1"/>
  <c r="M13" i="28"/>
  <c r="E13" i="28"/>
  <c r="M12" i="28"/>
  <c r="E12" i="28"/>
  <c r="G12" i="28" s="1"/>
  <c r="M11" i="28"/>
  <c r="E11" i="28"/>
  <c r="G11" i="28" s="1"/>
  <c r="M10" i="28"/>
  <c r="E10" i="28"/>
  <c r="M9" i="28"/>
  <c r="E9" i="28"/>
  <c r="M8" i="28"/>
  <c r="E8" i="28"/>
  <c r="G8" i="28" s="1"/>
  <c r="M7" i="28"/>
  <c r="M62" i="28" s="1"/>
  <c r="E7" i="28"/>
  <c r="G7" i="28" s="1"/>
  <c r="I79" i="24"/>
  <c r="E78" i="24"/>
  <c r="D78" i="24"/>
  <c r="C78" i="24"/>
  <c r="G78" i="24" s="1"/>
  <c r="B78" i="24"/>
  <c r="F78" i="24" s="1"/>
  <c r="H77" i="24"/>
  <c r="E77" i="24"/>
  <c r="D77" i="24"/>
  <c r="C77" i="24"/>
  <c r="G77" i="24" s="1"/>
  <c r="B77" i="24"/>
  <c r="F77" i="24" s="1"/>
  <c r="E76" i="24"/>
  <c r="D76" i="24"/>
  <c r="C76" i="24"/>
  <c r="G76" i="24" s="1"/>
  <c r="B76" i="24"/>
  <c r="F76" i="24" s="1"/>
  <c r="E75" i="24"/>
  <c r="H75" i="24" s="1"/>
  <c r="D75" i="24"/>
  <c r="C75" i="24"/>
  <c r="G75" i="24" s="1"/>
  <c r="B75" i="24"/>
  <c r="F75" i="24" s="1"/>
  <c r="E74" i="24"/>
  <c r="D74" i="24"/>
  <c r="C74" i="24"/>
  <c r="G74" i="24" s="1"/>
  <c r="B74" i="24"/>
  <c r="F74" i="24" s="1"/>
  <c r="H73" i="24"/>
  <c r="E73" i="24"/>
  <c r="D73" i="24"/>
  <c r="C73" i="24"/>
  <c r="G73" i="24" s="1"/>
  <c r="B73" i="24"/>
  <c r="B70" i="24"/>
  <c r="I66" i="24"/>
  <c r="E66" i="24"/>
  <c r="H66" i="24" s="1"/>
  <c r="D66" i="24"/>
  <c r="C66" i="24"/>
  <c r="G66" i="24" s="1"/>
  <c r="B66" i="24"/>
  <c r="F66" i="24" s="1"/>
  <c r="H65" i="24"/>
  <c r="G65" i="24"/>
  <c r="F65" i="24"/>
  <c r="H64" i="24"/>
  <c r="G64" i="24"/>
  <c r="F64" i="24"/>
  <c r="H63" i="24"/>
  <c r="G63" i="24"/>
  <c r="F63" i="24"/>
  <c r="H62" i="24"/>
  <c r="G62" i="24"/>
  <c r="F62" i="24"/>
  <c r="H61" i="24"/>
  <c r="G61" i="24"/>
  <c r="F61" i="24"/>
  <c r="H60" i="24"/>
  <c r="G60" i="24"/>
  <c r="F60" i="24"/>
  <c r="I53" i="24"/>
  <c r="E53" i="24"/>
  <c r="D53" i="24"/>
  <c r="C53" i="24"/>
  <c r="G53" i="24" s="1"/>
  <c r="B53" i="24"/>
  <c r="F53" i="24" s="1"/>
  <c r="H52" i="24"/>
  <c r="G52" i="24"/>
  <c r="F52" i="24"/>
  <c r="H51" i="24"/>
  <c r="G51" i="24"/>
  <c r="F51" i="24"/>
  <c r="H50" i="24"/>
  <c r="G50" i="24"/>
  <c r="F50" i="24"/>
  <c r="H49" i="24"/>
  <c r="G49" i="24"/>
  <c r="F49" i="24"/>
  <c r="H48" i="24"/>
  <c r="G48" i="24"/>
  <c r="F48" i="24"/>
  <c r="H47" i="24"/>
  <c r="G47" i="24"/>
  <c r="F47" i="24"/>
  <c r="B44" i="24"/>
  <c r="I40" i="24"/>
  <c r="E40" i="24"/>
  <c r="D40" i="24"/>
  <c r="C40" i="24"/>
  <c r="G40" i="24" s="1"/>
  <c r="B40" i="24"/>
  <c r="F40" i="24" s="1"/>
  <c r="H39" i="24"/>
  <c r="G39" i="24"/>
  <c r="F39" i="24"/>
  <c r="H38" i="24"/>
  <c r="G38" i="24"/>
  <c r="F38" i="24"/>
  <c r="H37" i="24"/>
  <c r="G37" i="24"/>
  <c r="F37" i="24"/>
  <c r="H36" i="24"/>
  <c r="G36" i="24"/>
  <c r="F36" i="24"/>
  <c r="H35" i="24"/>
  <c r="G35" i="24"/>
  <c r="F35" i="24"/>
  <c r="H34" i="24"/>
  <c r="G34" i="24"/>
  <c r="F34" i="24"/>
  <c r="B31" i="24"/>
  <c r="I27" i="24"/>
  <c r="E27" i="24"/>
  <c r="D27" i="24"/>
  <c r="C27" i="24"/>
  <c r="G27" i="24" s="1"/>
  <c r="B27" i="24"/>
  <c r="F27" i="24" s="1"/>
  <c r="H26" i="24"/>
  <c r="G26" i="24"/>
  <c r="F26" i="24"/>
  <c r="H25" i="24"/>
  <c r="G25" i="24"/>
  <c r="F25" i="24"/>
  <c r="H24" i="24"/>
  <c r="G24" i="24"/>
  <c r="F24" i="24"/>
  <c r="H23" i="24"/>
  <c r="G23" i="24"/>
  <c r="F23" i="24"/>
  <c r="H22" i="24"/>
  <c r="G22" i="24"/>
  <c r="F22" i="24"/>
  <c r="H21" i="24"/>
  <c r="G21" i="24"/>
  <c r="F21" i="24"/>
  <c r="I14" i="24"/>
  <c r="H14" i="24"/>
  <c r="E14" i="24"/>
  <c r="D14" i="24"/>
  <c r="D79" i="24" s="1"/>
  <c r="C14" i="24"/>
  <c r="B14" i="24"/>
  <c r="B79" i="24" s="1"/>
  <c r="F79" i="24" s="1"/>
  <c r="H13" i="24"/>
  <c r="G13" i="24"/>
  <c r="F13" i="24"/>
  <c r="H12" i="24"/>
  <c r="G12" i="24"/>
  <c r="F12" i="24"/>
  <c r="H11" i="24"/>
  <c r="G11" i="24"/>
  <c r="F11" i="24"/>
  <c r="H10" i="24"/>
  <c r="G10" i="24"/>
  <c r="F10" i="24"/>
  <c r="H9" i="24"/>
  <c r="G9" i="24"/>
  <c r="F9" i="24"/>
  <c r="H8" i="24"/>
  <c r="G8" i="24"/>
  <c r="F8" i="24"/>
  <c r="E76" i="23"/>
  <c r="D76" i="23"/>
  <c r="C76" i="23"/>
  <c r="B76" i="23"/>
  <c r="E75" i="23"/>
  <c r="D75" i="23"/>
  <c r="C75" i="23"/>
  <c r="B75" i="23"/>
  <c r="E74" i="23"/>
  <c r="D74" i="23"/>
  <c r="C74" i="23"/>
  <c r="B74" i="23"/>
  <c r="E73" i="23"/>
  <c r="D73" i="23"/>
  <c r="C73" i="23"/>
  <c r="B73" i="23"/>
  <c r="E72" i="23"/>
  <c r="D72" i="23"/>
  <c r="C72" i="23"/>
  <c r="B72" i="23"/>
  <c r="E71" i="23"/>
  <c r="D71" i="23"/>
  <c r="D77" i="23" s="1"/>
  <c r="C71" i="23"/>
  <c r="B71" i="23"/>
  <c r="B68" i="23"/>
  <c r="A66" i="23"/>
  <c r="I64" i="23"/>
  <c r="E64" i="23"/>
  <c r="D64" i="23"/>
  <c r="C64" i="23"/>
  <c r="G64" i="23" s="1"/>
  <c r="B64" i="23"/>
  <c r="H63" i="23"/>
  <c r="G63" i="23"/>
  <c r="F63" i="23"/>
  <c r="H62" i="23"/>
  <c r="G62" i="23"/>
  <c r="F62" i="23"/>
  <c r="H61" i="23"/>
  <c r="G61" i="23"/>
  <c r="F61" i="23"/>
  <c r="H60" i="23"/>
  <c r="G60" i="23"/>
  <c r="F60" i="23"/>
  <c r="H59" i="23"/>
  <c r="G59" i="23"/>
  <c r="F59" i="23"/>
  <c r="H58" i="23"/>
  <c r="G58" i="23"/>
  <c r="F58" i="23"/>
  <c r="A53" i="23"/>
  <c r="I51" i="23"/>
  <c r="E51" i="23"/>
  <c r="D51" i="23"/>
  <c r="C51" i="23"/>
  <c r="B51" i="23"/>
  <c r="H50" i="23"/>
  <c r="G50" i="23"/>
  <c r="F50" i="23"/>
  <c r="H49" i="23"/>
  <c r="G49" i="23"/>
  <c r="F49" i="23"/>
  <c r="H48" i="23"/>
  <c r="G48" i="23"/>
  <c r="F48" i="23"/>
  <c r="H47" i="23"/>
  <c r="G47" i="23"/>
  <c r="F47" i="23"/>
  <c r="H46" i="23"/>
  <c r="G46" i="23"/>
  <c r="F46" i="23"/>
  <c r="H45" i="23"/>
  <c r="G45" i="23"/>
  <c r="F45" i="23"/>
  <c r="B42" i="23"/>
  <c r="A40" i="23"/>
  <c r="I38" i="23"/>
  <c r="E38" i="23"/>
  <c r="D38" i="23"/>
  <c r="C38" i="23"/>
  <c r="G38" i="23" s="1"/>
  <c r="B38" i="23"/>
  <c r="F38" i="23" s="1"/>
  <c r="H37" i="23"/>
  <c r="G37" i="23"/>
  <c r="F37" i="23"/>
  <c r="H36" i="23"/>
  <c r="G36" i="23"/>
  <c r="F36" i="23"/>
  <c r="H35" i="23"/>
  <c r="G35" i="23"/>
  <c r="F35" i="23"/>
  <c r="H34" i="23"/>
  <c r="G34" i="23"/>
  <c r="F34" i="23"/>
  <c r="H33" i="23"/>
  <c r="G33" i="23"/>
  <c r="F33" i="23"/>
  <c r="H32" i="23"/>
  <c r="G32" i="23"/>
  <c r="F32" i="23"/>
  <c r="B29" i="23"/>
  <c r="A27" i="23"/>
  <c r="I25" i="23"/>
  <c r="E25" i="23"/>
  <c r="D25" i="23"/>
  <c r="L27" i="23" s="1"/>
  <c r="C25" i="23"/>
  <c r="G25" i="23" s="1"/>
  <c r="B25" i="23"/>
  <c r="F25" i="23" s="1"/>
  <c r="H24" i="23"/>
  <c r="G24" i="23"/>
  <c r="F24" i="23"/>
  <c r="H23" i="23"/>
  <c r="G23" i="23"/>
  <c r="F23" i="23"/>
  <c r="H22" i="23"/>
  <c r="G22" i="23"/>
  <c r="F22" i="23"/>
  <c r="H21" i="23"/>
  <c r="G21" i="23"/>
  <c r="F21" i="23"/>
  <c r="H20" i="23"/>
  <c r="G20" i="23"/>
  <c r="F20" i="23"/>
  <c r="H19" i="23"/>
  <c r="G19" i="23"/>
  <c r="F19" i="23"/>
  <c r="B16" i="23"/>
  <c r="B55" i="23" s="1"/>
  <c r="A14" i="23"/>
  <c r="I12" i="23"/>
  <c r="E12" i="23"/>
  <c r="D12" i="23"/>
  <c r="C12" i="23"/>
  <c r="G12" i="23" s="1"/>
  <c r="B12" i="23"/>
  <c r="F12" i="23" s="1"/>
  <c r="H11" i="23"/>
  <c r="G11" i="23"/>
  <c r="F11" i="23"/>
  <c r="H10" i="23"/>
  <c r="G10" i="23"/>
  <c r="F10" i="23"/>
  <c r="H9" i="23"/>
  <c r="G9" i="23"/>
  <c r="F9" i="23"/>
  <c r="H8" i="23"/>
  <c r="G8" i="23"/>
  <c r="F8" i="23"/>
  <c r="H7" i="23"/>
  <c r="G7" i="23"/>
  <c r="F7" i="23"/>
  <c r="H6" i="23"/>
  <c r="G6" i="23"/>
  <c r="F6" i="23"/>
  <c r="A1" i="23"/>
  <c r="I73" i="22"/>
  <c r="F72" i="22"/>
  <c r="D72" i="22"/>
  <c r="I70" i="22"/>
  <c r="H70" i="22"/>
  <c r="H71" i="22" s="1"/>
  <c r="G70" i="22"/>
  <c r="G71" i="22" s="1"/>
  <c r="F70" i="22"/>
  <c r="E70" i="22"/>
  <c r="D70" i="22"/>
  <c r="D71" i="22" s="1"/>
  <c r="K69" i="22"/>
  <c r="J69" i="22"/>
  <c r="K68" i="22"/>
  <c r="J68" i="22"/>
  <c r="K67" i="22"/>
  <c r="J67" i="22"/>
  <c r="K66" i="22"/>
  <c r="J66" i="22"/>
  <c r="K65" i="22"/>
  <c r="J65" i="22"/>
  <c r="I64" i="22"/>
  <c r="H64" i="22"/>
  <c r="G64" i="22"/>
  <c r="F64" i="22"/>
  <c r="E64" i="22"/>
  <c r="D64" i="22"/>
  <c r="I63" i="22"/>
  <c r="H63" i="22"/>
  <c r="G63" i="22"/>
  <c r="F63" i="22"/>
  <c r="E63" i="22"/>
  <c r="D63" i="22"/>
  <c r="I62" i="22"/>
  <c r="H62" i="22"/>
  <c r="G62" i="22"/>
  <c r="F62" i="22"/>
  <c r="E62" i="22"/>
  <c r="D62" i="22"/>
  <c r="K61" i="22"/>
  <c r="J61" i="22"/>
  <c r="K60" i="22"/>
  <c r="J60" i="22"/>
  <c r="K59" i="22"/>
  <c r="J59" i="22"/>
  <c r="K58" i="22"/>
  <c r="J58" i="22"/>
  <c r="K57" i="22"/>
  <c r="J57" i="22"/>
  <c r="K56" i="22"/>
  <c r="J56" i="22"/>
  <c r="K55" i="22"/>
  <c r="J55" i="22"/>
  <c r="K54" i="22"/>
  <c r="J54" i="22"/>
  <c r="K53" i="22"/>
  <c r="J53" i="22"/>
  <c r="K52" i="22"/>
  <c r="J52" i="22"/>
  <c r="K51" i="22"/>
  <c r="J51" i="22"/>
  <c r="K50" i="22"/>
  <c r="J50" i="22"/>
  <c r="K49" i="22"/>
  <c r="J49" i="22"/>
  <c r="K48" i="22"/>
  <c r="J48" i="22"/>
  <c r="K47" i="22"/>
  <c r="J47" i="22"/>
  <c r="I46" i="22"/>
  <c r="H46" i="22"/>
  <c r="G46" i="22"/>
  <c r="F46" i="22"/>
  <c r="E46" i="22"/>
  <c r="D46" i="22"/>
  <c r="I45" i="22"/>
  <c r="H45" i="22"/>
  <c r="G45" i="22"/>
  <c r="F45" i="22"/>
  <c r="E45" i="22"/>
  <c r="D45" i="22"/>
  <c r="I44" i="22"/>
  <c r="H44" i="22"/>
  <c r="G44" i="22"/>
  <c r="F44" i="22"/>
  <c r="E44" i="22"/>
  <c r="D44" i="22"/>
  <c r="K43" i="22"/>
  <c r="J43" i="22"/>
  <c r="K42" i="22"/>
  <c r="J42" i="22"/>
  <c r="K41" i="22"/>
  <c r="J41" i="22"/>
  <c r="K40" i="22"/>
  <c r="J40" i="22"/>
  <c r="K39" i="22"/>
  <c r="J39" i="22"/>
  <c r="K38" i="22"/>
  <c r="J38" i="22"/>
  <c r="K37" i="22"/>
  <c r="J37" i="22"/>
  <c r="I34" i="22"/>
  <c r="H34" i="22"/>
  <c r="G34" i="22"/>
  <c r="F34" i="22"/>
  <c r="E34" i="22"/>
  <c r="K36" i="22" s="1"/>
  <c r="D34" i="22"/>
  <c r="J36" i="22" s="1"/>
  <c r="I33" i="22"/>
  <c r="H33" i="22"/>
  <c r="G33" i="22"/>
  <c r="F33" i="22"/>
  <c r="E33" i="22"/>
  <c r="K35" i="22" s="1"/>
  <c r="D33" i="22"/>
  <c r="J35" i="22" s="1"/>
  <c r="I32" i="22"/>
  <c r="H32" i="22"/>
  <c r="G32" i="22"/>
  <c r="F32" i="22"/>
  <c r="E32" i="22"/>
  <c r="D32" i="22"/>
  <c r="K31" i="22"/>
  <c r="J31" i="22"/>
  <c r="K30" i="22"/>
  <c r="J30" i="22"/>
  <c r="K29" i="22"/>
  <c r="J29" i="22"/>
  <c r="K28" i="22"/>
  <c r="J28" i="22"/>
  <c r="K27" i="22"/>
  <c r="J27" i="22"/>
  <c r="K26" i="22"/>
  <c r="J26" i="22"/>
  <c r="K25" i="22"/>
  <c r="J25" i="22"/>
  <c r="K24" i="22"/>
  <c r="J24" i="22"/>
  <c r="K23" i="22"/>
  <c r="J23" i="22"/>
  <c r="K22" i="22"/>
  <c r="J22" i="22"/>
  <c r="K21" i="22"/>
  <c r="J21" i="22"/>
  <c r="K20" i="22"/>
  <c r="J20" i="22"/>
  <c r="K19" i="22"/>
  <c r="J19" i="22"/>
  <c r="C19" i="22"/>
  <c r="K18" i="22"/>
  <c r="J18" i="22"/>
  <c r="C18" i="22"/>
  <c r="K17" i="22"/>
  <c r="J17" i="22"/>
  <c r="C17" i="22"/>
  <c r="I10" i="22"/>
  <c r="H10" i="22"/>
  <c r="G10" i="22"/>
  <c r="F10" i="22"/>
  <c r="E10" i="22"/>
  <c r="D10" i="22"/>
  <c r="K9" i="22"/>
  <c r="K10" i="22" s="1"/>
  <c r="J9" i="22"/>
  <c r="C21" i="22"/>
  <c r="C20" i="22"/>
  <c r="H160" i="8"/>
  <c r="G160" i="8"/>
  <c r="H158" i="8"/>
  <c r="G158" i="8"/>
  <c r="F158" i="8"/>
  <c r="E158" i="8"/>
  <c r="D158" i="8"/>
  <c r="J158" i="8" s="1"/>
  <c r="C158" i="8"/>
  <c r="B158" i="8"/>
  <c r="H157" i="8"/>
  <c r="G157" i="8"/>
  <c r="F157" i="8"/>
  <c r="E157" i="8"/>
  <c r="D157" i="8"/>
  <c r="C157" i="8"/>
  <c r="B157" i="8"/>
  <c r="H156" i="8"/>
  <c r="K156" i="8" s="1"/>
  <c r="G156" i="8"/>
  <c r="F156" i="8"/>
  <c r="E156" i="8"/>
  <c r="D156" i="8"/>
  <c r="J156" i="8" s="1"/>
  <c r="C156" i="8"/>
  <c r="B156" i="8"/>
  <c r="H155" i="8"/>
  <c r="G155" i="8"/>
  <c r="F155" i="8"/>
  <c r="E155" i="8"/>
  <c r="D155" i="8"/>
  <c r="C155" i="8"/>
  <c r="B155" i="8"/>
  <c r="H154" i="8"/>
  <c r="K154" i="8" s="1"/>
  <c r="G154" i="8"/>
  <c r="F154" i="8"/>
  <c r="E154" i="8"/>
  <c r="D154" i="8"/>
  <c r="J154" i="8" s="1"/>
  <c r="C154" i="8"/>
  <c r="B154" i="8"/>
  <c r="H153" i="8"/>
  <c r="G153" i="8"/>
  <c r="F153" i="8"/>
  <c r="E153" i="8"/>
  <c r="D153" i="8"/>
  <c r="C153" i="8"/>
  <c r="B153" i="8"/>
  <c r="H152" i="8"/>
  <c r="H159" i="8" s="1"/>
  <c r="G152" i="8"/>
  <c r="F152" i="8"/>
  <c r="F159" i="8" s="1"/>
  <c r="E152" i="8"/>
  <c r="D152" i="8"/>
  <c r="D159" i="8" s="1"/>
  <c r="C152" i="8"/>
  <c r="B152" i="8"/>
  <c r="B159" i="8" s="1"/>
  <c r="H150" i="8"/>
  <c r="G150" i="8"/>
  <c r="F150" i="8"/>
  <c r="E150" i="8"/>
  <c r="D150" i="8"/>
  <c r="C150" i="8"/>
  <c r="B150" i="8"/>
  <c r="H149" i="8"/>
  <c r="K149" i="8" s="1"/>
  <c r="G149" i="8"/>
  <c r="F149" i="8"/>
  <c r="E149" i="8"/>
  <c r="D149" i="8"/>
  <c r="J149" i="8" s="1"/>
  <c r="C149" i="8"/>
  <c r="B149" i="8"/>
  <c r="H148" i="8"/>
  <c r="G148" i="8"/>
  <c r="F148" i="8"/>
  <c r="E148" i="8"/>
  <c r="D148" i="8"/>
  <c r="C148" i="8"/>
  <c r="B148" i="8"/>
  <c r="H147" i="8"/>
  <c r="K147" i="8" s="1"/>
  <c r="G147" i="8"/>
  <c r="F147" i="8"/>
  <c r="E147" i="8"/>
  <c r="D147" i="8"/>
  <c r="J147" i="8" s="1"/>
  <c r="C147" i="8"/>
  <c r="B147" i="8"/>
  <c r="H146" i="8"/>
  <c r="G146" i="8"/>
  <c r="F146" i="8"/>
  <c r="E146" i="8"/>
  <c r="D146" i="8"/>
  <c r="C146" i="8"/>
  <c r="B146" i="8"/>
  <c r="H145" i="8"/>
  <c r="K145" i="8" s="1"/>
  <c r="G145" i="8"/>
  <c r="F145" i="8"/>
  <c r="E145" i="8"/>
  <c r="D145" i="8"/>
  <c r="J145" i="8" s="1"/>
  <c r="C145" i="8"/>
  <c r="B145" i="8"/>
  <c r="H144" i="8"/>
  <c r="G144" i="8"/>
  <c r="F144" i="8"/>
  <c r="E144" i="8"/>
  <c r="D144" i="8"/>
  <c r="C144" i="8"/>
  <c r="B144" i="8"/>
  <c r="H143" i="8"/>
  <c r="K143" i="8" s="1"/>
  <c r="G143" i="8"/>
  <c r="F143" i="8"/>
  <c r="E143" i="8"/>
  <c r="D143" i="8"/>
  <c r="J143" i="8" s="1"/>
  <c r="C143" i="8"/>
  <c r="B143" i="8"/>
  <c r="H142" i="8"/>
  <c r="G142" i="8"/>
  <c r="F142" i="8"/>
  <c r="E142" i="8"/>
  <c r="D142" i="8"/>
  <c r="C142" i="8"/>
  <c r="B142" i="8"/>
  <c r="H141" i="8"/>
  <c r="K141" i="8" s="1"/>
  <c r="G141" i="8"/>
  <c r="F141" i="8"/>
  <c r="E141" i="8"/>
  <c r="D141" i="8"/>
  <c r="J141" i="8" s="1"/>
  <c r="C141" i="8"/>
  <c r="B141" i="8"/>
  <c r="H140" i="8"/>
  <c r="G140" i="8"/>
  <c r="G151" i="8" s="1"/>
  <c r="F140" i="8"/>
  <c r="E140" i="8"/>
  <c r="E151" i="8" s="1"/>
  <c r="D140" i="8"/>
  <c r="C140" i="8"/>
  <c r="C151" i="8" s="1"/>
  <c r="B140" i="8"/>
  <c r="H132" i="8"/>
  <c r="H134" i="8" s="1"/>
  <c r="G132" i="8"/>
  <c r="F132" i="8"/>
  <c r="F134" i="8" s="1"/>
  <c r="E132" i="8"/>
  <c r="D132" i="8"/>
  <c r="D134" i="8" s="1"/>
  <c r="C132" i="8"/>
  <c r="B132" i="8"/>
  <c r="B134" i="8" s="1"/>
  <c r="M131" i="8"/>
  <c r="L131" i="8"/>
  <c r="K131" i="8"/>
  <c r="J131" i="8"/>
  <c r="I131" i="8"/>
  <c r="M130" i="8"/>
  <c r="K130" i="8"/>
  <c r="J130" i="8"/>
  <c r="I130" i="8"/>
  <c r="L130" i="8" s="1"/>
  <c r="M129" i="8"/>
  <c r="K129" i="8"/>
  <c r="J129" i="8"/>
  <c r="I129" i="8"/>
  <c r="L129" i="8" s="1"/>
  <c r="M128" i="8"/>
  <c r="K128" i="8"/>
  <c r="J128" i="8"/>
  <c r="I128" i="8"/>
  <c r="L128" i="8" s="1"/>
  <c r="M127" i="8"/>
  <c r="L127" i="8"/>
  <c r="K127" i="8"/>
  <c r="J127" i="8"/>
  <c r="I127" i="8"/>
  <c r="M126" i="8"/>
  <c r="K126" i="8"/>
  <c r="J126" i="8"/>
  <c r="I126" i="8"/>
  <c r="L126" i="8" s="1"/>
  <c r="M125" i="8"/>
  <c r="K125" i="8"/>
  <c r="J125" i="8"/>
  <c r="I125" i="8"/>
  <c r="L125" i="8" s="1"/>
  <c r="H124" i="8"/>
  <c r="G124" i="8"/>
  <c r="K124" i="8" s="1"/>
  <c r="F124" i="8"/>
  <c r="E124" i="8"/>
  <c r="E134" i="8" s="1"/>
  <c r="D124" i="8"/>
  <c r="C124" i="8"/>
  <c r="C134" i="8" s="1"/>
  <c r="B124" i="8"/>
  <c r="M123" i="8"/>
  <c r="K123" i="8"/>
  <c r="J123" i="8"/>
  <c r="I123" i="8"/>
  <c r="L123" i="8" s="1"/>
  <c r="M122" i="8"/>
  <c r="K122" i="8"/>
  <c r="J122" i="8"/>
  <c r="I122" i="8"/>
  <c r="L122" i="8" s="1"/>
  <c r="M121" i="8"/>
  <c r="K121" i="8"/>
  <c r="J121" i="8"/>
  <c r="I121" i="8"/>
  <c r="L121" i="8" s="1"/>
  <c r="M120" i="8"/>
  <c r="L120" i="8"/>
  <c r="K120" i="8"/>
  <c r="J120" i="8"/>
  <c r="I120" i="8"/>
  <c r="M119" i="8"/>
  <c r="K119" i="8"/>
  <c r="J119" i="8"/>
  <c r="I119" i="8"/>
  <c r="L119" i="8" s="1"/>
  <c r="M118" i="8"/>
  <c r="K118" i="8"/>
  <c r="J118" i="8"/>
  <c r="I118" i="8"/>
  <c r="L118" i="8" s="1"/>
  <c r="M117" i="8"/>
  <c r="K117" i="8"/>
  <c r="J117" i="8"/>
  <c r="I117" i="8"/>
  <c r="L117" i="8" s="1"/>
  <c r="M116" i="8"/>
  <c r="L116" i="8"/>
  <c r="K116" i="8"/>
  <c r="J116" i="8"/>
  <c r="I116" i="8"/>
  <c r="M115" i="8"/>
  <c r="K115" i="8"/>
  <c r="J115" i="8"/>
  <c r="I115" i="8"/>
  <c r="L115" i="8" s="1"/>
  <c r="M114" i="8"/>
  <c r="K114" i="8"/>
  <c r="J114" i="8"/>
  <c r="I114" i="8"/>
  <c r="L114" i="8" s="1"/>
  <c r="M113" i="8"/>
  <c r="K113" i="8"/>
  <c r="J113" i="8"/>
  <c r="I113" i="8"/>
  <c r="L113" i="8" s="1"/>
  <c r="H105" i="8"/>
  <c r="G105" i="8"/>
  <c r="F105" i="8"/>
  <c r="E105" i="8"/>
  <c r="D105" i="8"/>
  <c r="C105" i="8"/>
  <c r="B105" i="8"/>
  <c r="M104" i="8"/>
  <c r="K104" i="8"/>
  <c r="J104" i="8"/>
  <c r="I104" i="8"/>
  <c r="L104" i="8" s="1"/>
  <c r="M103" i="8"/>
  <c r="K103" i="8"/>
  <c r="J103" i="8"/>
  <c r="I103" i="8"/>
  <c r="L103" i="8" s="1"/>
  <c r="M102" i="8"/>
  <c r="L102" i="8"/>
  <c r="K102" i="8"/>
  <c r="J102" i="8"/>
  <c r="I102" i="8"/>
  <c r="M101" i="8"/>
  <c r="K101" i="8"/>
  <c r="J101" i="8"/>
  <c r="I101" i="8"/>
  <c r="L101" i="8" s="1"/>
  <c r="M100" i="8"/>
  <c r="K100" i="8"/>
  <c r="J100" i="8"/>
  <c r="I100" i="8"/>
  <c r="L100" i="8" s="1"/>
  <c r="M99" i="8"/>
  <c r="K99" i="8"/>
  <c r="J99" i="8"/>
  <c r="I99" i="8"/>
  <c r="L99" i="8" s="1"/>
  <c r="M98" i="8"/>
  <c r="L98" i="8"/>
  <c r="K98" i="8"/>
  <c r="J98" i="8"/>
  <c r="I98" i="8"/>
  <c r="H97" i="8"/>
  <c r="G97" i="8"/>
  <c r="F97" i="8"/>
  <c r="E97" i="8"/>
  <c r="D97" i="8"/>
  <c r="J97" i="8" s="1"/>
  <c r="C97" i="8"/>
  <c r="B97" i="8"/>
  <c r="M96" i="8"/>
  <c r="K96" i="8"/>
  <c r="J96" i="8"/>
  <c r="I96" i="8"/>
  <c r="L96" i="8" s="1"/>
  <c r="M95" i="8"/>
  <c r="L95" i="8"/>
  <c r="K95" i="8"/>
  <c r="J95" i="8"/>
  <c r="I95" i="8"/>
  <c r="M94" i="8"/>
  <c r="K94" i="8"/>
  <c r="J94" i="8"/>
  <c r="I94" i="8"/>
  <c r="L94" i="8" s="1"/>
  <c r="M93" i="8"/>
  <c r="K93" i="8"/>
  <c r="J93" i="8"/>
  <c r="I93" i="8"/>
  <c r="L93" i="8" s="1"/>
  <c r="M92" i="8"/>
  <c r="K92" i="8"/>
  <c r="J92" i="8"/>
  <c r="I92" i="8"/>
  <c r="L92" i="8" s="1"/>
  <c r="M91" i="8"/>
  <c r="L91" i="8"/>
  <c r="K91" i="8"/>
  <c r="J91" i="8"/>
  <c r="I91" i="8"/>
  <c r="M90" i="8"/>
  <c r="K90" i="8"/>
  <c r="J90" i="8"/>
  <c r="I90" i="8"/>
  <c r="L90" i="8" s="1"/>
  <c r="M89" i="8"/>
  <c r="K89" i="8"/>
  <c r="J89" i="8"/>
  <c r="I89" i="8"/>
  <c r="L89" i="8" s="1"/>
  <c r="M88" i="8"/>
  <c r="K88" i="8"/>
  <c r="J88" i="8"/>
  <c r="I88" i="8"/>
  <c r="L88" i="8" s="1"/>
  <c r="M87" i="8"/>
  <c r="L87" i="8"/>
  <c r="K87" i="8"/>
  <c r="J87" i="8"/>
  <c r="I87" i="8"/>
  <c r="M86" i="8"/>
  <c r="K86" i="8"/>
  <c r="J86" i="8"/>
  <c r="I86" i="8"/>
  <c r="L86" i="8" s="1"/>
  <c r="H78" i="8"/>
  <c r="G78" i="8"/>
  <c r="F78" i="8"/>
  <c r="E78" i="8"/>
  <c r="D78" i="8"/>
  <c r="C78" i="8"/>
  <c r="J78" i="8" s="1"/>
  <c r="B78" i="8"/>
  <c r="M77" i="8"/>
  <c r="K77" i="8"/>
  <c r="J77" i="8"/>
  <c r="I77" i="8"/>
  <c r="L77" i="8" s="1"/>
  <c r="M76" i="8"/>
  <c r="K76" i="8"/>
  <c r="J76" i="8"/>
  <c r="I76" i="8"/>
  <c r="L76" i="8" s="1"/>
  <c r="M75" i="8"/>
  <c r="L75" i="8"/>
  <c r="K75" i="8"/>
  <c r="J75" i="8"/>
  <c r="I75" i="8"/>
  <c r="M74" i="8"/>
  <c r="K74" i="8"/>
  <c r="J74" i="8"/>
  <c r="I74" i="8"/>
  <c r="L74" i="8" s="1"/>
  <c r="M73" i="8"/>
  <c r="K73" i="8"/>
  <c r="J73" i="8"/>
  <c r="I73" i="8"/>
  <c r="L73" i="8" s="1"/>
  <c r="M72" i="8"/>
  <c r="K72" i="8"/>
  <c r="J72" i="8"/>
  <c r="I72" i="8"/>
  <c r="L72" i="8" s="1"/>
  <c r="M71" i="8"/>
  <c r="L71" i="8"/>
  <c r="K71" i="8"/>
  <c r="J71" i="8"/>
  <c r="I71" i="8"/>
  <c r="H70" i="8"/>
  <c r="G70" i="8"/>
  <c r="K70" i="8" s="1"/>
  <c r="F70" i="8"/>
  <c r="E70" i="8"/>
  <c r="M70" i="8" s="1"/>
  <c r="D70" i="8"/>
  <c r="C70" i="8"/>
  <c r="C80" i="8" s="1"/>
  <c r="B70" i="8"/>
  <c r="M69" i="8"/>
  <c r="K69" i="8"/>
  <c r="J69" i="8"/>
  <c r="I69" i="8"/>
  <c r="L69" i="8" s="1"/>
  <c r="M68" i="8"/>
  <c r="K68" i="8"/>
  <c r="J68" i="8"/>
  <c r="I68" i="8"/>
  <c r="L68" i="8" s="1"/>
  <c r="M67" i="8"/>
  <c r="K67" i="8"/>
  <c r="J67" i="8"/>
  <c r="I67" i="8"/>
  <c r="L67" i="8" s="1"/>
  <c r="M66" i="8"/>
  <c r="L66" i="8"/>
  <c r="K66" i="8"/>
  <c r="J66" i="8"/>
  <c r="I66" i="8"/>
  <c r="M65" i="8"/>
  <c r="K65" i="8"/>
  <c r="J65" i="8"/>
  <c r="I65" i="8"/>
  <c r="L65" i="8" s="1"/>
  <c r="M64" i="8"/>
  <c r="K64" i="8"/>
  <c r="J64" i="8"/>
  <c r="I64" i="8"/>
  <c r="L64" i="8" s="1"/>
  <c r="M63" i="8"/>
  <c r="K63" i="8"/>
  <c r="J63" i="8"/>
  <c r="I63" i="8"/>
  <c r="L63" i="8" s="1"/>
  <c r="M62" i="8"/>
  <c r="L62" i="8"/>
  <c r="K62" i="8"/>
  <c r="J62" i="8"/>
  <c r="I62" i="8"/>
  <c r="M61" i="8"/>
  <c r="K61" i="8"/>
  <c r="J61" i="8"/>
  <c r="I61" i="8"/>
  <c r="L61" i="8" s="1"/>
  <c r="M60" i="8"/>
  <c r="K60" i="8"/>
  <c r="J60" i="8"/>
  <c r="I60" i="8"/>
  <c r="L60" i="8" s="1"/>
  <c r="M59" i="8"/>
  <c r="K59" i="8"/>
  <c r="J59" i="8"/>
  <c r="I59" i="8"/>
  <c r="L59" i="8" s="1"/>
  <c r="H51" i="8"/>
  <c r="G51" i="8"/>
  <c r="G53" i="8" s="1"/>
  <c r="F51" i="8"/>
  <c r="E51" i="8"/>
  <c r="M51" i="8" s="1"/>
  <c r="D51" i="8"/>
  <c r="C51" i="8"/>
  <c r="B51" i="8"/>
  <c r="M50" i="8"/>
  <c r="K50" i="8"/>
  <c r="J50" i="8"/>
  <c r="I50" i="8"/>
  <c r="L50" i="8" s="1"/>
  <c r="M49" i="8"/>
  <c r="K49" i="8"/>
  <c r="J49" i="8"/>
  <c r="I49" i="8"/>
  <c r="L49" i="8" s="1"/>
  <c r="M48" i="8"/>
  <c r="L48" i="8"/>
  <c r="K48" i="8"/>
  <c r="J48" i="8"/>
  <c r="I48" i="8"/>
  <c r="M47" i="8"/>
  <c r="K47" i="8"/>
  <c r="J47" i="8"/>
  <c r="I47" i="8"/>
  <c r="L47" i="8" s="1"/>
  <c r="M46" i="8"/>
  <c r="K46" i="8"/>
  <c r="J46" i="8"/>
  <c r="I46" i="8"/>
  <c r="L46" i="8" s="1"/>
  <c r="M45" i="8"/>
  <c r="K45" i="8"/>
  <c r="J45" i="8"/>
  <c r="I45" i="8"/>
  <c r="L45" i="8" s="1"/>
  <c r="M44" i="8"/>
  <c r="L44" i="8"/>
  <c r="K44" i="8"/>
  <c r="J44" i="8"/>
  <c r="I44" i="8"/>
  <c r="H43" i="8"/>
  <c r="G43" i="8"/>
  <c r="F43" i="8"/>
  <c r="E43" i="8"/>
  <c r="D43" i="8"/>
  <c r="J43" i="8" s="1"/>
  <c r="C43" i="8"/>
  <c r="B43" i="8"/>
  <c r="M42" i="8"/>
  <c r="K42" i="8"/>
  <c r="J42" i="8"/>
  <c r="I42" i="8"/>
  <c r="L42" i="8" s="1"/>
  <c r="M41" i="8"/>
  <c r="K41" i="8"/>
  <c r="J41" i="8"/>
  <c r="I41" i="8"/>
  <c r="L41" i="8" s="1"/>
  <c r="O40" i="8"/>
  <c r="M40" i="8"/>
  <c r="K40" i="8"/>
  <c r="J40" i="8"/>
  <c r="I40" i="8"/>
  <c r="L40" i="8" s="1"/>
  <c r="O39" i="8"/>
  <c r="M39" i="8"/>
  <c r="K39" i="8"/>
  <c r="J39" i="8"/>
  <c r="I39" i="8"/>
  <c r="L39" i="8" s="1"/>
  <c r="O38" i="8"/>
  <c r="M38" i="8"/>
  <c r="K38" i="8"/>
  <c r="J38" i="8"/>
  <c r="I38" i="8"/>
  <c r="L38" i="8" s="1"/>
  <c r="O37" i="8"/>
  <c r="M37" i="8"/>
  <c r="K37" i="8"/>
  <c r="J37" i="8"/>
  <c r="I37" i="8"/>
  <c r="L37" i="8" s="1"/>
  <c r="O36" i="8"/>
  <c r="M36" i="8"/>
  <c r="K36" i="8"/>
  <c r="J36" i="8"/>
  <c r="I36" i="8"/>
  <c r="L36" i="8" s="1"/>
  <c r="O35" i="8"/>
  <c r="M35" i="8"/>
  <c r="K35" i="8"/>
  <c r="J35" i="8"/>
  <c r="I35" i="8"/>
  <c r="L35" i="8" s="1"/>
  <c r="O34" i="8"/>
  <c r="M34" i="8"/>
  <c r="K34" i="8"/>
  <c r="J34" i="8"/>
  <c r="I34" i="8"/>
  <c r="L34" i="8" s="1"/>
  <c r="O33" i="8"/>
  <c r="M33" i="8"/>
  <c r="K33" i="8"/>
  <c r="J33" i="8"/>
  <c r="I33" i="8"/>
  <c r="L33" i="8" s="1"/>
  <c r="M32" i="8"/>
  <c r="K32" i="8"/>
  <c r="J32" i="8"/>
  <c r="I32" i="8"/>
  <c r="L32" i="8" s="1"/>
  <c r="H24" i="8"/>
  <c r="G24" i="8"/>
  <c r="G26" i="8" s="1"/>
  <c r="F24" i="8"/>
  <c r="E24" i="8"/>
  <c r="M24" i="8" s="1"/>
  <c r="D24" i="8"/>
  <c r="C24" i="8"/>
  <c r="B24" i="8"/>
  <c r="M23" i="8"/>
  <c r="K23" i="8"/>
  <c r="J23" i="8"/>
  <c r="I23" i="8"/>
  <c r="L23" i="8" s="1"/>
  <c r="M22" i="8"/>
  <c r="K22" i="8"/>
  <c r="J22" i="8"/>
  <c r="I22" i="8"/>
  <c r="L22" i="8" s="1"/>
  <c r="M21" i="8"/>
  <c r="L21" i="8"/>
  <c r="K21" i="8"/>
  <c r="J21" i="8"/>
  <c r="I21" i="8"/>
  <c r="M20" i="8"/>
  <c r="K20" i="8"/>
  <c r="J20" i="8"/>
  <c r="I20" i="8"/>
  <c r="L20" i="8" s="1"/>
  <c r="M19" i="8"/>
  <c r="K19" i="8"/>
  <c r="J19" i="8"/>
  <c r="I19" i="8"/>
  <c r="L19" i="8" s="1"/>
  <c r="M18" i="8"/>
  <c r="K18" i="8"/>
  <c r="J18" i="8"/>
  <c r="I18" i="8"/>
  <c r="L18" i="8" s="1"/>
  <c r="M17" i="8"/>
  <c r="L17" i="8"/>
  <c r="K17" i="8"/>
  <c r="J17" i="8"/>
  <c r="I17" i="8"/>
  <c r="H16" i="8"/>
  <c r="G16" i="8"/>
  <c r="F16" i="8"/>
  <c r="E16" i="8"/>
  <c r="D16" i="8"/>
  <c r="J16" i="8" s="1"/>
  <c r="C16" i="8"/>
  <c r="B16" i="8"/>
  <c r="M15" i="8"/>
  <c r="K15" i="8"/>
  <c r="J15" i="8"/>
  <c r="I15" i="8"/>
  <c r="L15" i="8" s="1"/>
  <c r="M14" i="8"/>
  <c r="L14" i="8"/>
  <c r="K14" i="8"/>
  <c r="J14" i="8"/>
  <c r="I14" i="8"/>
  <c r="M13" i="8"/>
  <c r="K13" i="8"/>
  <c r="J13" i="8"/>
  <c r="I13" i="8"/>
  <c r="L13" i="8" s="1"/>
  <c r="M12" i="8"/>
  <c r="K12" i="8"/>
  <c r="J12" i="8"/>
  <c r="I12" i="8"/>
  <c r="L12" i="8" s="1"/>
  <c r="M11" i="8"/>
  <c r="K11" i="8"/>
  <c r="J11" i="8"/>
  <c r="I11" i="8"/>
  <c r="L11" i="8" s="1"/>
  <c r="M10" i="8"/>
  <c r="L10" i="8"/>
  <c r="K10" i="8"/>
  <c r="J10" i="8"/>
  <c r="I10" i="8"/>
  <c r="M9" i="8"/>
  <c r="K9" i="8"/>
  <c r="J9" i="8"/>
  <c r="I9" i="8"/>
  <c r="L9" i="8" s="1"/>
  <c r="M8" i="8"/>
  <c r="K8" i="8"/>
  <c r="J8" i="8"/>
  <c r="I8" i="8"/>
  <c r="L8" i="8" s="1"/>
  <c r="M7" i="8"/>
  <c r="K7" i="8"/>
  <c r="J7" i="8"/>
  <c r="I7" i="8"/>
  <c r="L7" i="8" s="1"/>
  <c r="M6" i="8"/>
  <c r="L6" i="8"/>
  <c r="K6" i="8"/>
  <c r="J6" i="8"/>
  <c r="I6" i="8"/>
  <c r="M5" i="8"/>
  <c r="K5" i="8"/>
  <c r="J5" i="8"/>
  <c r="I5" i="8"/>
  <c r="L5" i="8" s="1"/>
  <c r="S166" i="4"/>
  <c r="R166" i="4"/>
  <c r="H166" i="4"/>
  <c r="G166" i="4"/>
  <c r="S164" i="4"/>
  <c r="R164" i="4"/>
  <c r="Q164" i="4"/>
  <c r="P164" i="4"/>
  <c r="H164" i="4"/>
  <c r="K164" i="4" s="1"/>
  <c r="G164" i="4"/>
  <c r="F164" i="4"/>
  <c r="M164" i="4" s="1"/>
  <c r="E164" i="4"/>
  <c r="D164" i="4"/>
  <c r="O164" i="4" s="1"/>
  <c r="C164" i="4"/>
  <c r="B164" i="4"/>
  <c r="S163" i="4"/>
  <c r="R163" i="4"/>
  <c r="Q163" i="4"/>
  <c r="P163" i="4"/>
  <c r="H163" i="4"/>
  <c r="G163" i="4"/>
  <c r="F163" i="4"/>
  <c r="M163" i="4" s="1"/>
  <c r="E163" i="4"/>
  <c r="D163" i="4"/>
  <c r="C163" i="4"/>
  <c r="B163" i="4"/>
  <c r="S162" i="4"/>
  <c r="R162" i="4"/>
  <c r="Q162" i="4"/>
  <c r="P162" i="4"/>
  <c r="H162" i="4"/>
  <c r="G162" i="4"/>
  <c r="F162" i="4"/>
  <c r="M162" i="4" s="1"/>
  <c r="E162" i="4"/>
  <c r="D162" i="4"/>
  <c r="C162" i="4"/>
  <c r="B162" i="4"/>
  <c r="S161" i="4"/>
  <c r="R161" i="4"/>
  <c r="Q161" i="4"/>
  <c r="P161" i="4"/>
  <c r="H161" i="4"/>
  <c r="G161" i="4"/>
  <c r="N161" i="4" s="1"/>
  <c r="F161" i="4"/>
  <c r="M161" i="4" s="1"/>
  <c r="E161" i="4"/>
  <c r="D161" i="4"/>
  <c r="C161" i="4"/>
  <c r="B161" i="4"/>
  <c r="S160" i="4"/>
  <c r="R160" i="4"/>
  <c r="Q160" i="4"/>
  <c r="P160" i="4"/>
  <c r="H160" i="4"/>
  <c r="K160" i="4" s="1"/>
  <c r="G160" i="4"/>
  <c r="F160" i="4"/>
  <c r="M160" i="4" s="1"/>
  <c r="E160" i="4"/>
  <c r="D160" i="4"/>
  <c r="C160" i="4"/>
  <c r="B160" i="4"/>
  <c r="S159" i="4"/>
  <c r="R159" i="4"/>
  <c r="Q159" i="4"/>
  <c r="P159" i="4"/>
  <c r="H159" i="4"/>
  <c r="G159" i="4"/>
  <c r="F159" i="4"/>
  <c r="M159" i="4" s="1"/>
  <c r="E159" i="4"/>
  <c r="D159" i="4"/>
  <c r="C159" i="4"/>
  <c r="B159" i="4"/>
  <c r="S158" i="4"/>
  <c r="R158" i="4"/>
  <c r="Q158" i="4"/>
  <c r="P158" i="4"/>
  <c r="H158" i="4"/>
  <c r="G158" i="4"/>
  <c r="F158" i="4"/>
  <c r="E158" i="4"/>
  <c r="D158" i="4"/>
  <c r="D165" i="4" s="1"/>
  <c r="C158" i="4"/>
  <c r="B158" i="4"/>
  <c r="B165" i="4" s="1"/>
  <c r="S156" i="4"/>
  <c r="R156" i="4"/>
  <c r="Q156" i="4"/>
  <c r="P156" i="4"/>
  <c r="H156" i="4"/>
  <c r="G156" i="4"/>
  <c r="F156" i="4"/>
  <c r="M156" i="4" s="1"/>
  <c r="E156" i="4"/>
  <c r="D156" i="4"/>
  <c r="C156" i="4"/>
  <c r="B156" i="4"/>
  <c r="S155" i="4"/>
  <c r="R155" i="4"/>
  <c r="Q155" i="4"/>
  <c r="P155" i="4"/>
  <c r="H155" i="4"/>
  <c r="G155" i="4"/>
  <c r="F155" i="4"/>
  <c r="M155" i="4" s="1"/>
  <c r="E155" i="4"/>
  <c r="D155" i="4"/>
  <c r="C155" i="4"/>
  <c r="B155" i="4"/>
  <c r="S154" i="4"/>
  <c r="R154" i="4"/>
  <c r="Q154" i="4"/>
  <c r="P154" i="4"/>
  <c r="H154" i="4"/>
  <c r="G154" i="4"/>
  <c r="F154" i="4"/>
  <c r="M154" i="4" s="1"/>
  <c r="E154" i="4"/>
  <c r="D154" i="4"/>
  <c r="C154" i="4"/>
  <c r="B154" i="4"/>
  <c r="S153" i="4"/>
  <c r="R153" i="4"/>
  <c r="Q153" i="4"/>
  <c r="P153" i="4"/>
  <c r="H153" i="4"/>
  <c r="G153" i="4"/>
  <c r="F153" i="4"/>
  <c r="M153" i="4" s="1"/>
  <c r="E153" i="4"/>
  <c r="D153" i="4"/>
  <c r="C153" i="4"/>
  <c r="B153" i="4"/>
  <c r="S152" i="4"/>
  <c r="R152" i="4"/>
  <c r="Q152" i="4"/>
  <c r="P152" i="4"/>
  <c r="H152" i="4"/>
  <c r="G152" i="4"/>
  <c r="F152" i="4"/>
  <c r="M152" i="4" s="1"/>
  <c r="E152" i="4"/>
  <c r="D152" i="4"/>
  <c r="C152" i="4"/>
  <c r="B152" i="4"/>
  <c r="S151" i="4"/>
  <c r="R151" i="4"/>
  <c r="Q151" i="4"/>
  <c r="P151" i="4"/>
  <c r="H151" i="4"/>
  <c r="G151" i="4"/>
  <c r="F151" i="4"/>
  <c r="M151" i="4" s="1"/>
  <c r="E151" i="4"/>
  <c r="D151" i="4"/>
  <c r="C151" i="4"/>
  <c r="B151" i="4"/>
  <c r="S150" i="4"/>
  <c r="R150" i="4"/>
  <c r="Q150" i="4"/>
  <c r="P150" i="4"/>
  <c r="H150" i="4"/>
  <c r="G150" i="4"/>
  <c r="F150" i="4"/>
  <c r="M150" i="4" s="1"/>
  <c r="E150" i="4"/>
  <c r="D150" i="4"/>
  <c r="C150" i="4"/>
  <c r="B150" i="4"/>
  <c r="S149" i="4"/>
  <c r="R149" i="4"/>
  <c r="Q149" i="4"/>
  <c r="P149" i="4"/>
  <c r="H149" i="4"/>
  <c r="G149" i="4"/>
  <c r="F149" i="4"/>
  <c r="M149" i="4" s="1"/>
  <c r="E149" i="4"/>
  <c r="D149" i="4"/>
  <c r="C149" i="4"/>
  <c r="B149" i="4"/>
  <c r="S148" i="4"/>
  <c r="R148" i="4"/>
  <c r="Q148" i="4"/>
  <c r="P148" i="4"/>
  <c r="H148" i="4"/>
  <c r="G148" i="4"/>
  <c r="F148" i="4"/>
  <c r="M148" i="4" s="1"/>
  <c r="E148" i="4"/>
  <c r="D148" i="4"/>
  <c r="C148" i="4"/>
  <c r="B148" i="4"/>
  <c r="S147" i="4"/>
  <c r="R147" i="4"/>
  <c r="Q147" i="4"/>
  <c r="P147" i="4"/>
  <c r="H147" i="4"/>
  <c r="G147" i="4"/>
  <c r="F147" i="4"/>
  <c r="M147" i="4" s="1"/>
  <c r="E147" i="4"/>
  <c r="D147" i="4"/>
  <c r="C147" i="4"/>
  <c r="B147" i="4"/>
  <c r="S146" i="4"/>
  <c r="R146" i="4"/>
  <c r="Q146" i="4"/>
  <c r="P146" i="4"/>
  <c r="H146" i="4"/>
  <c r="G146" i="4"/>
  <c r="F146" i="4"/>
  <c r="E146" i="4"/>
  <c r="D146" i="4"/>
  <c r="C146" i="4"/>
  <c r="B146" i="4"/>
  <c r="S137" i="4"/>
  <c r="R137" i="4"/>
  <c r="Q137" i="4"/>
  <c r="P137" i="4"/>
  <c r="H137" i="4"/>
  <c r="G137" i="4"/>
  <c r="F137" i="4"/>
  <c r="M137" i="4" s="1"/>
  <c r="E137" i="4"/>
  <c r="D137" i="4"/>
  <c r="C137" i="4"/>
  <c r="B137" i="4"/>
  <c r="U136" i="4"/>
  <c r="T136" i="4"/>
  <c r="O136" i="4"/>
  <c r="N136" i="4"/>
  <c r="M136" i="4"/>
  <c r="K136" i="4"/>
  <c r="J136" i="4"/>
  <c r="I136" i="4"/>
  <c r="X136" i="4" s="1"/>
  <c r="U135" i="4"/>
  <c r="T135" i="4"/>
  <c r="O135" i="4"/>
  <c r="N135" i="4"/>
  <c r="M135" i="4"/>
  <c r="K135" i="4"/>
  <c r="J135" i="4"/>
  <c r="I135" i="4"/>
  <c r="L135" i="4" s="1"/>
  <c r="U134" i="4"/>
  <c r="T134" i="4"/>
  <c r="O134" i="4"/>
  <c r="N134" i="4"/>
  <c r="M134" i="4"/>
  <c r="K134" i="4"/>
  <c r="J134" i="4"/>
  <c r="I134" i="4"/>
  <c r="X134" i="4" s="1"/>
  <c r="U133" i="4"/>
  <c r="T133" i="4"/>
  <c r="O133" i="4"/>
  <c r="N133" i="4"/>
  <c r="M133" i="4"/>
  <c r="K133" i="4"/>
  <c r="J133" i="4"/>
  <c r="I133" i="4"/>
  <c r="L133" i="4" s="1"/>
  <c r="U132" i="4"/>
  <c r="T132" i="4"/>
  <c r="O132" i="4"/>
  <c r="N132" i="4"/>
  <c r="M132" i="4"/>
  <c r="K132" i="4"/>
  <c r="J132" i="4"/>
  <c r="I132" i="4"/>
  <c r="X132" i="4" s="1"/>
  <c r="U131" i="4"/>
  <c r="T131" i="4"/>
  <c r="O131" i="4"/>
  <c r="N131" i="4"/>
  <c r="M131" i="4"/>
  <c r="K131" i="4"/>
  <c r="J131" i="4"/>
  <c r="I131" i="4"/>
  <c r="L131" i="4" s="1"/>
  <c r="U130" i="4"/>
  <c r="T130" i="4"/>
  <c r="O130" i="4"/>
  <c r="N130" i="4"/>
  <c r="M130" i="4"/>
  <c r="K130" i="4"/>
  <c r="J130" i="4"/>
  <c r="I130" i="4"/>
  <c r="X130" i="4" s="1"/>
  <c r="S129" i="4"/>
  <c r="R129" i="4"/>
  <c r="Q129" i="4"/>
  <c r="P129" i="4"/>
  <c r="P139" i="4" s="1"/>
  <c r="H129" i="4"/>
  <c r="G129" i="4"/>
  <c r="I129" i="4" s="1"/>
  <c r="L129" i="4" s="1"/>
  <c r="F129" i="4"/>
  <c r="E129" i="4"/>
  <c r="E139" i="4" s="1"/>
  <c r="D129" i="4"/>
  <c r="C129" i="4"/>
  <c r="C139" i="4" s="1"/>
  <c r="B129" i="4"/>
  <c r="X128" i="4"/>
  <c r="U128" i="4"/>
  <c r="T128" i="4"/>
  <c r="O128" i="4"/>
  <c r="N128" i="4"/>
  <c r="M128" i="4"/>
  <c r="L128" i="4"/>
  <c r="K128" i="4"/>
  <c r="J128" i="4"/>
  <c r="I128" i="4"/>
  <c r="X127" i="4"/>
  <c r="U127" i="4"/>
  <c r="T127" i="4"/>
  <c r="O127" i="4"/>
  <c r="N127" i="4"/>
  <c r="M127" i="4"/>
  <c r="L127" i="4"/>
  <c r="K127" i="4"/>
  <c r="J127" i="4"/>
  <c r="I127" i="4"/>
  <c r="X126" i="4"/>
  <c r="U126" i="4"/>
  <c r="T126" i="4"/>
  <c r="O126" i="4"/>
  <c r="N126" i="4"/>
  <c r="M126" i="4"/>
  <c r="L126" i="4"/>
  <c r="K126" i="4"/>
  <c r="J126" i="4"/>
  <c r="I126" i="4"/>
  <c r="X125" i="4"/>
  <c r="U125" i="4"/>
  <c r="T125" i="4"/>
  <c r="O125" i="4"/>
  <c r="N125" i="4"/>
  <c r="M125" i="4"/>
  <c r="L125" i="4"/>
  <c r="K125" i="4"/>
  <c r="J125" i="4"/>
  <c r="I125" i="4"/>
  <c r="X124" i="4"/>
  <c r="U124" i="4"/>
  <c r="T124" i="4"/>
  <c r="O124" i="4"/>
  <c r="N124" i="4"/>
  <c r="M124" i="4"/>
  <c r="L124" i="4"/>
  <c r="K124" i="4"/>
  <c r="J124" i="4"/>
  <c r="I124" i="4"/>
  <c r="X123" i="4"/>
  <c r="U123" i="4"/>
  <c r="T123" i="4"/>
  <c r="O123" i="4"/>
  <c r="N123" i="4"/>
  <c r="M123" i="4"/>
  <c r="L123" i="4"/>
  <c r="K123" i="4"/>
  <c r="J123" i="4"/>
  <c r="I123" i="4"/>
  <c r="X122" i="4"/>
  <c r="U122" i="4"/>
  <c r="T122" i="4"/>
  <c r="O122" i="4"/>
  <c r="N122" i="4"/>
  <c r="M122" i="4"/>
  <c r="L122" i="4"/>
  <c r="K122" i="4"/>
  <c r="J122" i="4"/>
  <c r="I122" i="4"/>
  <c r="X121" i="4"/>
  <c r="U121" i="4"/>
  <c r="T121" i="4"/>
  <c r="O121" i="4"/>
  <c r="N121" i="4"/>
  <c r="M121" i="4"/>
  <c r="L121" i="4"/>
  <c r="K121" i="4"/>
  <c r="J121" i="4"/>
  <c r="I121" i="4"/>
  <c r="X120" i="4"/>
  <c r="U120" i="4"/>
  <c r="T120" i="4"/>
  <c r="O120" i="4"/>
  <c r="N120" i="4"/>
  <c r="M120" i="4"/>
  <c r="L120" i="4"/>
  <c r="K120" i="4"/>
  <c r="J120" i="4"/>
  <c r="I120" i="4"/>
  <c r="X119" i="4"/>
  <c r="U119" i="4"/>
  <c r="T119" i="4"/>
  <c r="O119" i="4"/>
  <c r="N119" i="4"/>
  <c r="M119" i="4"/>
  <c r="L119" i="4"/>
  <c r="K119" i="4"/>
  <c r="J119" i="4"/>
  <c r="I119" i="4"/>
  <c r="X118" i="4"/>
  <c r="U118" i="4"/>
  <c r="T118" i="4"/>
  <c r="O118" i="4"/>
  <c r="N118" i="4"/>
  <c r="M118" i="4"/>
  <c r="L118" i="4"/>
  <c r="K118" i="4"/>
  <c r="J118" i="4"/>
  <c r="I118" i="4"/>
  <c r="T110" i="4"/>
  <c r="S109" i="4"/>
  <c r="R109" i="4"/>
  <c r="Q109" i="4"/>
  <c r="P109" i="4"/>
  <c r="H109" i="4"/>
  <c r="G109" i="4"/>
  <c r="F109" i="4"/>
  <c r="M109" i="4" s="1"/>
  <c r="E109" i="4"/>
  <c r="D109" i="4"/>
  <c r="C109" i="4"/>
  <c r="B109" i="4"/>
  <c r="U108" i="4"/>
  <c r="T108" i="4"/>
  <c r="O108" i="4"/>
  <c r="N108" i="4"/>
  <c r="M108" i="4"/>
  <c r="K108" i="4"/>
  <c r="J108" i="4"/>
  <c r="I108" i="4"/>
  <c r="X108" i="4" s="1"/>
  <c r="U107" i="4"/>
  <c r="T107" i="4"/>
  <c r="O107" i="4"/>
  <c r="N107" i="4"/>
  <c r="M107" i="4"/>
  <c r="K107" i="4"/>
  <c r="J107" i="4"/>
  <c r="I107" i="4"/>
  <c r="L107" i="4" s="1"/>
  <c r="U106" i="4"/>
  <c r="T106" i="4"/>
  <c r="O106" i="4"/>
  <c r="N106" i="4"/>
  <c r="M106" i="4"/>
  <c r="K106" i="4"/>
  <c r="J106" i="4"/>
  <c r="I106" i="4"/>
  <c r="X106" i="4" s="1"/>
  <c r="U105" i="4"/>
  <c r="T105" i="4"/>
  <c r="O105" i="4"/>
  <c r="N105" i="4"/>
  <c r="M105" i="4"/>
  <c r="K105" i="4"/>
  <c r="J105" i="4"/>
  <c r="I105" i="4"/>
  <c r="L105" i="4" s="1"/>
  <c r="U104" i="4"/>
  <c r="T104" i="4"/>
  <c r="O104" i="4"/>
  <c r="N104" i="4"/>
  <c r="M104" i="4"/>
  <c r="K104" i="4"/>
  <c r="J104" i="4"/>
  <c r="I104" i="4"/>
  <c r="X104" i="4" s="1"/>
  <c r="U103" i="4"/>
  <c r="T103" i="4"/>
  <c r="O103" i="4"/>
  <c r="N103" i="4"/>
  <c r="M103" i="4"/>
  <c r="K103" i="4"/>
  <c r="J103" i="4"/>
  <c r="I103" i="4"/>
  <c r="L103" i="4" s="1"/>
  <c r="U102" i="4"/>
  <c r="T102" i="4"/>
  <c r="O102" i="4"/>
  <c r="N102" i="4"/>
  <c r="M102" i="4"/>
  <c r="K102" i="4"/>
  <c r="J102" i="4"/>
  <c r="I102" i="4"/>
  <c r="X102" i="4" s="1"/>
  <c r="S101" i="4"/>
  <c r="R101" i="4"/>
  <c r="Q101" i="4"/>
  <c r="P101" i="4"/>
  <c r="H101" i="4"/>
  <c r="G101" i="4"/>
  <c r="F101" i="4"/>
  <c r="F111" i="4" s="1"/>
  <c r="E101" i="4"/>
  <c r="D101" i="4"/>
  <c r="D111" i="4" s="1"/>
  <c r="C101" i="4"/>
  <c r="B101" i="4"/>
  <c r="B111" i="4" s="1"/>
  <c r="U100" i="4"/>
  <c r="T100" i="4"/>
  <c r="O100" i="4"/>
  <c r="N100" i="4"/>
  <c r="M100" i="4"/>
  <c r="K100" i="4"/>
  <c r="J100" i="4"/>
  <c r="I100" i="4"/>
  <c r="X100" i="4" s="1"/>
  <c r="U99" i="4"/>
  <c r="T99" i="4"/>
  <c r="O99" i="4"/>
  <c r="N99" i="4"/>
  <c r="M99" i="4"/>
  <c r="K99" i="4"/>
  <c r="J99" i="4"/>
  <c r="I99" i="4"/>
  <c r="X99" i="4" s="1"/>
  <c r="U98" i="4"/>
  <c r="T98" i="4"/>
  <c r="O98" i="4"/>
  <c r="N98" i="4"/>
  <c r="M98" i="4"/>
  <c r="K98" i="4"/>
  <c r="J98" i="4"/>
  <c r="I98" i="4"/>
  <c r="X98" i="4" s="1"/>
  <c r="U97" i="4"/>
  <c r="T97" i="4"/>
  <c r="O97" i="4"/>
  <c r="N97" i="4"/>
  <c r="M97" i="4"/>
  <c r="K97" i="4"/>
  <c r="J97" i="4"/>
  <c r="I97" i="4"/>
  <c r="X97" i="4" s="1"/>
  <c r="U96" i="4"/>
  <c r="T96" i="4"/>
  <c r="O96" i="4"/>
  <c r="N96" i="4"/>
  <c r="M96" i="4"/>
  <c r="K96" i="4"/>
  <c r="J96" i="4"/>
  <c r="I96" i="4"/>
  <c r="X96" i="4" s="1"/>
  <c r="U95" i="4"/>
  <c r="T95" i="4"/>
  <c r="O95" i="4"/>
  <c r="N95" i="4"/>
  <c r="M95" i="4"/>
  <c r="K95" i="4"/>
  <c r="J95" i="4"/>
  <c r="I95" i="4"/>
  <c r="X95" i="4" s="1"/>
  <c r="U94" i="4"/>
  <c r="T94" i="4"/>
  <c r="O94" i="4"/>
  <c r="N94" i="4"/>
  <c r="M94" i="4"/>
  <c r="K94" i="4"/>
  <c r="J94" i="4"/>
  <c r="I94" i="4"/>
  <c r="X94" i="4" s="1"/>
  <c r="U93" i="4"/>
  <c r="T93" i="4"/>
  <c r="O93" i="4"/>
  <c r="N93" i="4"/>
  <c r="M93" i="4"/>
  <c r="K93" i="4"/>
  <c r="J93" i="4"/>
  <c r="I93" i="4"/>
  <c r="X93" i="4" s="1"/>
  <c r="U92" i="4"/>
  <c r="T92" i="4"/>
  <c r="O92" i="4"/>
  <c r="N92" i="4"/>
  <c r="M92" i="4"/>
  <c r="K92" i="4"/>
  <c r="J92" i="4"/>
  <c r="I92" i="4"/>
  <c r="X92" i="4" s="1"/>
  <c r="U91" i="4"/>
  <c r="T91" i="4"/>
  <c r="O91" i="4"/>
  <c r="N91" i="4"/>
  <c r="M91" i="4"/>
  <c r="K91" i="4"/>
  <c r="J91" i="4"/>
  <c r="I91" i="4"/>
  <c r="X91" i="4" s="1"/>
  <c r="U90" i="4"/>
  <c r="T90" i="4"/>
  <c r="O90" i="4"/>
  <c r="N90" i="4"/>
  <c r="M90" i="4"/>
  <c r="K90" i="4"/>
  <c r="J90" i="4"/>
  <c r="I90" i="4"/>
  <c r="X90" i="4" s="1"/>
  <c r="S81" i="4"/>
  <c r="R81" i="4"/>
  <c r="Q81" i="4"/>
  <c r="P81" i="4"/>
  <c r="H81" i="4"/>
  <c r="G81" i="4"/>
  <c r="F81" i="4"/>
  <c r="M81" i="4" s="1"/>
  <c r="E81" i="4"/>
  <c r="O81" i="4" s="1"/>
  <c r="D81" i="4"/>
  <c r="C81" i="4"/>
  <c r="B81" i="4"/>
  <c r="U80" i="4"/>
  <c r="T80" i="4"/>
  <c r="O80" i="4"/>
  <c r="N80" i="4"/>
  <c r="M80" i="4"/>
  <c r="K80" i="4"/>
  <c r="J80" i="4"/>
  <c r="I80" i="4"/>
  <c r="L80" i="4" s="1"/>
  <c r="U79" i="4"/>
  <c r="T79" i="4"/>
  <c r="O79" i="4"/>
  <c r="N79" i="4"/>
  <c r="M79" i="4"/>
  <c r="L79" i="4"/>
  <c r="K79" i="4"/>
  <c r="J79" i="4"/>
  <c r="I79" i="4"/>
  <c r="X79" i="4" s="1"/>
  <c r="U78" i="4"/>
  <c r="T78" i="4"/>
  <c r="O78" i="4"/>
  <c r="N78" i="4"/>
  <c r="M78" i="4"/>
  <c r="K78" i="4"/>
  <c r="J78" i="4"/>
  <c r="I78" i="4"/>
  <c r="L78" i="4" s="1"/>
  <c r="U77" i="4"/>
  <c r="T77" i="4"/>
  <c r="O77" i="4"/>
  <c r="N77" i="4"/>
  <c r="M77" i="4"/>
  <c r="L77" i="4"/>
  <c r="K77" i="4"/>
  <c r="J77" i="4"/>
  <c r="I77" i="4"/>
  <c r="X77" i="4" s="1"/>
  <c r="U76" i="4"/>
  <c r="T76" i="4"/>
  <c r="O76" i="4"/>
  <c r="N76" i="4"/>
  <c r="M76" i="4"/>
  <c r="K76" i="4"/>
  <c r="J76" i="4"/>
  <c r="I76" i="4"/>
  <c r="L76" i="4" s="1"/>
  <c r="U75" i="4"/>
  <c r="T75" i="4"/>
  <c r="O75" i="4"/>
  <c r="N75" i="4"/>
  <c r="M75" i="4"/>
  <c r="L75" i="4"/>
  <c r="K75" i="4"/>
  <c r="J75" i="4"/>
  <c r="I75" i="4"/>
  <c r="X75" i="4" s="1"/>
  <c r="U74" i="4"/>
  <c r="T74" i="4"/>
  <c r="O74" i="4"/>
  <c r="N74" i="4"/>
  <c r="M74" i="4"/>
  <c r="K74" i="4"/>
  <c r="J74" i="4"/>
  <c r="I74" i="4"/>
  <c r="L74" i="4" s="1"/>
  <c r="S73" i="4"/>
  <c r="R73" i="4"/>
  <c r="Q73" i="4"/>
  <c r="P73" i="4"/>
  <c r="P83" i="4" s="1"/>
  <c r="H73" i="4"/>
  <c r="H83" i="4" s="1"/>
  <c r="G73" i="4"/>
  <c r="F73" i="4"/>
  <c r="F83" i="4" s="1"/>
  <c r="E73" i="4"/>
  <c r="D73" i="4"/>
  <c r="D83" i="4" s="1"/>
  <c r="C73" i="4"/>
  <c r="C83" i="4" s="1"/>
  <c r="B73" i="4"/>
  <c r="B83" i="4" s="1"/>
  <c r="U72" i="4"/>
  <c r="T72" i="4"/>
  <c r="O72" i="4"/>
  <c r="N72" i="4"/>
  <c r="M72" i="4"/>
  <c r="K72" i="4"/>
  <c r="J72" i="4"/>
  <c r="I72" i="4"/>
  <c r="L72" i="4" s="1"/>
  <c r="U71" i="4"/>
  <c r="T71" i="4"/>
  <c r="O71" i="4"/>
  <c r="N71" i="4"/>
  <c r="M71" i="4"/>
  <c r="K71" i="4"/>
  <c r="J71" i="4"/>
  <c r="I71" i="4"/>
  <c r="X71" i="4" s="1"/>
  <c r="U70" i="4"/>
  <c r="T70" i="4"/>
  <c r="O70" i="4"/>
  <c r="N70" i="4"/>
  <c r="M70" i="4"/>
  <c r="K70" i="4"/>
  <c r="J70" i="4"/>
  <c r="I70" i="4"/>
  <c r="L70" i="4" s="1"/>
  <c r="U69" i="4"/>
  <c r="T69" i="4"/>
  <c r="O69" i="4"/>
  <c r="N69" i="4"/>
  <c r="M69" i="4"/>
  <c r="K69" i="4"/>
  <c r="J69" i="4"/>
  <c r="I69" i="4"/>
  <c r="X69" i="4" s="1"/>
  <c r="U68" i="4"/>
  <c r="T68" i="4"/>
  <c r="O68" i="4"/>
  <c r="N68" i="4"/>
  <c r="M68" i="4"/>
  <c r="K68" i="4"/>
  <c r="J68" i="4"/>
  <c r="I68" i="4"/>
  <c r="L68" i="4" s="1"/>
  <c r="U67" i="4"/>
  <c r="T67" i="4"/>
  <c r="O67" i="4"/>
  <c r="N67" i="4"/>
  <c r="M67" i="4"/>
  <c r="K67" i="4"/>
  <c r="J67" i="4"/>
  <c r="I67" i="4"/>
  <c r="X67" i="4" s="1"/>
  <c r="U66" i="4"/>
  <c r="T66" i="4"/>
  <c r="O66" i="4"/>
  <c r="N66" i="4"/>
  <c r="M66" i="4"/>
  <c r="K66" i="4"/>
  <c r="J66" i="4"/>
  <c r="I66" i="4"/>
  <c r="U65" i="4"/>
  <c r="T65" i="4"/>
  <c r="O65" i="4"/>
  <c r="N65" i="4"/>
  <c r="M65" i="4"/>
  <c r="K65" i="4"/>
  <c r="J65" i="4"/>
  <c r="I65" i="4"/>
  <c r="X65" i="4" s="1"/>
  <c r="U64" i="4"/>
  <c r="T64" i="4"/>
  <c r="O64" i="4"/>
  <c r="N64" i="4"/>
  <c r="M64" i="4"/>
  <c r="K64" i="4"/>
  <c r="J64" i="4"/>
  <c r="I64" i="4"/>
  <c r="L64" i="4" s="1"/>
  <c r="U63" i="4"/>
  <c r="T63" i="4"/>
  <c r="O63" i="4"/>
  <c r="N63" i="4"/>
  <c r="M63" i="4"/>
  <c r="K63" i="4"/>
  <c r="J63" i="4"/>
  <c r="I63" i="4"/>
  <c r="U62" i="4"/>
  <c r="T62" i="4"/>
  <c r="O62" i="4"/>
  <c r="N62" i="4"/>
  <c r="M62" i="4"/>
  <c r="K62" i="4"/>
  <c r="J62" i="4"/>
  <c r="I62" i="4"/>
  <c r="L62" i="4" s="1"/>
  <c r="S53" i="4"/>
  <c r="R53" i="4"/>
  <c r="Q53" i="4"/>
  <c r="P53" i="4"/>
  <c r="H53" i="4"/>
  <c r="K53" i="4" s="1"/>
  <c r="G53" i="4"/>
  <c r="F53" i="4"/>
  <c r="M53" i="4" s="1"/>
  <c r="E53" i="4"/>
  <c r="D53" i="4"/>
  <c r="C53" i="4"/>
  <c r="B53" i="4"/>
  <c r="U52" i="4"/>
  <c r="T52" i="4"/>
  <c r="O52" i="4"/>
  <c r="N52" i="4"/>
  <c r="M52" i="4"/>
  <c r="K52" i="4"/>
  <c r="J52" i="4"/>
  <c r="I52" i="4"/>
  <c r="L52" i="4" s="1"/>
  <c r="U51" i="4"/>
  <c r="T51" i="4"/>
  <c r="O51" i="4"/>
  <c r="N51" i="4"/>
  <c r="M51" i="4"/>
  <c r="K51" i="4"/>
  <c r="J51" i="4"/>
  <c r="I51" i="4"/>
  <c r="X51" i="4" s="1"/>
  <c r="U50" i="4"/>
  <c r="T50" i="4"/>
  <c r="O50" i="4"/>
  <c r="N50" i="4"/>
  <c r="M50" i="4"/>
  <c r="K50" i="4"/>
  <c r="J50" i="4"/>
  <c r="I50" i="4"/>
  <c r="L50" i="4" s="1"/>
  <c r="U49" i="4"/>
  <c r="T49" i="4"/>
  <c r="O49" i="4"/>
  <c r="N49" i="4"/>
  <c r="M49" i="4"/>
  <c r="K49" i="4"/>
  <c r="J49" i="4"/>
  <c r="I49" i="4"/>
  <c r="X49" i="4" s="1"/>
  <c r="U48" i="4"/>
  <c r="T48" i="4"/>
  <c r="O48" i="4"/>
  <c r="N48" i="4"/>
  <c r="M48" i="4"/>
  <c r="K48" i="4"/>
  <c r="J48" i="4"/>
  <c r="I48" i="4"/>
  <c r="L48" i="4" s="1"/>
  <c r="U47" i="4"/>
  <c r="T47" i="4"/>
  <c r="O47" i="4"/>
  <c r="N47" i="4"/>
  <c r="M47" i="4"/>
  <c r="K47" i="4"/>
  <c r="J47" i="4"/>
  <c r="I47" i="4"/>
  <c r="X47" i="4" s="1"/>
  <c r="U46" i="4"/>
  <c r="T46" i="4"/>
  <c r="O46" i="4"/>
  <c r="N46" i="4"/>
  <c r="M46" i="4"/>
  <c r="K46" i="4"/>
  <c r="J46" i="4"/>
  <c r="I46" i="4"/>
  <c r="L46" i="4" s="1"/>
  <c r="S45" i="4"/>
  <c r="R45" i="4"/>
  <c r="U45" i="4" s="1"/>
  <c r="Q45" i="4"/>
  <c r="P45" i="4"/>
  <c r="H45" i="4"/>
  <c r="G45" i="4"/>
  <c r="G55" i="4" s="1"/>
  <c r="F45" i="4"/>
  <c r="E45" i="4"/>
  <c r="D45" i="4"/>
  <c r="C45" i="4"/>
  <c r="C55" i="4" s="1"/>
  <c r="B45" i="4"/>
  <c r="U44" i="4"/>
  <c r="T44" i="4"/>
  <c r="O44" i="4"/>
  <c r="N44" i="4"/>
  <c r="M44" i="4"/>
  <c r="K44" i="4"/>
  <c r="J44" i="4"/>
  <c r="I44" i="4"/>
  <c r="L44" i="4" s="1"/>
  <c r="U43" i="4"/>
  <c r="T43" i="4"/>
  <c r="O43" i="4"/>
  <c r="N43" i="4"/>
  <c r="M43" i="4"/>
  <c r="K43" i="4"/>
  <c r="J43" i="4"/>
  <c r="I43" i="4"/>
  <c r="X43" i="4" s="1"/>
  <c r="U42" i="4"/>
  <c r="T42" i="4"/>
  <c r="O42" i="4"/>
  <c r="N42" i="4"/>
  <c r="M42" i="4"/>
  <c r="K42" i="4"/>
  <c r="J42" i="4"/>
  <c r="I42" i="4"/>
  <c r="L42" i="4" s="1"/>
  <c r="U41" i="4"/>
  <c r="T41" i="4"/>
  <c r="O41" i="4"/>
  <c r="N41" i="4"/>
  <c r="M41" i="4"/>
  <c r="L41" i="4"/>
  <c r="K41" i="4"/>
  <c r="J41" i="4"/>
  <c r="I41" i="4"/>
  <c r="X41" i="4" s="1"/>
  <c r="U40" i="4"/>
  <c r="T40" i="4"/>
  <c r="O40" i="4"/>
  <c r="N40" i="4"/>
  <c r="M40" i="4"/>
  <c r="K40" i="4"/>
  <c r="J40" i="4"/>
  <c r="I40" i="4"/>
  <c r="L40" i="4" s="1"/>
  <c r="X39" i="4"/>
  <c r="U39" i="4"/>
  <c r="T39" i="4"/>
  <c r="O39" i="4"/>
  <c r="N39" i="4"/>
  <c r="M39" i="4"/>
  <c r="L39" i="4"/>
  <c r="K39" i="4"/>
  <c r="J39" i="4"/>
  <c r="I39" i="4"/>
  <c r="U38" i="4"/>
  <c r="T38" i="4"/>
  <c r="O38" i="4"/>
  <c r="N38" i="4"/>
  <c r="M38" i="4"/>
  <c r="K38" i="4"/>
  <c r="J38" i="4"/>
  <c r="I38" i="4"/>
  <c r="X37" i="4"/>
  <c r="U37" i="4"/>
  <c r="T37" i="4"/>
  <c r="O37" i="4"/>
  <c r="N37" i="4"/>
  <c r="M37" i="4"/>
  <c r="L37" i="4"/>
  <c r="K37" i="4"/>
  <c r="J37" i="4"/>
  <c r="I37" i="4"/>
  <c r="U36" i="4"/>
  <c r="T36" i="4"/>
  <c r="O36" i="4"/>
  <c r="N36" i="4"/>
  <c r="M36" i="4"/>
  <c r="K36" i="4"/>
  <c r="J36" i="4"/>
  <c r="I36" i="4"/>
  <c r="L36" i="4" s="1"/>
  <c r="X35" i="4"/>
  <c r="U35" i="4"/>
  <c r="T35" i="4"/>
  <c r="O35" i="4"/>
  <c r="N35" i="4"/>
  <c r="M35" i="4"/>
  <c r="L35" i="4"/>
  <c r="K35" i="4"/>
  <c r="J35" i="4"/>
  <c r="I35" i="4"/>
  <c r="U34" i="4"/>
  <c r="T34" i="4"/>
  <c r="O34" i="4"/>
  <c r="N34" i="4"/>
  <c r="M34" i="4"/>
  <c r="K34" i="4"/>
  <c r="J34" i="4"/>
  <c r="I34" i="4"/>
  <c r="L34" i="4" s="1"/>
  <c r="S25" i="4"/>
  <c r="R25" i="4"/>
  <c r="Q25" i="4"/>
  <c r="P25" i="4"/>
  <c r="H25" i="4"/>
  <c r="G25" i="4"/>
  <c r="F25" i="4"/>
  <c r="M25" i="4" s="1"/>
  <c r="E25" i="4"/>
  <c r="D25" i="4"/>
  <c r="C25" i="4"/>
  <c r="B25" i="4"/>
  <c r="U24" i="4"/>
  <c r="T24" i="4"/>
  <c r="O24" i="4"/>
  <c r="N24" i="4"/>
  <c r="M24" i="4"/>
  <c r="K24" i="4"/>
  <c r="J24" i="4"/>
  <c r="I24" i="4"/>
  <c r="L24" i="4" s="1"/>
  <c r="U23" i="4"/>
  <c r="T23" i="4"/>
  <c r="O23" i="4"/>
  <c r="N23" i="4"/>
  <c r="M23" i="4"/>
  <c r="K23" i="4"/>
  <c r="J23" i="4"/>
  <c r="I23" i="4"/>
  <c r="X23" i="4" s="1"/>
  <c r="U22" i="4"/>
  <c r="T22" i="4"/>
  <c r="O22" i="4"/>
  <c r="N22" i="4"/>
  <c r="M22" i="4"/>
  <c r="K22" i="4"/>
  <c r="J22" i="4"/>
  <c r="I22" i="4"/>
  <c r="L22" i="4" s="1"/>
  <c r="X21" i="4"/>
  <c r="U21" i="4"/>
  <c r="T21" i="4"/>
  <c r="O21" i="4"/>
  <c r="N21" i="4"/>
  <c r="M21" i="4"/>
  <c r="L21" i="4"/>
  <c r="K21" i="4"/>
  <c r="J21" i="4"/>
  <c r="I21" i="4"/>
  <c r="X20" i="4"/>
  <c r="U20" i="4"/>
  <c r="T20" i="4"/>
  <c r="O20" i="4"/>
  <c r="N20" i="4"/>
  <c r="M20" i="4"/>
  <c r="L20" i="4"/>
  <c r="K20" i="4"/>
  <c r="J20" i="4"/>
  <c r="I20" i="4"/>
  <c r="X19" i="4"/>
  <c r="U19" i="4"/>
  <c r="T19" i="4"/>
  <c r="O19" i="4"/>
  <c r="N19" i="4"/>
  <c r="M19" i="4"/>
  <c r="L19" i="4"/>
  <c r="K19" i="4"/>
  <c r="J19" i="4"/>
  <c r="I19" i="4"/>
  <c r="X18" i="4"/>
  <c r="U18" i="4"/>
  <c r="T18" i="4"/>
  <c r="O18" i="4"/>
  <c r="N18" i="4"/>
  <c r="M18" i="4"/>
  <c r="L18" i="4"/>
  <c r="K18" i="4"/>
  <c r="J18" i="4"/>
  <c r="I18" i="4"/>
  <c r="S17" i="4"/>
  <c r="R17" i="4"/>
  <c r="R27" i="4" s="1"/>
  <c r="Q17" i="4"/>
  <c r="P17" i="4"/>
  <c r="P27" i="4" s="1"/>
  <c r="H17" i="4"/>
  <c r="G17" i="4"/>
  <c r="F17" i="4"/>
  <c r="E17" i="4"/>
  <c r="E27" i="4" s="1"/>
  <c r="D17" i="4"/>
  <c r="C17" i="4"/>
  <c r="C27" i="4" s="1"/>
  <c r="B17" i="4"/>
  <c r="U16" i="4"/>
  <c r="T16" i="4"/>
  <c r="O16" i="4"/>
  <c r="N16" i="4"/>
  <c r="M16" i="4"/>
  <c r="K16" i="4"/>
  <c r="J16" i="4"/>
  <c r="I16" i="4"/>
  <c r="X16" i="4" s="1"/>
  <c r="U15" i="4"/>
  <c r="T15" i="4"/>
  <c r="O15" i="4"/>
  <c r="N15" i="4"/>
  <c r="M15" i="4"/>
  <c r="K15" i="4"/>
  <c r="J15" i="4"/>
  <c r="I15" i="4"/>
  <c r="L15" i="4" s="1"/>
  <c r="U14" i="4"/>
  <c r="T14" i="4"/>
  <c r="O14" i="4"/>
  <c r="N14" i="4"/>
  <c r="M14" i="4"/>
  <c r="K14" i="4"/>
  <c r="J14" i="4"/>
  <c r="I14" i="4"/>
  <c r="X14" i="4" s="1"/>
  <c r="U13" i="4"/>
  <c r="T13" i="4"/>
  <c r="O13" i="4"/>
  <c r="N13" i="4"/>
  <c r="M13" i="4"/>
  <c r="K13" i="4"/>
  <c r="J13" i="4"/>
  <c r="I13" i="4"/>
  <c r="L13" i="4" s="1"/>
  <c r="U12" i="4"/>
  <c r="T12" i="4"/>
  <c r="O12" i="4"/>
  <c r="N12" i="4"/>
  <c r="M12" i="4"/>
  <c r="K12" i="4"/>
  <c r="J12" i="4"/>
  <c r="I12" i="4"/>
  <c r="X12" i="4" s="1"/>
  <c r="U11" i="4"/>
  <c r="T11" i="4"/>
  <c r="O11" i="4"/>
  <c r="N11" i="4"/>
  <c r="M11" i="4"/>
  <c r="K11" i="4"/>
  <c r="J11" i="4"/>
  <c r="I11" i="4"/>
  <c r="L11" i="4" s="1"/>
  <c r="U10" i="4"/>
  <c r="T10" i="4"/>
  <c r="O10" i="4"/>
  <c r="N10" i="4"/>
  <c r="M10" i="4"/>
  <c r="K10" i="4"/>
  <c r="J10" i="4"/>
  <c r="I10" i="4"/>
  <c r="U9" i="4"/>
  <c r="T9" i="4"/>
  <c r="O9" i="4"/>
  <c r="N9" i="4"/>
  <c r="M9" i="4"/>
  <c r="K9" i="4"/>
  <c r="J9" i="4"/>
  <c r="I9" i="4"/>
  <c r="L9" i="4" s="1"/>
  <c r="U8" i="4"/>
  <c r="T8" i="4"/>
  <c r="O8" i="4"/>
  <c r="N8" i="4"/>
  <c r="M8" i="4"/>
  <c r="K8" i="4"/>
  <c r="J8" i="4"/>
  <c r="I8" i="4"/>
  <c r="X8" i="4" s="1"/>
  <c r="U7" i="4"/>
  <c r="T7" i="4"/>
  <c r="O7" i="4"/>
  <c r="N7" i="4"/>
  <c r="M7" i="4"/>
  <c r="K7" i="4"/>
  <c r="J7" i="4"/>
  <c r="I7" i="4"/>
  <c r="U6" i="4"/>
  <c r="T6" i="4"/>
  <c r="O6" i="4"/>
  <c r="N6" i="4"/>
  <c r="M6" i="4"/>
  <c r="K6" i="4"/>
  <c r="J6" i="4"/>
  <c r="I6" i="4"/>
  <c r="X6" i="4" s="1"/>
  <c r="A3" i="28"/>
  <c r="P3" i="4"/>
  <c r="E5" i="46"/>
  <c r="G4" i="46"/>
  <c r="L5" i="46"/>
  <c r="J4" i="46"/>
  <c r="A2" i="45"/>
  <c r="C5" i="46"/>
  <c r="C4" i="46"/>
  <c r="J5" i="46"/>
  <c r="H4" i="46"/>
  <c r="U5" i="37"/>
  <c r="K5" i="37"/>
  <c r="C5" i="37"/>
  <c r="R4" i="37"/>
  <c r="I4" i="37"/>
  <c r="U3" i="37"/>
  <c r="B2" i="37"/>
  <c r="O5" i="37"/>
  <c r="F5" i="37"/>
  <c r="V4" i="37"/>
  <c r="L4" i="37"/>
  <c r="D4" i="37"/>
  <c r="D3" i="37"/>
  <c r="W5" i="37"/>
  <c r="N5" i="37"/>
  <c r="E5" i="37"/>
  <c r="U4" i="37"/>
  <c r="K4" i="37"/>
  <c r="AA3" i="37"/>
  <c r="C3" i="37"/>
  <c r="P17" i="35"/>
  <c r="H17" i="35"/>
  <c r="L16" i="35"/>
  <c r="D16" i="35"/>
  <c r="C15" i="35"/>
  <c r="Q5" i="37"/>
  <c r="H5" i="37"/>
  <c r="X4" i="37"/>
  <c r="O4" i="37"/>
  <c r="F4" i="37"/>
  <c r="J3" i="37"/>
  <c r="O17" i="35"/>
  <c r="G17" i="35"/>
  <c r="K16" i="35"/>
  <c r="P15" i="35"/>
  <c r="B15" i="35"/>
  <c r="I17" i="35"/>
  <c r="E16" i="35"/>
  <c r="N17" i="35"/>
  <c r="J16" i="35"/>
  <c r="A15" i="35"/>
  <c r="E17" i="35"/>
  <c r="N15" i="35"/>
  <c r="F16" i="35"/>
  <c r="B17" i="35"/>
  <c r="A13" i="22"/>
  <c r="S5" i="4"/>
  <c r="K5" i="4"/>
  <c r="C5" i="4"/>
  <c r="N4" i="4"/>
  <c r="F4" i="4"/>
  <c r="R5" i="4"/>
  <c r="J5" i="4"/>
  <c r="B5" i="4"/>
  <c r="M4" i="4"/>
  <c r="E4" i="4"/>
  <c r="Q5" i="4"/>
  <c r="I5" i="4"/>
  <c r="T4" i="4"/>
  <c r="L4" i="4"/>
  <c r="D4" i="4"/>
  <c r="P5" i="4"/>
  <c r="H5" i="4"/>
  <c r="S4" i="4"/>
  <c r="K4" i="4"/>
  <c r="C4" i="4"/>
  <c r="A2" i="40"/>
  <c r="D3" i="23"/>
  <c r="A3" i="4"/>
  <c r="M4" i="46"/>
  <c r="B3" i="46"/>
  <c r="D5" i="46"/>
  <c r="F4" i="46"/>
  <c r="K5" i="46"/>
  <c r="I4" i="46"/>
  <c r="A1" i="45"/>
  <c r="N4" i="46"/>
  <c r="B4" i="46"/>
  <c r="P5" i="37"/>
  <c r="G5" i="37"/>
  <c r="W4" i="37"/>
  <c r="N4" i="37"/>
  <c r="E4" i="37"/>
  <c r="G3" i="37"/>
  <c r="S5" i="37"/>
  <c r="J5" i="37"/>
  <c r="Z4" i="37"/>
  <c r="Q4" i="37"/>
  <c r="H4" i="37"/>
  <c r="Q3" i="37"/>
  <c r="B1" i="37"/>
  <c r="R5" i="37"/>
  <c r="I5" i="37"/>
  <c r="Y4" i="37"/>
  <c r="P4" i="37"/>
  <c r="G4" i="37"/>
  <c r="N3" i="37"/>
  <c r="A1" i="37"/>
  <c r="L17" i="35"/>
  <c r="D17" i="35"/>
  <c r="H16" i="35"/>
  <c r="M15" i="35"/>
  <c r="V5" i="37"/>
  <c r="L5" i="37"/>
  <c r="D5" i="37"/>
  <c r="S4" i="37"/>
  <c r="J4" i="37"/>
  <c r="X3" i="37"/>
  <c r="B3" i="37"/>
  <c r="K17" i="35"/>
  <c r="C17" i="35"/>
  <c r="G16" i="35"/>
  <c r="J15" i="35"/>
  <c r="J17" i="35"/>
  <c r="A17" i="35"/>
  <c r="D15" i="35"/>
  <c r="F17" i="35"/>
  <c r="O15" i="35"/>
  <c r="M17" i="35"/>
  <c r="I16" i="35"/>
  <c r="A14" i="35"/>
  <c r="G15" i="35"/>
  <c r="D5" i="24"/>
  <c r="A3" i="22"/>
  <c r="O5" i="4"/>
  <c r="G5" i="4"/>
  <c r="R4" i="4"/>
  <c r="J4" i="4"/>
  <c r="B4" i="4"/>
  <c r="N5" i="4"/>
  <c r="F5" i="4"/>
  <c r="Q4" i="4"/>
  <c r="I4" i="4"/>
  <c r="A4" i="4"/>
  <c r="M5" i="4"/>
  <c r="E5" i="4"/>
  <c r="P4" i="4"/>
  <c r="H4" i="4"/>
  <c r="T5" i="4"/>
  <c r="L5" i="4"/>
  <c r="D5" i="4"/>
  <c r="O4" i="4"/>
  <c r="G4" i="4"/>
  <c r="L3" i="4"/>
  <c r="T17" i="4" l="1"/>
  <c r="X74" i="4"/>
  <c r="X76" i="4"/>
  <c r="X78" i="4"/>
  <c r="X80" i="4"/>
  <c r="N109" i="4"/>
  <c r="N152" i="4"/>
  <c r="N156" i="4"/>
  <c r="M53" i="8"/>
  <c r="M142" i="8"/>
  <c r="M144" i="8"/>
  <c r="M146" i="8"/>
  <c r="M148" i="8"/>
  <c r="M150" i="8"/>
  <c r="M153" i="8"/>
  <c r="M155" i="8"/>
  <c r="M157" i="8"/>
  <c r="H25" i="23"/>
  <c r="H51" i="23"/>
  <c r="B27" i="4"/>
  <c r="J17" i="4"/>
  <c r="F27" i="4"/>
  <c r="I17" i="4"/>
  <c r="L17" i="4" s="1"/>
  <c r="X22" i="4"/>
  <c r="L23" i="4"/>
  <c r="O25" i="4"/>
  <c r="K25" i="4"/>
  <c r="U25" i="4"/>
  <c r="L43" i="4"/>
  <c r="B55" i="4"/>
  <c r="J45" i="4"/>
  <c r="F55" i="4"/>
  <c r="I45" i="4"/>
  <c r="L45" i="4" s="1"/>
  <c r="S55" i="4"/>
  <c r="N53" i="4"/>
  <c r="T53" i="4"/>
  <c r="U81" i="4"/>
  <c r="L90" i="4"/>
  <c r="L91" i="4"/>
  <c r="L92" i="4"/>
  <c r="L93" i="4"/>
  <c r="L94" i="4"/>
  <c r="L95" i="4"/>
  <c r="L96" i="4"/>
  <c r="L97" i="4"/>
  <c r="L98" i="4"/>
  <c r="L99" i="4"/>
  <c r="L100" i="4"/>
  <c r="C111" i="4"/>
  <c r="O101" i="4"/>
  <c r="I101" i="4"/>
  <c r="L101" i="4" s="1"/>
  <c r="P111" i="4"/>
  <c r="S111" i="4"/>
  <c r="B139" i="4"/>
  <c r="D139" i="4"/>
  <c r="O139" i="4" s="1"/>
  <c r="F139" i="4"/>
  <c r="Q139" i="4"/>
  <c r="U129" i="4"/>
  <c r="O137" i="4"/>
  <c r="B157" i="4"/>
  <c r="F157" i="4"/>
  <c r="M157" i="4" s="1"/>
  <c r="S157" i="4"/>
  <c r="K150" i="4"/>
  <c r="K154" i="4"/>
  <c r="K156" i="4"/>
  <c r="C165" i="4"/>
  <c r="G165" i="4"/>
  <c r="N165" i="4" s="1"/>
  <c r="P165" i="4"/>
  <c r="R165" i="4"/>
  <c r="R167" i="4" s="1"/>
  <c r="J159" i="4"/>
  <c r="K159" i="4"/>
  <c r="T160" i="4"/>
  <c r="T161" i="4"/>
  <c r="N164" i="4"/>
  <c r="T164" i="4"/>
  <c r="C26" i="8"/>
  <c r="E26" i="8"/>
  <c r="M26" i="8" s="1"/>
  <c r="M16" i="8"/>
  <c r="B26" i="8"/>
  <c r="J24" i="8"/>
  <c r="F26" i="8"/>
  <c r="I24" i="8"/>
  <c r="C53" i="8"/>
  <c r="E53" i="8"/>
  <c r="M43" i="8"/>
  <c r="I70" i="8"/>
  <c r="L70" i="8" s="1"/>
  <c r="G80" i="8"/>
  <c r="M105" i="8"/>
  <c r="H74" i="24"/>
  <c r="H78" i="24"/>
  <c r="E61" i="28"/>
  <c r="I12" i="35"/>
  <c r="F23" i="35"/>
  <c r="F26" i="35" s="1"/>
  <c r="W14" i="50"/>
  <c r="P35" i="50"/>
  <c r="B53" i="8"/>
  <c r="J51" i="8"/>
  <c r="F53" i="8"/>
  <c r="I51" i="8"/>
  <c r="J70" i="8"/>
  <c r="B80" i="8"/>
  <c r="D80" i="8"/>
  <c r="J80" i="8" s="1"/>
  <c r="F80" i="8"/>
  <c r="H80" i="8"/>
  <c r="C107" i="8"/>
  <c r="E107" i="8"/>
  <c r="M97" i="8"/>
  <c r="B107" i="8"/>
  <c r="J105" i="8"/>
  <c r="F107" i="8"/>
  <c r="H107" i="8"/>
  <c r="J124" i="8"/>
  <c r="G134" i="8"/>
  <c r="K134" i="8" s="1"/>
  <c r="B151" i="8"/>
  <c r="B161" i="8" s="1"/>
  <c r="D151" i="8"/>
  <c r="D161" i="8" s="1"/>
  <c r="F151" i="8"/>
  <c r="F161" i="8" s="1"/>
  <c r="H151" i="8"/>
  <c r="K151" i="8" s="1"/>
  <c r="M141" i="8"/>
  <c r="J142" i="8"/>
  <c r="K142" i="8"/>
  <c r="M143" i="8"/>
  <c r="J144" i="8"/>
  <c r="K144" i="8"/>
  <c r="M145" i="8"/>
  <c r="J146" i="8"/>
  <c r="K146" i="8"/>
  <c r="M147" i="8"/>
  <c r="J148" i="8"/>
  <c r="K148" i="8"/>
  <c r="M149" i="8"/>
  <c r="J150" i="8"/>
  <c r="K150" i="8"/>
  <c r="C159" i="8"/>
  <c r="J159" i="8" s="1"/>
  <c r="E159" i="8"/>
  <c r="E161" i="8" s="1"/>
  <c r="G159" i="8"/>
  <c r="G161" i="8" s="1"/>
  <c r="J153" i="8"/>
  <c r="K153" i="8"/>
  <c r="M154" i="8"/>
  <c r="J155" i="8"/>
  <c r="K155" i="8"/>
  <c r="M156" i="8"/>
  <c r="J157" i="8"/>
  <c r="K157" i="8"/>
  <c r="K158" i="8"/>
  <c r="H12" i="23"/>
  <c r="H38" i="23"/>
  <c r="H71" i="23"/>
  <c r="C79" i="24"/>
  <c r="E79" i="24"/>
  <c r="H79" i="24" s="1"/>
  <c r="H40" i="24"/>
  <c r="M69" i="28"/>
  <c r="V11" i="37"/>
  <c r="AC35" i="50"/>
  <c r="O42" i="50"/>
  <c r="AC36" i="50"/>
  <c r="AC42" i="50" s="1"/>
  <c r="H46" i="50"/>
  <c r="H76" i="24"/>
  <c r="M64" i="28"/>
  <c r="M66" i="28"/>
  <c r="M68" i="28"/>
  <c r="E70" i="28"/>
  <c r="K71" i="28"/>
  <c r="M51" i="28"/>
  <c r="M61" i="28"/>
  <c r="P23" i="35"/>
  <c r="O26" i="35"/>
  <c r="S7" i="37"/>
  <c r="AA7" i="37" s="1"/>
  <c r="S8" i="37"/>
  <c r="AA8" i="37" s="1"/>
  <c r="S9" i="37"/>
  <c r="AA9" i="37" s="1"/>
  <c r="S10" i="37"/>
  <c r="AA10" i="37" s="1"/>
  <c r="U11" i="37"/>
  <c r="U14" i="50"/>
  <c r="H21" i="50"/>
  <c r="P21" i="50"/>
  <c r="V21" i="50"/>
  <c r="G28" i="50"/>
  <c r="V28" i="50"/>
  <c r="L23" i="50"/>
  <c r="L44" i="50" s="1"/>
  <c r="P44" i="50" s="1"/>
  <c r="X44" i="50" s="1"/>
  <c r="X24" i="50"/>
  <c r="W26" i="50"/>
  <c r="K26" i="50"/>
  <c r="K47" i="50" s="1"/>
  <c r="O47" i="50" s="1"/>
  <c r="G35" i="50"/>
  <c r="O35" i="50"/>
  <c r="U35" i="50"/>
  <c r="H42" i="50"/>
  <c r="V42" i="50"/>
  <c r="G14" i="53"/>
  <c r="O14" i="53"/>
  <c r="U14" i="53"/>
  <c r="W8" i="53"/>
  <c r="AA46" i="53"/>
  <c r="AA47" i="53"/>
  <c r="W15" i="53"/>
  <c r="W21" i="53" s="1"/>
  <c r="W35" i="53"/>
  <c r="O35" i="53"/>
  <c r="U35" i="53"/>
  <c r="AA30" i="53"/>
  <c r="AA36" i="53"/>
  <c r="AA45" i="53"/>
  <c r="X15" i="53"/>
  <c r="X22" i="53"/>
  <c r="G28" i="53"/>
  <c r="O28" i="53"/>
  <c r="U28" i="53"/>
  <c r="AA35" i="53"/>
  <c r="G10" i="38"/>
  <c r="G11" i="38" s="1"/>
  <c r="E11" i="38"/>
  <c r="H10" i="38"/>
  <c r="H11" i="38" s="1"/>
  <c r="L5" i="38"/>
  <c r="L6" i="38"/>
  <c r="L9" i="38"/>
  <c r="J45" i="22"/>
  <c r="J63" i="22"/>
  <c r="F71" i="28"/>
  <c r="E64" i="28"/>
  <c r="E51" i="28"/>
  <c r="M63" i="28"/>
  <c r="M65" i="28"/>
  <c r="M67" i="28"/>
  <c r="I71" i="28"/>
  <c r="M36" i="28"/>
  <c r="E68" i="28"/>
  <c r="D71" i="28"/>
  <c r="E36" i="28"/>
  <c r="E65" i="28"/>
  <c r="J71" i="28"/>
  <c r="M70" i="28"/>
  <c r="H71" i="28"/>
  <c r="L71" i="28"/>
  <c r="M26" i="28"/>
  <c r="G67" i="28"/>
  <c r="E69" i="28"/>
  <c r="E26" i="28"/>
  <c r="C71" i="28"/>
  <c r="G66" i="28"/>
  <c r="F64" i="23"/>
  <c r="F51" i="23"/>
  <c r="F71" i="23"/>
  <c r="G51" i="23"/>
  <c r="G74" i="23"/>
  <c r="G75" i="23"/>
  <c r="G76" i="23"/>
  <c r="H73" i="23"/>
  <c r="G71" i="23"/>
  <c r="F72" i="23"/>
  <c r="H75" i="23"/>
  <c r="H76" i="23"/>
  <c r="G72" i="23"/>
  <c r="G73" i="23"/>
  <c r="F75" i="23"/>
  <c r="F76" i="23"/>
  <c r="E77" i="23"/>
  <c r="H72" i="23"/>
  <c r="F73" i="23"/>
  <c r="F74" i="23"/>
  <c r="K44" i="22"/>
  <c r="K62" i="22"/>
  <c r="K32" i="22"/>
  <c r="K46" i="22"/>
  <c r="K64" i="22"/>
  <c r="E73" i="22"/>
  <c r="E76" i="22" s="1"/>
  <c r="J32" i="22"/>
  <c r="J46" i="22"/>
  <c r="J62" i="22"/>
  <c r="J64" i="22"/>
  <c r="J44" i="22"/>
  <c r="F75" i="22"/>
  <c r="I76" i="22"/>
  <c r="G73" i="22"/>
  <c r="G76" i="22" s="1"/>
  <c r="E71" i="22"/>
  <c r="E74" i="22" s="1"/>
  <c r="D75" i="22"/>
  <c r="H72" i="22"/>
  <c r="J72" i="22" s="1"/>
  <c r="K45" i="22"/>
  <c r="K63" i="22"/>
  <c r="G74" i="22"/>
  <c r="G77" i="22" s="1"/>
  <c r="I71" i="22"/>
  <c r="J10" i="22"/>
  <c r="C24" i="22"/>
  <c r="U101" i="4"/>
  <c r="Q111" i="4"/>
  <c r="Q157" i="4"/>
  <c r="U147" i="4"/>
  <c r="U151" i="4"/>
  <c r="U155" i="4"/>
  <c r="T73" i="4"/>
  <c r="Q83" i="4"/>
  <c r="P55" i="4"/>
  <c r="U163" i="4"/>
  <c r="P157" i="4"/>
  <c r="T148" i="4"/>
  <c r="T152" i="4"/>
  <c r="T156" i="4"/>
  <c r="T150" i="4"/>
  <c r="T154" i="4"/>
  <c r="Q165" i="4"/>
  <c r="Q167" i="4" s="1"/>
  <c r="U159" i="4"/>
  <c r="P167" i="4"/>
  <c r="S165" i="4"/>
  <c r="S167" i="4" s="1"/>
  <c r="U161" i="4"/>
  <c r="T162" i="4"/>
  <c r="T163" i="4"/>
  <c r="S27" i="4"/>
  <c r="U27" i="4" s="1"/>
  <c r="R157" i="4"/>
  <c r="T157" i="4" s="1"/>
  <c r="U149" i="4"/>
  <c r="U153" i="4"/>
  <c r="Q27" i="4"/>
  <c r="F165" i="4"/>
  <c r="M165" i="4" s="1"/>
  <c r="N137" i="4"/>
  <c r="H139" i="4"/>
  <c r="K146" i="4"/>
  <c r="M129" i="4"/>
  <c r="O109" i="4"/>
  <c r="M101" i="4"/>
  <c r="O148" i="4"/>
  <c r="K152" i="4"/>
  <c r="C23" i="35"/>
  <c r="L8" i="38"/>
  <c r="G111" i="4"/>
  <c r="H111" i="4"/>
  <c r="K111" i="4" s="1"/>
  <c r="N148" i="4"/>
  <c r="I81" i="4"/>
  <c r="I83" i="4" s="1"/>
  <c r="B167" i="4"/>
  <c r="J165" i="4"/>
  <c r="I73" i="4"/>
  <c r="L73" i="4" s="1"/>
  <c r="L7" i="38"/>
  <c r="O73" i="4"/>
  <c r="O146" i="4"/>
  <c r="O150" i="4"/>
  <c r="O154" i="4"/>
  <c r="N73" i="4"/>
  <c r="G157" i="4"/>
  <c r="N157" i="4" s="1"/>
  <c r="N149" i="4"/>
  <c r="N153" i="4"/>
  <c r="E157" i="4"/>
  <c r="E165" i="4"/>
  <c r="E167" i="4" s="1"/>
  <c r="N160" i="4"/>
  <c r="J161" i="4"/>
  <c r="K161" i="4"/>
  <c r="O163" i="4"/>
  <c r="I53" i="4"/>
  <c r="N159" i="4"/>
  <c r="O160" i="4"/>
  <c r="N162" i="4"/>
  <c r="O53" i="4"/>
  <c r="J53" i="4"/>
  <c r="K158" i="4"/>
  <c r="X34" i="4"/>
  <c r="X36" i="4"/>
  <c r="X38" i="4"/>
  <c r="X40" i="4"/>
  <c r="X42" i="4"/>
  <c r="X44" i="4"/>
  <c r="O45" i="4"/>
  <c r="J147" i="4"/>
  <c r="K147" i="4"/>
  <c r="N150" i="4"/>
  <c r="J151" i="4"/>
  <c r="K151" i="4"/>
  <c r="N154" i="4"/>
  <c r="J155" i="4"/>
  <c r="K155" i="4"/>
  <c r="M45" i="4"/>
  <c r="L38" i="4"/>
  <c r="J149" i="4"/>
  <c r="K149" i="4"/>
  <c r="J153" i="4"/>
  <c r="K153" i="4"/>
  <c r="N147" i="4"/>
  <c r="K148" i="4"/>
  <c r="N151" i="4"/>
  <c r="J152" i="4"/>
  <c r="N155" i="4"/>
  <c r="J156" i="4"/>
  <c r="O165" i="4"/>
  <c r="N158" i="4"/>
  <c r="O159" i="4"/>
  <c r="O161" i="4"/>
  <c r="O162" i="4"/>
  <c r="K162" i="4"/>
  <c r="J163" i="4"/>
  <c r="K163" i="4"/>
  <c r="X24" i="4"/>
  <c r="I25" i="4"/>
  <c r="N163" i="4"/>
  <c r="N146" i="4"/>
  <c r="O147" i="4"/>
  <c r="O149" i="4"/>
  <c r="O151" i="4"/>
  <c r="O152" i="4"/>
  <c r="O153" i="4"/>
  <c r="O155" i="4"/>
  <c r="O156" i="4"/>
  <c r="N17" i="4"/>
  <c r="L31" i="4"/>
  <c r="L59" i="4" s="1"/>
  <c r="L87" i="4" s="1"/>
  <c r="L115" i="4" s="1"/>
  <c r="L143" i="4" s="1"/>
  <c r="S32" i="4"/>
  <c r="S60" i="4"/>
  <c r="S116" i="4"/>
  <c r="S88" i="4"/>
  <c r="S144" i="4"/>
  <c r="P31" i="4"/>
  <c r="P59" i="4"/>
  <c r="P115" i="4"/>
  <c r="P87" i="4"/>
  <c r="P143" i="4"/>
  <c r="P60" i="4"/>
  <c r="P116" i="4"/>
  <c r="P88" i="4"/>
  <c r="P144" i="4"/>
  <c r="P32" i="4"/>
  <c r="Q116" i="4"/>
  <c r="Q88" i="4"/>
  <c r="Q144" i="4"/>
  <c r="Q32" i="4"/>
  <c r="Q60" i="4"/>
  <c r="A31" i="4"/>
  <c r="A59" i="4" s="1"/>
  <c r="A87" i="4" s="1"/>
  <c r="A115" i="4" s="1"/>
  <c r="A143" i="4" s="1"/>
  <c r="R144" i="4"/>
  <c r="R32" i="4"/>
  <c r="R60" i="4"/>
  <c r="R116" i="4"/>
  <c r="R88" i="4"/>
  <c r="D16" i="23"/>
  <c r="D29" i="23" s="1"/>
  <c r="D42" i="23" s="1"/>
  <c r="D55" i="23" s="1"/>
  <c r="D68" i="23" s="1"/>
  <c r="D18" i="24"/>
  <c r="D31" i="24" s="1"/>
  <c r="D44" i="24" s="1"/>
  <c r="D57" i="24" s="1"/>
  <c r="D70" i="24" s="1"/>
  <c r="A38" i="28"/>
  <c r="L51" i="8"/>
  <c r="X101" i="4"/>
  <c r="F167" i="4"/>
  <c r="J83" i="4"/>
  <c r="T27" i="4"/>
  <c r="L53" i="4"/>
  <c r="L81" i="4"/>
  <c r="J111" i="4"/>
  <c r="J139" i="4"/>
  <c r="G167" i="4"/>
  <c r="L24" i="8"/>
  <c r="M111" i="4"/>
  <c r="M139" i="4"/>
  <c r="M27" i="4"/>
  <c r="M55" i="4"/>
  <c r="M83" i="4"/>
  <c r="U165" i="4"/>
  <c r="J134" i="8"/>
  <c r="L6" i="4"/>
  <c r="X7" i="4"/>
  <c r="L8" i="4"/>
  <c r="X9" i="4"/>
  <c r="L10" i="4"/>
  <c r="X11" i="4"/>
  <c r="L12" i="4"/>
  <c r="X13" i="4"/>
  <c r="L14" i="4"/>
  <c r="X15" i="4"/>
  <c r="L16" i="4"/>
  <c r="K17" i="4"/>
  <c r="O17" i="4"/>
  <c r="L25" i="4"/>
  <c r="T25" i="4"/>
  <c r="G27" i="4"/>
  <c r="N27" i="4" s="1"/>
  <c r="T45" i="4"/>
  <c r="X46" i="4"/>
  <c r="L47" i="4"/>
  <c r="X48" i="4"/>
  <c r="L49" i="4"/>
  <c r="X50" i="4"/>
  <c r="L51" i="4"/>
  <c r="X52" i="4"/>
  <c r="U53" i="4"/>
  <c r="D55" i="4"/>
  <c r="H55" i="4"/>
  <c r="K55" i="4" s="1"/>
  <c r="X62" i="4"/>
  <c r="L63" i="4"/>
  <c r="X64" i="4"/>
  <c r="L65" i="4"/>
  <c r="X66" i="4"/>
  <c r="L67" i="4"/>
  <c r="X68" i="4"/>
  <c r="L69" i="4"/>
  <c r="X70" i="4"/>
  <c r="L71" i="4"/>
  <c r="X72" i="4"/>
  <c r="M73" i="4"/>
  <c r="U73" i="4"/>
  <c r="J81" i="4"/>
  <c r="N81" i="4"/>
  <c r="E83" i="4"/>
  <c r="O83" i="4" s="1"/>
  <c r="J101" i="4"/>
  <c r="N101" i="4"/>
  <c r="L102" i="4"/>
  <c r="X103" i="4"/>
  <c r="L104" i="4"/>
  <c r="X105" i="4"/>
  <c r="L106" i="4"/>
  <c r="X107" i="4"/>
  <c r="L108" i="4"/>
  <c r="K109" i="4"/>
  <c r="E111" i="4"/>
  <c r="O111" i="4" s="1"/>
  <c r="J129" i="4"/>
  <c r="N129" i="4"/>
  <c r="X129" i="4"/>
  <c r="L130" i="4"/>
  <c r="X131" i="4"/>
  <c r="L132" i="4"/>
  <c r="X133" i="4"/>
  <c r="L134" i="4"/>
  <c r="X135" i="4"/>
  <c r="L136" i="4"/>
  <c r="K137" i="4"/>
  <c r="R139" i="4"/>
  <c r="I146" i="4"/>
  <c r="L146" i="4" s="1"/>
  <c r="M146" i="4"/>
  <c r="U146" i="4"/>
  <c r="I148" i="4"/>
  <c r="L148" i="4" s="1"/>
  <c r="U148" i="4"/>
  <c r="I150" i="4"/>
  <c r="X150" i="4" s="1"/>
  <c r="U150" i="4"/>
  <c r="I152" i="4"/>
  <c r="L152" i="4" s="1"/>
  <c r="U152" i="4"/>
  <c r="I154" i="4"/>
  <c r="L154" i="4" s="1"/>
  <c r="U154" i="4"/>
  <c r="I156" i="4"/>
  <c r="L156" i="4" s="1"/>
  <c r="U156" i="4"/>
  <c r="C157" i="4"/>
  <c r="C167" i="4" s="1"/>
  <c r="I158" i="4"/>
  <c r="L158" i="4" s="1"/>
  <c r="M158" i="4"/>
  <c r="U158" i="4"/>
  <c r="I160" i="4"/>
  <c r="L160" i="4" s="1"/>
  <c r="U160" i="4"/>
  <c r="I162" i="4"/>
  <c r="L162" i="4" s="1"/>
  <c r="U162" i="4"/>
  <c r="I164" i="4"/>
  <c r="L164" i="4" s="1"/>
  <c r="U164" i="4"/>
  <c r="K24" i="8"/>
  <c r="O32" i="8"/>
  <c r="O41" i="8" s="1"/>
  <c r="K51" i="8"/>
  <c r="I78" i="8"/>
  <c r="M78" i="8"/>
  <c r="E80" i="8"/>
  <c r="M80" i="8" s="1"/>
  <c r="K105" i="8"/>
  <c r="G107" i="8"/>
  <c r="M107" i="8" s="1"/>
  <c r="I141" i="8"/>
  <c r="L141" i="8" s="1"/>
  <c r="I145" i="8"/>
  <c r="L145" i="8" s="1"/>
  <c r="I149" i="8"/>
  <c r="L149" i="8" s="1"/>
  <c r="I154" i="8"/>
  <c r="L154" i="8" s="1"/>
  <c r="I158" i="8"/>
  <c r="L158" i="8" s="1"/>
  <c r="I132" i="8"/>
  <c r="M132" i="8"/>
  <c r="I140" i="8"/>
  <c r="L140" i="8" s="1"/>
  <c r="M140" i="8"/>
  <c r="D27" i="4"/>
  <c r="O27" i="4" s="1"/>
  <c r="H27" i="4"/>
  <c r="X53" i="4"/>
  <c r="E55" i="4"/>
  <c r="Q55" i="4"/>
  <c r="J73" i="4"/>
  <c r="X73" i="4"/>
  <c r="K81" i="4"/>
  <c r="R83" i="4"/>
  <c r="K101" i="4"/>
  <c r="T109" i="4"/>
  <c r="R111" i="4"/>
  <c r="K129" i="4"/>
  <c r="O129" i="4"/>
  <c r="T137" i="4"/>
  <c r="G139" i="4"/>
  <c r="N139" i="4" s="1"/>
  <c r="S139" i="4"/>
  <c r="T139" i="4" s="1"/>
  <c r="J146" i="4"/>
  <c r="T147" i="4"/>
  <c r="J148" i="4"/>
  <c r="T149" i="4"/>
  <c r="J150" i="4"/>
  <c r="T151" i="4"/>
  <c r="T153" i="4"/>
  <c r="J154" i="4"/>
  <c r="T155" i="4"/>
  <c r="D157" i="4"/>
  <c r="H157" i="4"/>
  <c r="J158" i="4"/>
  <c r="T159" i="4"/>
  <c r="J160" i="4"/>
  <c r="J162" i="4"/>
  <c r="J164" i="4"/>
  <c r="H165" i="4"/>
  <c r="K16" i="8"/>
  <c r="D26" i="8"/>
  <c r="J26" i="8" s="1"/>
  <c r="H26" i="8"/>
  <c r="K26" i="8" s="1"/>
  <c r="K43" i="8"/>
  <c r="D53" i="8"/>
  <c r="J53" i="8" s="1"/>
  <c r="H53" i="8"/>
  <c r="K53" i="8" s="1"/>
  <c r="K97" i="8"/>
  <c r="D107" i="8"/>
  <c r="I142" i="8"/>
  <c r="L142" i="8" s="1"/>
  <c r="I146" i="8"/>
  <c r="L146" i="8" s="1"/>
  <c r="I150" i="8"/>
  <c r="L150" i="8" s="1"/>
  <c r="I124" i="8"/>
  <c r="L124" i="8" s="1"/>
  <c r="M124" i="8"/>
  <c r="I155" i="8"/>
  <c r="L155" i="8" s="1"/>
  <c r="J132" i="8"/>
  <c r="J140" i="8"/>
  <c r="L7" i="4"/>
  <c r="X10" i="4"/>
  <c r="M17" i="4"/>
  <c r="U17" i="4"/>
  <c r="J25" i="4"/>
  <c r="N25" i="4"/>
  <c r="X25" i="4"/>
  <c r="N45" i="4"/>
  <c r="R55" i="4"/>
  <c r="U55" i="4" s="1"/>
  <c r="X63" i="4"/>
  <c r="L66" i="4"/>
  <c r="K73" i="4"/>
  <c r="T81" i="4"/>
  <c r="G83" i="4"/>
  <c r="S83" i="4"/>
  <c r="T101" i="4"/>
  <c r="I109" i="4"/>
  <c r="U109" i="4"/>
  <c r="T129" i="4"/>
  <c r="I137" i="4"/>
  <c r="U137" i="4"/>
  <c r="I147" i="4"/>
  <c r="X148" i="4"/>
  <c r="I149" i="4"/>
  <c r="L149" i="4" s="1"/>
  <c r="I151" i="4"/>
  <c r="L151" i="4" s="1"/>
  <c r="I153" i="4"/>
  <c r="L153" i="4" s="1"/>
  <c r="I155" i="4"/>
  <c r="L155" i="4" s="1"/>
  <c r="O158" i="4"/>
  <c r="I159" i="4"/>
  <c r="L159" i="4" s="1"/>
  <c r="X160" i="4"/>
  <c r="I161" i="4"/>
  <c r="L161" i="4" s="1"/>
  <c r="I163" i="4"/>
  <c r="L163" i="4" s="1"/>
  <c r="K78" i="8"/>
  <c r="I105" i="8"/>
  <c r="I143" i="8"/>
  <c r="L143" i="8" s="1"/>
  <c r="I147" i="8"/>
  <c r="L147" i="8" s="1"/>
  <c r="I152" i="8"/>
  <c r="L152" i="8" s="1"/>
  <c r="I156" i="8"/>
  <c r="L156" i="8" s="1"/>
  <c r="K132" i="8"/>
  <c r="M151" i="8"/>
  <c r="K140" i="8"/>
  <c r="M159" i="8"/>
  <c r="X17" i="4"/>
  <c r="K45" i="4"/>
  <c r="J109" i="4"/>
  <c r="J137" i="4"/>
  <c r="T146" i="4"/>
  <c r="T158" i="4"/>
  <c r="I16" i="8"/>
  <c r="L16" i="8" s="1"/>
  <c r="I43" i="8"/>
  <c r="L43" i="8" s="1"/>
  <c r="I97" i="8"/>
  <c r="L97" i="8" s="1"/>
  <c r="I144" i="8"/>
  <c r="L144" i="8" s="1"/>
  <c r="I148" i="8"/>
  <c r="L148" i="8" s="1"/>
  <c r="I153" i="8"/>
  <c r="L153" i="8" s="1"/>
  <c r="I157" i="8"/>
  <c r="L157" i="8" s="1"/>
  <c r="J151" i="8"/>
  <c r="H161" i="8"/>
  <c r="M152" i="8"/>
  <c r="M158" i="8"/>
  <c r="J152" i="8"/>
  <c r="C25" i="22"/>
  <c r="K152" i="8"/>
  <c r="K12" i="23"/>
  <c r="K33" i="22"/>
  <c r="J34" i="22"/>
  <c r="F71" i="22"/>
  <c r="J71" i="22" s="1"/>
  <c r="E72" i="22"/>
  <c r="I72" i="22"/>
  <c r="I75" i="22" s="1"/>
  <c r="D73" i="22"/>
  <c r="D76" i="22" s="1"/>
  <c r="H73" i="22"/>
  <c r="H76" i="22" s="1"/>
  <c r="H74" i="23"/>
  <c r="F73" i="24"/>
  <c r="C22" i="22"/>
  <c r="K34" i="22"/>
  <c r="J70" i="22"/>
  <c r="D74" i="22"/>
  <c r="H74" i="22"/>
  <c r="H77" i="22" s="1"/>
  <c r="L12" i="23"/>
  <c r="B77" i="23"/>
  <c r="F77" i="23" s="1"/>
  <c r="K70" i="22"/>
  <c r="G72" i="22"/>
  <c r="G75" i="22" s="1"/>
  <c r="F73" i="22"/>
  <c r="F76" i="22" s="1"/>
  <c r="F14" i="24"/>
  <c r="J33" i="22"/>
  <c r="H64" i="23"/>
  <c r="H27" i="24"/>
  <c r="H53" i="24"/>
  <c r="C77" i="23"/>
  <c r="G77" i="23" s="1"/>
  <c r="G14" i="24"/>
  <c r="G69" i="28"/>
  <c r="G15" i="28"/>
  <c r="E16" i="28"/>
  <c r="E71" i="28" s="1"/>
  <c r="M16" i="28"/>
  <c r="G53" i="28"/>
  <c r="E63" i="28"/>
  <c r="E67" i="28"/>
  <c r="E62" i="28"/>
  <c r="E66" i="28"/>
  <c r="G9" i="28"/>
  <c r="G10" i="28"/>
  <c r="G13" i="28"/>
  <c r="G18" i="28"/>
  <c r="G27" i="28"/>
  <c r="G42" i="28"/>
  <c r="C12" i="35"/>
  <c r="C26" i="35" s="1"/>
  <c r="N26" i="35"/>
  <c r="C6" i="37"/>
  <c r="C11" i="37" s="1"/>
  <c r="W11" i="37"/>
  <c r="M26" i="35"/>
  <c r="P12" i="35"/>
  <c r="P26" i="35" s="1"/>
  <c r="J26" i="35"/>
  <c r="L23" i="35"/>
  <c r="L26" i="35" s="1"/>
  <c r="G26" i="35"/>
  <c r="I23" i="35"/>
  <c r="I26" i="35" s="1"/>
  <c r="W6" i="37"/>
  <c r="C11" i="38"/>
  <c r="S6" i="37"/>
  <c r="K10" i="38"/>
  <c r="L10" i="38" s="1"/>
  <c r="D11" i="38"/>
  <c r="AC21" i="50"/>
  <c r="W21" i="50"/>
  <c r="L43" i="50"/>
  <c r="L28" i="50"/>
  <c r="P22" i="50"/>
  <c r="P25" i="50"/>
  <c r="L46" i="50"/>
  <c r="P46" i="50" s="1"/>
  <c r="L47" i="50"/>
  <c r="P47" i="50" s="1"/>
  <c r="P26" i="50"/>
  <c r="K28" i="50"/>
  <c r="X35" i="50"/>
  <c r="K45" i="50"/>
  <c r="O45" i="50" s="1"/>
  <c r="W45" i="50" s="1"/>
  <c r="Y45" i="50" s="1"/>
  <c r="O24" i="50"/>
  <c r="AC24" i="50" s="1"/>
  <c r="AC45" i="50" s="1"/>
  <c r="AC14" i="50"/>
  <c r="K46" i="50"/>
  <c r="O46" i="50" s="1"/>
  <c r="O25" i="50"/>
  <c r="AC25" i="50" s="1"/>
  <c r="AC46" i="50" s="1"/>
  <c r="AC48" i="50"/>
  <c r="X22" i="50"/>
  <c r="W25" i="50"/>
  <c r="X26" i="50"/>
  <c r="H28" i="50"/>
  <c r="H35" i="50"/>
  <c r="X21" i="53"/>
  <c r="X28" i="53"/>
  <c r="G14" i="50"/>
  <c r="O14" i="50"/>
  <c r="G21" i="50"/>
  <c r="O21" i="50"/>
  <c r="W24" i="50"/>
  <c r="X25" i="50"/>
  <c r="Z44" i="50"/>
  <c r="AA42" i="53"/>
  <c r="X8" i="50"/>
  <c r="X14" i="50" s="1"/>
  <c r="X15" i="50"/>
  <c r="X21" i="50" s="1"/>
  <c r="O23" i="50"/>
  <c r="AC23" i="50" s="1"/>
  <c r="AC44" i="50" s="1"/>
  <c r="P24" i="50"/>
  <c r="V35" i="50"/>
  <c r="W36" i="50"/>
  <c r="W42" i="50" s="1"/>
  <c r="F49" i="50"/>
  <c r="K43" i="50"/>
  <c r="U43" i="50"/>
  <c r="O22" i="50"/>
  <c r="W22" i="50"/>
  <c r="W28" i="50" s="1"/>
  <c r="P23" i="50"/>
  <c r="W29" i="50"/>
  <c r="W35" i="50" s="1"/>
  <c r="P42" i="50"/>
  <c r="X42" i="50"/>
  <c r="C49" i="50"/>
  <c r="G43" i="50"/>
  <c r="G49" i="50" s="1"/>
  <c r="M49" i="50"/>
  <c r="W48" i="50"/>
  <c r="Y48" i="50" s="1"/>
  <c r="W14" i="53"/>
  <c r="AA21" i="53"/>
  <c r="X35" i="53"/>
  <c r="P49" i="53"/>
  <c r="H43" i="50"/>
  <c r="H49" i="50" s="1"/>
  <c r="U44" i="50"/>
  <c r="W44" i="50" s="1"/>
  <c r="Y44" i="50" s="1"/>
  <c r="V45" i="50"/>
  <c r="X45" i="50" s="1"/>
  <c r="Z45" i="50" s="1"/>
  <c r="U48" i="50"/>
  <c r="R49" i="50"/>
  <c r="AA8" i="53"/>
  <c r="W23" i="53"/>
  <c r="W28" i="53" s="1"/>
  <c r="W36" i="53"/>
  <c r="W42" i="53" s="1"/>
  <c r="V43" i="53"/>
  <c r="X43" i="53" s="1"/>
  <c r="U44" i="53"/>
  <c r="W44" i="53" s="1"/>
  <c r="Y44" i="53" s="1"/>
  <c r="V47" i="53"/>
  <c r="X47" i="53" s="1"/>
  <c r="Z47" i="53" s="1"/>
  <c r="U48" i="53"/>
  <c r="W48" i="53" s="1"/>
  <c r="Y48" i="53" s="1"/>
  <c r="D49" i="53"/>
  <c r="L49" i="53"/>
  <c r="U47" i="50"/>
  <c r="W47" i="50" s="1"/>
  <c r="Y47" i="50" s="1"/>
  <c r="V48" i="50"/>
  <c r="X48" i="50" s="1"/>
  <c r="Z48" i="50" s="1"/>
  <c r="O21" i="53"/>
  <c r="G35" i="53"/>
  <c r="X36" i="53"/>
  <c r="X42" i="53" s="1"/>
  <c r="G43" i="53"/>
  <c r="G49" i="53" s="1"/>
  <c r="O43" i="53"/>
  <c r="V44" i="53"/>
  <c r="X44" i="53" s="1"/>
  <c r="Z44" i="53" s="1"/>
  <c r="U45" i="53"/>
  <c r="W45" i="53" s="1"/>
  <c r="Y45" i="53" s="1"/>
  <c r="V48" i="53"/>
  <c r="X48" i="53" s="1"/>
  <c r="Z48" i="53" s="1"/>
  <c r="Q49" i="53"/>
  <c r="V43" i="50"/>
  <c r="U46" i="50"/>
  <c r="V47" i="50"/>
  <c r="AA23" i="53"/>
  <c r="AA28" i="53" s="1"/>
  <c r="H35" i="53"/>
  <c r="V45" i="53"/>
  <c r="X45" i="53" s="1"/>
  <c r="Z45" i="53" s="1"/>
  <c r="U46" i="53"/>
  <c r="W46" i="53" s="1"/>
  <c r="Y46" i="53" s="1"/>
  <c r="V46" i="50"/>
  <c r="X8" i="53"/>
  <c r="X14" i="53" s="1"/>
  <c r="U43" i="53"/>
  <c r="V46" i="53"/>
  <c r="X46" i="53" s="1"/>
  <c r="Z46" i="53" s="1"/>
  <c r="U47" i="53"/>
  <c r="W47" i="53" s="1"/>
  <c r="Y47" i="53" s="1"/>
  <c r="M161" i="8" l="1"/>
  <c r="K161" i="8"/>
  <c r="C161" i="8"/>
  <c r="J161" i="8" s="1"/>
  <c r="O26" i="50"/>
  <c r="AC26" i="50" s="1"/>
  <c r="AC47" i="50" s="1"/>
  <c r="M71" i="28"/>
  <c r="K159" i="8"/>
  <c r="I159" i="8"/>
  <c r="I161" i="8" s="1"/>
  <c r="L161" i="8" s="1"/>
  <c r="I151" i="8"/>
  <c r="L151" i="8" s="1"/>
  <c r="X146" i="4"/>
  <c r="N83" i="4"/>
  <c r="J107" i="8"/>
  <c r="K157" i="4"/>
  <c r="U111" i="4"/>
  <c r="X81" i="4"/>
  <c r="U157" i="4"/>
  <c r="M134" i="8"/>
  <c r="I55" i="4"/>
  <c r="L55" i="4" s="1"/>
  <c r="I27" i="4"/>
  <c r="X45" i="4"/>
  <c r="G79" i="24"/>
  <c r="K80" i="8"/>
  <c r="K73" i="22"/>
  <c r="H75" i="22"/>
  <c r="J75" i="22" s="1"/>
  <c r="K76" i="22"/>
  <c r="E77" i="22"/>
  <c r="I74" i="22"/>
  <c r="K74" i="22" s="1"/>
  <c r="K71" i="22"/>
  <c r="T165" i="4"/>
  <c r="T83" i="4"/>
  <c r="U167" i="4"/>
  <c r="X164" i="4"/>
  <c r="X162" i="4"/>
  <c r="X158" i="4"/>
  <c r="O55" i="4"/>
  <c r="X154" i="4"/>
  <c r="K27" i="4"/>
  <c r="X156" i="4"/>
  <c r="X49" i="53"/>
  <c r="Z43" i="53"/>
  <c r="Z49" i="53" s="1"/>
  <c r="U49" i="53"/>
  <c r="O28" i="50"/>
  <c r="AC22" i="50"/>
  <c r="U49" i="50"/>
  <c r="X28" i="50"/>
  <c r="W46" i="50"/>
  <c r="Y46" i="50" s="1"/>
  <c r="G68" i="28"/>
  <c r="G70" i="28"/>
  <c r="G63" i="28"/>
  <c r="D77" i="22"/>
  <c r="K72" i="22"/>
  <c r="C27" i="22"/>
  <c r="E75" i="22"/>
  <c r="K75" i="22" s="1"/>
  <c r="H77" i="23"/>
  <c r="F74" i="22"/>
  <c r="F77" i="22" s="1"/>
  <c r="C28" i="22"/>
  <c r="L147" i="4"/>
  <c r="D167" i="4"/>
  <c r="O167" i="4" s="1"/>
  <c r="J157" i="4"/>
  <c r="T55" i="4"/>
  <c r="X152" i="4"/>
  <c r="I26" i="8"/>
  <c r="L26" i="8" s="1"/>
  <c r="K139" i="4"/>
  <c r="L83" i="4"/>
  <c r="N111" i="4"/>
  <c r="X161" i="4"/>
  <c r="T167" i="4"/>
  <c r="K107" i="8"/>
  <c r="X163" i="4"/>
  <c r="C57" i="22"/>
  <c r="V49" i="50"/>
  <c r="K49" i="50"/>
  <c r="O43" i="50"/>
  <c r="P28" i="50"/>
  <c r="G51" i="28"/>
  <c r="G65" i="28"/>
  <c r="G26" i="28"/>
  <c r="C23" i="22"/>
  <c r="H167" i="4"/>
  <c r="K165" i="4"/>
  <c r="L78" i="8"/>
  <c r="I80" i="8"/>
  <c r="L80" i="8" s="1"/>
  <c r="L150" i="4"/>
  <c r="J55" i="4"/>
  <c r="X155" i="4"/>
  <c r="T111" i="4"/>
  <c r="N55" i="4"/>
  <c r="I165" i="4"/>
  <c r="I157" i="4"/>
  <c r="X153" i="4"/>
  <c r="O157" i="4"/>
  <c r="C58" i="22"/>
  <c r="O49" i="53"/>
  <c r="W43" i="53"/>
  <c r="AA14" i="53"/>
  <c r="AA43" i="53"/>
  <c r="X47" i="50"/>
  <c r="Z47" i="50" s="1"/>
  <c r="G36" i="28"/>
  <c r="G64" i="28"/>
  <c r="G16" i="28"/>
  <c r="G61" i="28"/>
  <c r="J76" i="22"/>
  <c r="J73" i="22"/>
  <c r="I107" i="8"/>
  <c r="L107" i="8" s="1"/>
  <c r="L105" i="8"/>
  <c r="L109" i="4"/>
  <c r="I111" i="4"/>
  <c r="X111" i="4" s="1"/>
  <c r="X159" i="4"/>
  <c r="X151" i="4"/>
  <c r="N167" i="4"/>
  <c r="X149" i="4"/>
  <c r="K83" i="4"/>
  <c r="I53" i="8"/>
  <c r="L53" i="8" s="1"/>
  <c r="C56" i="22"/>
  <c r="V49" i="53"/>
  <c r="AA44" i="53"/>
  <c r="X46" i="50"/>
  <c r="Z46" i="50" s="1"/>
  <c r="L49" i="50"/>
  <c r="P43" i="50"/>
  <c r="S11" i="37"/>
  <c r="AA6" i="37"/>
  <c r="AA11" i="37" s="1"/>
  <c r="G62" i="28"/>
  <c r="L159" i="8"/>
  <c r="I139" i="4"/>
  <c r="L137" i="4"/>
  <c r="U83" i="4"/>
  <c r="J27" i="4"/>
  <c r="L132" i="8"/>
  <c r="I134" i="8"/>
  <c r="L134" i="8" s="1"/>
  <c r="U139" i="4"/>
  <c r="X147" i="4"/>
  <c r="L27" i="4"/>
  <c r="X137" i="4"/>
  <c r="X109" i="4"/>
  <c r="X83" i="4"/>
  <c r="M167" i="4"/>
  <c r="X27" i="4"/>
  <c r="X55" i="4" l="1"/>
  <c r="G71" i="28"/>
  <c r="I77" i="22"/>
  <c r="K77" i="22" s="1"/>
  <c r="P49" i="50"/>
  <c r="X43" i="50"/>
  <c r="L111" i="4"/>
  <c r="L165" i="4"/>
  <c r="I167" i="4"/>
  <c r="X165" i="4"/>
  <c r="K167" i="4"/>
  <c r="C60" i="22"/>
  <c r="AC28" i="50"/>
  <c r="AC43" i="50"/>
  <c r="AC49" i="50" s="1"/>
  <c r="L139" i="4"/>
  <c r="C59" i="22"/>
  <c r="AA49" i="53"/>
  <c r="O49" i="50"/>
  <c r="W43" i="50"/>
  <c r="C31" i="22"/>
  <c r="J77" i="22"/>
  <c r="J167" i="4"/>
  <c r="J74" i="22"/>
  <c r="W49" i="53"/>
  <c r="Y43" i="53"/>
  <c r="Y49" i="53" s="1"/>
  <c r="C61" i="22"/>
  <c r="L157" i="4"/>
  <c r="X157" i="4"/>
  <c r="C26" i="22"/>
  <c r="C30" i="22"/>
  <c r="X139" i="4"/>
  <c r="C33" i="22" l="1"/>
  <c r="C64" i="22"/>
  <c r="W49" i="50"/>
  <c r="Y43" i="50"/>
  <c r="Y49" i="50" s="1"/>
  <c r="X49" i="50"/>
  <c r="Z43" i="50"/>
  <c r="Z49" i="50" s="1"/>
  <c r="C62" i="22"/>
  <c r="C63" i="22"/>
  <c r="C34" i="22"/>
  <c r="L167" i="4"/>
  <c r="X167" i="4"/>
  <c r="C29" i="22"/>
  <c r="C36" i="22" l="1"/>
  <c r="C32" i="22"/>
  <c r="C37" i="22"/>
  <c r="C39" i="22" l="1"/>
  <c r="C40" i="22"/>
  <c r="C71" i="22"/>
  <c r="C73" i="22"/>
  <c r="C72" i="22"/>
  <c r="C35" i="22"/>
  <c r="C75" i="22" l="1"/>
  <c r="C76" i="22"/>
  <c r="C74" i="22"/>
  <c r="C42" i="22"/>
  <c r="C38" i="22"/>
  <c r="C43" i="22"/>
  <c r="C77" i="22" l="1"/>
  <c r="C45" i="22"/>
  <c r="C46" i="22"/>
  <c r="C41" i="22"/>
  <c r="M65" i="22"/>
  <c r="M66" i="22" l="1"/>
  <c r="C49" i="22"/>
  <c r="C48" i="22"/>
  <c r="C44" i="22"/>
  <c r="S9" i="28" l="1"/>
  <c r="S12" i="28"/>
  <c r="C47" i="22"/>
  <c r="C54" i="22"/>
  <c r="C51" i="22"/>
  <c r="C52" i="22"/>
  <c r="C55" i="22"/>
  <c r="S8" i="28"/>
  <c r="S7" i="28"/>
  <c r="S10" i="28" l="1"/>
  <c r="C53" i="22"/>
  <c r="C50" i="22"/>
  <c r="S11" i="28"/>
</calcChain>
</file>

<file path=xl/sharedStrings.xml><?xml version="1.0" encoding="utf-8"?>
<sst xmlns="http://schemas.openxmlformats.org/spreadsheetml/2006/main" count="7163" uniqueCount="2106">
  <si>
    <t>Aluru</t>
  </si>
  <si>
    <t>Beluru</t>
  </si>
  <si>
    <t>Halebidu</t>
  </si>
  <si>
    <t>Arehalli</t>
  </si>
  <si>
    <t>Sakleshpura</t>
  </si>
  <si>
    <t>Sl No</t>
  </si>
  <si>
    <t>CB</t>
  </si>
  <si>
    <t>RDPR</t>
  </si>
  <si>
    <t>LIS Installations</t>
  </si>
  <si>
    <t>Health &amp; Family Welfare Dept</t>
  </si>
  <si>
    <t>Agriculture Dept</t>
  </si>
  <si>
    <t>Social Welfare Dept</t>
  </si>
  <si>
    <t>Home Affairs Dept</t>
  </si>
  <si>
    <t>Others</t>
  </si>
  <si>
    <t>Total</t>
  </si>
  <si>
    <t>Telephone Exchange/BSNL</t>
  </si>
  <si>
    <t>GRAND TOTAL</t>
  </si>
  <si>
    <t>Name of the Sub-Division : Aluru</t>
  </si>
  <si>
    <t>(Units in MU &amp; Rs in Lakhs)</t>
  </si>
  <si>
    <t>DCB for the Month of Dce-2022</t>
  </si>
  <si>
    <t>C B Ratio</t>
  </si>
  <si>
    <t>Cummulative DCB April-2022 to December-2022</t>
  </si>
  <si>
    <t>Tariff</t>
  </si>
  <si>
    <t>Total No. of Installations</t>
  </si>
  <si>
    <t>No. of Live Installations</t>
  </si>
  <si>
    <t>No. of Install. Actually billed</t>
  </si>
  <si>
    <t>Consumption</t>
  </si>
  <si>
    <t>Opening Balance</t>
  </si>
  <si>
    <t>Demand</t>
  </si>
  <si>
    <t>Collection</t>
  </si>
  <si>
    <t>Closing Balance</t>
  </si>
  <si>
    <t>Billing Efficiency</t>
  </si>
  <si>
    <t>Collection Efficiency against Demand</t>
  </si>
  <si>
    <t>For the month</t>
  </si>
  <si>
    <t>Previous month</t>
  </si>
  <si>
    <t>ARR</t>
  </si>
  <si>
    <t>Consumption per installation</t>
  </si>
  <si>
    <t>Sales Up to 31.12.2022</t>
  </si>
  <si>
    <t>OB as on 01.04.2022</t>
  </si>
  <si>
    <t>Progressive demand(upto December-22)</t>
  </si>
  <si>
    <t>Progressive Collection
 (upto December-22)</t>
  </si>
  <si>
    <t>Collection Efficiency against Progressive Demand</t>
  </si>
  <si>
    <t>Previous month Demand</t>
  </si>
  <si>
    <t>LT-1 &lt; 40 Units</t>
  </si>
  <si>
    <t>LT-1 &gt; 40 Units</t>
  </si>
  <si>
    <t>LT-2</t>
  </si>
  <si>
    <t>LT-3</t>
  </si>
  <si>
    <t>LT-4 (a)</t>
  </si>
  <si>
    <t>LT-4 (b) &amp; (c)</t>
  </si>
  <si>
    <t>LT-5</t>
  </si>
  <si>
    <t>LT-6 a</t>
  </si>
  <si>
    <t>LT-6 b</t>
  </si>
  <si>
    <t>LT-7</t>
  </si>
  <si>
    <t>Auxiliary</t>
  </si>
  <si>
    <t>LT-Total</t>
  </si>
  <si>
    <t>HT-1</t>
  </si>
  <si>
    <t>HT-2(a)</t>
  </si>
  <si>
    <t>HT-2(b)</t>
  </si>
  <si>
    <t>HT-2(c)</t>
  </si>
  <si>
    <t>HT-3</t>
  </si>
  <si>
    <t>HT-4</t>
  </si>
  <si>
    <t>HT-5</t>
  </si>
  <si>
    <t>HT-Total</t>
  </si>
  <si>
    <t>Misc</t>
  </si>
  <si>
    <t>Grand Total</t>
  </si>
  <si>
    <t>Name of the Sub-Division : Beluru</t>
  </si>
  <si>
    <t>Name of the Sub-Division : Halebidu</t>
  </si>
  <si>
    <t>Name of the Sub-Division : Arehalli</t>
  </si>
  <si>
    <t>Name of the Sub-Division : Sakleshpura</t>
  </si>
  <si>
    <t>Name of the Division : Sakleshpura</t>
  </si>
  <si>
    <t>COLL - DEM</t>
  </si>
  <si>
    <t>CUMULATIVE CB</t>
  </si>
  <si>
    <t>diff</t>
  </si>
  <si>
    <t>Total No. of  Installations</t>
  </si>
  <si>
    <t xml:space="preserve">Consumption  </t>
  </si>
  <si>
    <t xml:space="preserve">Collection Efficiency against Demand </t>
  </si>
  <si>
    <t xml:space="preserve">Consumption per installation </t>
  </si>
  <si>
    <t xml:space="preserve">Collection Efficiency against Progressive  Demand </t>
  </si>
  <si>
    <t>CRPATNA</t>
  </si>
  <si>
    <t>CHAMUNDESHWARI ELECTRICITY SUPPLY CORPORATION LIMITED</t>
  </si>
  <si>
    <t>COURT CASE DETAILS</t>
  </si>
  <si>
    <t>SL. NO</t>
  </si>
  <si>
    <t>DVN NAME</t>
  </si>
  <si>
    <t>SUB DVN NAME</t>
  </si>
  <si>
    <t>COURT_NAME</t>
  </si>
  <si>
    <t>CASE_TYPE</t>
  </si>
  <si>
    <t>CASE NUMER</t>
  </si>
  <si>
    <t>YEAR</t>
  </si>
  <si>
    <t>NATURE OF CASE</t>
  </si>
  <si>
    <t>PETITIONER DETAILS</t>
  </si>
  <si>
    <t>RESPONDENT</t>
  </si>
  <si>
    <t>LCO ( LITIGATION CONDUCTING OFFICER)</t>
  </si>
  <si>
    <t>PANEL ADVOCATE NAME</t>
  </si>
  <si>
    <t>NEXT HEARING
  DATE</t>
  </si>
  <si>
    <t>CASESTATUS
 (PENDING / DISPOSED)</t>
  </si>
  <si>
    <t>DISPOSED DATE
  (IF IT IS DISPOSED)</t>
  </si>
  <si>
    <t>Name of the Division : Hassan</t>
  </si>
  <si>
    <t>Cumulative  DCB for FY 2021-22</t>
  </si>
  <si>
    <t>( in MU &amp; Rs in Lakhs)</t>
  </si>
  <si>
    <t xml:space="preserve">LT-1 &lt; 40 </t>
  </si>
  <si>
    <t xml:space="preserve">LT-1 &gt; 40 </t>
  </si>
  <si>
    <t>Name of the Division : Channarayapatna</t>
  </si>
  <si>
    <t>Name of the Division : Arasikere</t>
  </si>
  <si>
    <t>Name of the Division : Holenarasipura</t>
  </si>
  <si>
    <t>Name of the Circle : Hassan</t>
  </si>
  <si>
    <t>Division</t>
  </si>
  <si>
    <t>Hassan</t>
  </si>
  <si>
    <t>C R Patna</t>
  </si>
  <si>
    <t>Arasikere</t>
  </si>
  <si>
    <t>Hassan-Circle &amp; Zone</t>
  </si>
  <si>
    <t>SKPURA Dvn Total</t>
  </si>
  <si>
    <t>LT-4</t>
  </si>
  <si>
    <t>HT1</t>
  </si>
  <si>
    <t>Amt</t>
  </si>
  <si>
    <t>Mysore Zone</t>
  </si>
  <si>
    <t>CESC</t>
  </si>
  <si>
    <t>Rs in Lakhs</t>
  </si>
  <si>
    <t>TOTAL</t>
  </si>
  <si>
    <t>No.</t>
  </si>
  <si>
    <t>Amount</t>
  </si>
  <si>
    <t>Nos</t>
  </si>
  <si>
    <t>Remarks</t>
  </si>
  <si>
    <t>N R Mohalla</t>
  </si>
  <si>
    <t>V V Mohalla</t>
  </si>
  <si>
    <t>Nanjanagud</t>
  </si>
  <si>
    <t>Hunsur</t>
  </si>
  <si>
    <t>K R Nagar</t>
  </si>
  <si>
    <t>Mysuru Circle</t>
  </si>
  <si>
    <t>Ch Nagar</t>
  </si>
  <si>
    <t>Kollegala</t>
  </si>
  <si>
    <t>Madikeri</t>
  </si>
  <si>
    <t>Ch &amp; Kodagu Circle</t>
  </si>
  <si>
    <t>Mandya</t>
  </si>
  <si>
    <t>Maddur</t>
  </si>
  <si>
    <t>P Pura</t>
  </si>
  <si>
    <t>K R Pete</t>
  </si>
  <si>
    <t>Nagamangala</t>
  </si>
  <si>
    <t>Mandya Circle</t>
  </si>
  <si>
    <t>HT</t>
  </si>
  <si>
    <t>No</t>
  </si>
  <si>
    <t>&gt;12 Months</t>
  </si>
  <si>
    <t>ANNEXURE-11 A</t>
  </si>
  <si>
    <t>Sl 
No</t>
  </si>
  <si>
    <t>Closing Balance i.e  yet to be collected</t>
  </si>
  <si>
    <t>ANNEXURE-11B</t>
  </si>
  <si>
    <t>Format- 11 A2</t>
  </si>
  <si>
    <t xml:space="preserve">Recovery of Additional Security Deposit </t>
  </si>
  <si>
    <t>( Rs in Lakhs)</t>
  </si>
  <si>
    <t>Demand for FY-2022-23</t>
  </si>
  <si>
    <t>% of Collection against Demand</t>
  </si>
  <si>
    <t>Reason for not recovered</t>
  </si>
  <si>
    <t>Non R - APDRP Area</t>
  </si>
  <si>
    <t>LT-6(a)</t>
  </si>
  <si>
    <t xml:space="preserve">LT-6(b) </t>
  </si>
  <si>
    <t>Chamundeshwari Electricity Supply Corporation Limited</t>
  </si>
  <si>
    <t>Format- 11 A1</t>
  </si>
  <si>
    <t>O &amp; M Division:-HASSAN</t>
  </si>
  <si>
    <t>Format-6</t>
  </si>
  <si>
    <t>Demand During the FY 2022</t>
  </si>
  <si>
    <t>R - APDRP Area</t>
  </si>
  <si>
    <t>O &amp; M Division:-SAKALESHPURA</t>
  </si>
  <si>
    <t>Demand During the FY 2020</t>
  </si>
  <si>
    <t>O &amp; M Division:-CR PATNA</t>
  </si>
  <si>
    <t>O &amp; M Division:-ARASIKERE</t>
  </si>
  <si>
    <t>O &amp; M Division:-HN PURA</t>
  </si>
  <si>
    <t xml:space="preserve">O &amp; M Circle :-Hassan </t>
  </si>
  <si>
    <t>5=(3+4)</t>
  </si>
  <si>
    <t>LT-6(a) WS</t>
  </si>
  <si>
    <t>LT-6(b) SL</t>
  </si>
  <si>
    <t>Name of the Division</t>
  </si>
  <si>
    <t>LT-1</t>
  </si>
  <si>
    <t>ANNEXURE-15</t>
  </si>
  <si>
    <t>OB</t>
  </si>
  <si>
    <t>Added during
 the month</t>
  </si>
  <si>
    <t>Replaced during 
the month</t>
  </si>
  <si>
    <t>Age wise Pending</t>
  </si>
  <si>
    <t xml:space="preserve">0 to 1 Month </t>
  </si>
  <si>
    <t>1 to 3
 Months</t>
  </si>
  <si>
    <t>4 to 6
 Months</t>
  </si>
  <si>
    <t>7 to 11
 Months</t>
  </si>
  <si>
    <t>7=(5-6)</t>
  </si>
  <si>
    <t>13=(8+9+10+11)</t>
  </si>
  <si>
    <t>Electromechancical meter</t>
  </si>
  <si>
    <t>Electrostatic meter</t>
  </si>
  <si>
    <t>Name of 
the Division</t>
  </si>
  <si>
    <t xml:space="preserve">TOTAL </t>
  </si>
  <si>
    <t>Chamundeswari Electricity Supply Corporation Ltd</t>
  </si>
  <si>
    <t xml:space="preserve">Statement Showing the details of  progress of  data collection under  Amruth Joythi Yojana of BJ/KJ Tariff </t>
  </si>
  <si>
    <t>Name Of Div</t>
  </si>
  <si>
    <t>Name of the Acc Section</t>
  </si>
  <si>
    <t>No of Installations as per DCB  under BJ/KJ</t>
  </si>
  <si>
    <t xml:space="preserve">No of beneficiary
identified </t>
  </si>
  <si>
    <t xml:space="preserve">No of beneficiary Adhar Collected </t>
  </si>
  <si>
    <t xml:space="preserve">No of beneficiary 
RD Collected </t>
  </si>
  <si>
    <t xml:space="preserve">Aplication Regiestered  in SEVA Sindhu  By MR </t>
  </si>
  <si>
    <t xml:space="preserve">Aplication Regiestered in SEVA Sindhu  By  
Sub Division / Division </t>
  </si>
  <si>
    <t>Aplication Regiestered by consumer in SEVA SINDHU (Self)</t>
  </si>
  <si>
    <t xml:space="preserve">Total Application regiestred </t>
  </si>
  <si>
    <t xml:space="preserve">SC </t>
  </si>
  <si>
    <t xml:space="preserve">ST </t>
  </si>
  <si>
    <t>6=(4+5)</t>
  </si>
  <si>
    <t>9=(7+8)</t>
  </si>
  <si>
    <t>11=(9+10)</t>
  </si>
  <si>
    <t>14=(11+12+13)</t>
  </si>
  <si>
    <t>SAKLESHPURA</t>
  </si>
  <si>
    <t>ARehalli</t>
  </si>
  <si>
    <t xml:space="preserve">Statement Showing the details of No of Street light against DTCs </t>
  </si>
  <si>
    <t>Sl no</t>
  </si>
  <si>
    <t xml:space="preserve">NO OF DTC (Except IP, M S Building  DTCs) </t>
  </si>
  <si>
    <t>NO of Street lights as per DCB</t>
  </si>
  <si>
    <t xml:space="preserve"> Average No of Street lights against DTC </t>
  </si>
  <si>
    <t>Urban</t>
  </si>
  <si>
    <t xml:space="preserve">Rural </t>
  </si>
  <si>
    <t>ALUR</t>
  </si>
  <si>
    <t>BELUR</t>
  </si>
  <si>
    <t>Amt in Lakhs</t>
  </si>
  <si>
    <t xml:space="preserve">SL NO </t>
  </si>
  <si>
    <t>RLB</t>
  </si>
  <si>
    <t>ULB</t>
  </si>
  <si>
    <t>MVS</t>
  </si>
  <si>
    <t>Lift Irrigation(CNNL)</t>
  </si>
  <si>
    <t xml:space="preserve">Minor Irrigation </t>
  </si>
  <si>
    <t>Other govt dept installations</t>
  </si>
  <si>
    <t>2017-18</t>
  </si>
  <si>
    <t>2018-19</t>
  </si>
  <si>
    <t>2020-21</t>
  </si>
  <si>
    <t>2021-22</t>
  </si>
  <si>
    <t>2022-23</t>
  </si>
  <si>
    <t>ABSTRACT OF SELF-EXCEUTION WORKS FROM FY 2015-2016 to FY-2021-2022 OF SAKLESHPURA DIVISION LT/ HT/MS Building/Lay-Outs</t>
  </si>
  <si>
    <t>ACCOUNT 
  HEAD</t>
  </si>
  <si>
    <t>FINANCIAL 
  YEAR</t>
  </si>
  <si>
    <t>LT</t>
  </si>
  <si>
    <t>MS Building</t>
  </si>
  <si>
    <t>Lay-Outs</t>
  </si>
  <si>
    <t>Shifting</t>
  </si>
  <si>
    <t>APS to Revenue sites/ outside the village Limits</t>
  </si>
  <si>
    <t>Abstract of self-execution works from FY 2015-2016 to FY-2022-2023 of LT/ HT/MS Building/Lay-Outs</t>
  </si>
  <si>
    <t>No. of Work 
  Orders</t>
  </si>
  <si>
    <t>Estimate Cost 
  (in Lakhs.)</t>
  </si>
  <si>
    <t>Joint Inventory 
  Submitted</t>
  </si>
  <si>
    <t>Asset Categorization Amount in Lakhs</t>
  </si>
  <si>
    <t>Balance Joint inventory to be submitted</t>
  </si>
  <si>
    <t>No. of Work 
 Orders</t>
  </si>
  <si>
    <t>Estimate Cost 
 (in Lakhs.)</t>
  </si>
  <si>
    <t>Joint Inventory 
 Submitted</t>
  </si>
  <si>
    <t>No's of Works</t>
  </si>
  <si>
    <t>Amount in Lakhs</t>
  </si>
  <si>
    <t>2015-16</t>
  </si>
  <si>
    <t>2016-17</t>
  </si>
  <si>
    <t>2019-20</t>
  </si>
  <si>
    <t>Sakaleshpura</t>
  </si>
  <si>
    <t>S.NO.</t>
  </si>
  <si>
    <t>RR NO. / SP ID</t>
  </si>
  <si>
    <t>DEPARTMENT</t>
  </si>
  <si>
    <t>TALUK</t>
  </si>
  <si>
    <t>NAME</t>
  </si>
  <si>
    <t>TARRIF</t>
  </si>
  <si>
    <t>CONS</t>
  </si>
  <si>
    <t>OB -PRINCIPAL</t>
  </si>
  <si>
    <t>OB-INTEREST</t>
  </si>
  <si>
    <t>OB TOTAL</t>
  </si>
  <si>
    <t>DEMANDPRINCIPAL</t>
  </si>
  <si>
    <t>DEMAND INTEREST</t>
  </si>
  <si>
    <t>DEMAND TOTAL</t>
  </si>
  <si>
    <t>COLLECTION- PRINCIPAL</t>
  </si>
  <si>
    <t>COLLECTIONINTEREST</t>
  </si>
  <si>
    <t>COLLECTION</t>
  </si>
  <si>
    <t>CB-PRINCIPAL</t>
  </si>
  <si>
    <t>CB-INTERESST</t>
  </si>
  <si>
    <t>CB TOTAL</t>
  </si>
  <si>
    <t>YHHL31276</t>
  </si>
  <si>
    <t>Education Dept</t>
  </si>
  <si>
    <t>HEAD MASTERGOVT PRIMERI SCHOOLHADLAHALLI</t>
  </si>
  <si>
    <t>LT2A(II)</t>
  </si>
  <si>
    <t>UL33857</t>
  </si>
  <si>
    <t>HEAD MASTERGOVT HIGH SCHOOLUDAYAVARA SKP</t>
  </si>
  <si>
    <t>YEL32297</t>
  </si>
  <si>
    <t>HEAD MASTERGOVT HIGH SCHOOLECHALABIDU YESLUR SKLESHPURA</t>
  </si>
  <si>
    <t>DNL33863</t>
  </si>
  <si>
    <t>HEAD MASTERGOVT.HIGHER PRIMARY SCHOOLDONIGAL</t>
  </si>
  <si>
    <t>KML31770</t>
  </si>
  <si>
    <t>HEAD MASTERGOVT HIGH SCHOOLKAMNHALL</t>
  </si>
  <si>
    <t>VL101</t>
  </si>
  <si>
    <t>HEAD MASTERG.H.P SCHOOLVADURU</t>
  </si>
  <si>
    <t>HEAD MASTERCHETHAN RESIDINEAR S.CHAMPAKA NAGAR SKP</t>
  </si>
  <si>
    <t>LT2A(I)</t>
  </si>
  <si>
    <t>YEL79</t>
  </si>
  <si>
    <t>HEAD MASTERGOVT. H.P SCHOOLECHALABEEDU</t>
  </si>
  <si>
    <t>GL12</t>
  </si>
  <si>
    <t>HEADMISSSHAPH SIDDEGOWDA SCHOOLVINOBA ROAD SKP</t>
  </si>
  <si>
    <t>RGL62</t>
  </si>
  <si>
    <t>HEAD MASTERG.H.P.S.RAJENDR PURA</t>
  </si>
  <si>
    <t>JBL32843</t>
  </si>
  <si>
    <t>HEAD MASTERGOVT.PRIMARY SCHOOLAGALATTY</t>
  </si>
  <si>
    <t>BGL32914</t>
  </si>
  <si>
    <t>HEAD MASTERGOVT URDU PRIMARY SCHOOLGOLAGONDE BELAGODU</t>
  </si>
  <si>
    <t>MTL30146</t>
  </si>
  <si>
    <t>HEAD MASTERG.H.P SCHOOLGULAGALALE</t>
  </si>
  <si>
    <t>BGL30772</t>
  </si>
  <si>
    <t>HEAD MASTERG.H.P SCHOOLHABBANAHALLY</t>
  </si>
  <si>
    <t>HAL31722</t>
  </si>
  <si>
    <t>HEAD MASTERGOVT.PRIMARY SCHOOLBOOMARAHALLI</t>
  </si>
  <si>
    <t>AML33095</t>
  </si>
  <si>
    <t>HEAD MASTER(H P S) SCHOOLANEMAHAL</t>
  </si>
  <si>
    <t>YBGL38939</t>
  </si>
  <si>
    <t>HEAD MASTERBHIGH SCHOOLBYAGADAHALLY</t>
  </si>
  <si>
    <t>JL33254</t>
  </si>
  <si>
    <t>HEAD MASTERHIGHER PRIMARY SCHOOLJAMMANAHALLY</t>
  </si>
  <si>
    <t>YBLL31657</t>
  </si>
  <si>
    <t>HEAD MASTERGOVT.PRIMARY SCHOOLKAGINAHARE</t>
  </si>
  <si>
    <t>BLKL28</t>
  </si>
  <si>
    <t>JAI KARNATAKAYUVAKA SANGHABELLEKERE</t>
  </si>
  <si>
    <t>YCL31272</t>
  </si>
  <si>
    <t>HEAD MASTERGOVTPRIMERI SCHOOLMARAGALLI</t>
  </si>
  <si>
    <t>NCL31720</t>
  </si>
  <si>
    <t>GOVT. PRIMARY SCHOOLKIRUHUNASEKUNIGANAHALLY</t>
  </si>
  <si>
    <t>SDPL31587</t>
  </si>
  <si>
    <t>HEAD MASTERPRIMARY SCHOOLSIDDAPURA</t>
  </si>
  <si>
    <t>HEADMASTERGOVT PRIMARY SCHOOLS K PURA</t>
  </si>
  <si>
    <t>UMTL31572</t>
  </si>
  <si>
    <t>HEAD MASTERH.P.B.SUMATHUR</t>
  </si>
  <si>
    <t>HBL165</t>
  </si>
  <si>
    <t>HEAD MASTERGOVT.HIGH SCHOOLHANBAL</t>
  </si>
  <si>
    <t>HEADMASTERURDUGOVT HIGHSCHOOL.SAKALESHPUR.</t>
  </si>
  <si>
    <t>BGL403</t>
  </si>
  <si>
    <t>HEAD MASTERG.H.P SCHOOLKAKANAMANE</t>
  </si>
  <si>
    <t>YHGDL31459</t>
  </si>
  <si>
    <t>HEAD MASTERGOVT HIGH SCHOOLHONGADAHALLA</t>
  </si>
  <si>
    <t>YL82</t>
  </si>
  <si>
    <t>HEAD MASTERDISTRIC-BORED-HIGHSCHOOLYESLUR</t>
  </si>
  <si>
    <t>VHL35</t>
  </si>
  <si>
    <t>HEAD MASTERH.V.HALLYVALALAHALLY</t>
  </si>
  <si>
    <t>HEAD MASTERGOVT.JUNIOR COLLEGEKUSHAL NAGAR</t>
  </si>
  <si>
    <t>NGL31230</t>
  </si>
  <si>
    <t>HEAD MASTERGOVT.PRIMARY SCHOOLNIDIGERE</t>
  </si>
  <si>
    <t>JL31237</t>
  </si>
  <si>
    <t>HEAD MASTERGOVT.PRIMARY SCHOOLBANDIHALLI</t>
  </si>
  <si>
    <t>ECL33101</t>
  </si>
  <si>
    <t>HEAD MASTERGOVT SCHOOLSHETTYHALLY S.SANTHE</t>
  </si>
  <si>
    <t>BGL34442</t>
  </si>
  <si>
    <t>HEADMASTERGOVT.PRIMARY SCHOOLGOLAGONDE BELAGODU(H)</t>
  </si>
  <si>
    <t>YMKL60</t>
  </si>
  <si>
    <t>HEAD MASTERG.H.P.SCHOOLMANKNA HALLY</t>
  </si>
  <si>
    <t>PRINCIPALGOVT I T I COLEGESAKALESHPUR</t>
  </si>
  <si>
    <t>MTL755</t>
  </si>
  <si>
    <t>HEAD MASTERGOVT HIGHER PRIMARY SCHOOLKABBINAGADDE</t>
  </si>
  <si>
    <t>ADL38772</t>
  </si>
  <si>
    <t>HED MASTTERGOVT HIGH SCHOOLADARAVALLY KUNIGANAHALLY POST</t>
  </si>
  <si>
    <t>HEAD EXIQUTIVESTALUKU IMPROMENTS OFFICEB M ROAD SKP</t>
  </si>
  <si>
    <t>YDHL58</t>
  </si>
  <si>
    <t>HEAD MASTERGOVT.PRIMARY SCHOOLGOWDARABYLU</t>
  </si>
  <si>
    <t>YARL31275</t>
  </si>
  <si>
    <t>HEAD MASTERGOVT PRIMERI SCHOOLBISLEY HETTUR</t>
  </si>
  <si>
    <t>HDL31356</t>
  </si>
  <si>
    <t>HEAD MASTERGOVT H P SCHOOLHULLEMANE</t>
  </si>
  <si>
    <t>GL4</t>
  </si>
  <si>
    <t>HEAD MISSGOVT.PRIMARY SCHOOLBASAVESWARA ROAD SKP</t>
  </si>
  <si>
    <t>YLKL30493</t>
  </si>
  <si>
    <t>HEAD MASTERG.H.P.SCHOOLLAKUNDHA</t>
  </si>
  <si>
    <t>YL31151</t>
  </si>
  <si>
    <t>HEAD MASTARPRAIMERY SCHOOLBALEKERE YESLUR</t>
  </si>
  <si>
    <t>BL31512</t>
  </si>
  <si>
    <t>HEAD MASTERGOVT L.P. SCHOOLDEVAN ESTATE</t>
  </si>
  <si>
    <t>YHAL31277</t>
  </si>
  <si>
    <t>HUAEH32089</t>
  </si>
  <si>
    <t>HEAD MASTERC/O GOVT HIGH SCHOOLHURUDI HANBAL SAKLESHPUR</t>
  </si>
  <si>
    <t>DVL32088</t>
  </si>
  <si>
    <t>HEAD MASTERGOVT PRIMARY SCHOOLMAGAJI HALLY HANBAL (H) SAKLESHPURA</t>
  </si>
  <si>
    <t>ACL37024</t>
  </si>
  <si>
    <t>HEAD MASTTERHIAYAR PRIMARY SCHOOLKUDUGARAHALLY, S K P</t>
  </si>
  <si>
    <t>YCL31213</t>
  </si>
  <si>
    <t>HEAD MASTERPRIMARY SCHOOLHERUR CHANGADAHALLI</t>
  </si>
  <si>
    <t>HEAD MASTERGOVT LOYARPRIMARY SCHOOLKUSHALANAGARA SKP</t>
  </si>
  <si>
    <t>HL33859</t>
  </si>
  <si>
    <t>HEAD MASTERGOVT. PRIMARY SCHOOLKATTIHALLI HALSULEGE</t>
  </si>
  <si>
    <t>BGL155</t>
  </si>
  <si>
    <t>HEADMASTERHIGH SCHOOLMUGALI-KATTEPURA</t>
  </si>
  <si>
    <t>KRVL10</t>
  </si>
  <si>
    <t>HEADA MASTERPRIMARAY SCHOOLKIRUVALEY</t>
  </si>
  <si>
    <t>YGL134</t>
  </si>
  <si>
    <t>HEAD MASTERG.H.P.SCHOOLGODDU</t>
  </si>
  <si>
    <t>GNL32358</t>
  </si>
  <si>
    <t>HEAD MASTERGOVT PRIMARY SCHOOLGANADHAHALLI HANBAL SAKLESHPURA</t>
  </si>
  <si>
    <t>BTL31771</t>
  </si>
  <si>
    <t>HEAD MASTERGOVT HIGH SCHOOLSHUKRAVARA SANTHEY</t>
  </si>
  <si>
    <t>HBL33777</t>
  </si>
  <si>
    <t>HEAD MASTERGOVERNAMENT HIGHER PRIMARY SCHOOLHANBAL</t>
  </si>
  <si>
    <t>HNL32388</t>
  </si>
  <si>
    <t>HEAD MASTERGOVT PRIMARY SCHOOLHENNALI</t>
  </si>
  <si>
    <t>HHL32525</t>
  </si>
  <si>
    <t>HEAD MASTERGOVT PRIMARY SCHOOLHARAGARAHALLI</t>
  </si>
  <si>
    <t>MTL31053</t>
  </si>
  <si>
    <t>HEAD MASTERGOVT. PRIMARY SCHOOLKENDANA MANE BHAGE</t>
  </si>
  <si>
    <t>AML35591</t>
  </si>
  <si>
    <t>HEADMASTERGOVT.PRIMARY HIGH SCHOOLANEMAHAL</t>
  </si>
  <si>
    <t>BGL30020</t>
  </si>
  <si>
    <t>SECRATORYG.H.P SCHOOLHOSAPET</t>
  </si>
  <si>
    <t>MRR21641</t>
  </si>
  <si>
    <t>HEAD MASTERGOVT. HIGH SCHOOLMARUR</t>
  </si>
  <si>
    <t>RMH21563</t>
  </si>
  <si>
    <t>HEADMASTERGOVT LOWER PRIMARY SCHOOLRAMENAKALLY</t>
  </si>
  <si>
    <t>AEH20237</t>
  </si>
  <si>
    <t>HEADMASTERGOVT HIGHT SCHOOLGENDEHALLI</t>
  </si>
  <si>
    <t>CKL23720</t>
  </si>
  <si>
    <t>HEAD MASTERHIAH SCHOOLCHEEKANAHALLI</t>
  </si>
  <si>
    <t>PSD94</t>
  </si>
  <si>
    <t>HEAD MASTERGOVT PRIMARY SCHOOLPRASADHIHALLI</t>
  </si>
  <si>
    <t>YL21405</t>
  </si>
  <si>
    <t>HEAD MASTERGOVT HAIGHER PRYMARY SCHOOLYALAHANKA</t>
  </si>
  <si>
    <t>MUKL21982</t>
  </si>
  <si>
    <t>HEAD MASTERGOVT.LOWER PRIMARY SCHOOLMAVINAKERE</t>
  </si>
  <si>
    <t>HROL22755</t>
  </si>
  <si>
    <t>HEAD MASTERGOVT PERIMARY SCHOOLHAROHALLI</t>
  </si>
  <si>
    <t>ADL130</t>
  </si>
  <si>
    <t>HEAD MASTERGOVT PRIMARY SCHOOLANDALE</t>
  </si>
  <si>
    <t>HHL22928</t>
  </si>
  <si>
    <t>HEAD MASTERGOVT PRIMARY SCHOOLGANGAVARA</t>
  </si>
  <si>
    <t>HEADMASTERGIRLS MIDLE SCHOOLBELUR</t>
  </si>
  <si>
    <t>YHL84</t>
  </si>
  <si>
    <t>HEADMASTERPRIMARY SCHOOLYAREHALLY</t>
  </si>
  <si>
    <t>YML20416</t>
  </si>
  <si>
    <t>HEAD MASTERG.H.P.SCHOOLYAMASANDHI</t>
  </si>
  <si>
    <t>JGH31</t>
  </si>
  <si>
    <t>SECRATORYGOVT PRIMARY SCHOOLJOGIHALLI</t>
  </si>
  <si>
    <t>DML20411</t>
  </si>
  <si>
    <t>HEADMASTERGOVT.PRAIMARY SCHOOLDUMMENAHALLI</t>
  </si>
  <si>
    <t>B21866</t>
  </si>
  <si>
    <t>HEAD MASTERGOVT.URDU PRYMARY SCHOOLNAHARUNAGARA BELUR</t>
  </si>
  <si>
    <t>HB213</t>
  </si>
  <si>
    <t>HEAD MASTERGOVT PRIMARY SCHOOLHEBBALU</t>
  </si>
  <si>
    <t>NDG21051</t>
  </si>
  <si>
    <t>HEAD MASTERH.E.P. SCHOOLN. NIDUGODU</t>
  </si>
  <si>
    <t>SRP21691</t>
  </si>
  <si>
    <t>HEADMASTERG.S.P SCHOOLJ SURAPURA VILLEGE BELUR</t>
  </si>
  <si>
    <t>KOL20902</t>
  </si>
  <si>
    <t>HEAD MASTERH E I PKOGODU</t>
  </si>
  <si>
    <t>SH77</t>
  </si>
  <si>
    <t>HEAD MASTERGOVT PRIMARY SCHOOLSHIVALADAHALLY</t>
  </si>
  <si>
    <t>GNL379</t>
  </si>
  <si>
    <t>HEAD MASTERHIGH SCHOOLGENDEHALLY</t>
  </si>
  <si>
    <t>HAL21532</t>
  </si>
  <si>
    <t>HEAD MASTERG.U.L.P.SHOSAMANEHALLY</t>
  </si>
  <si>
    <t>MDG21282</t>
  </si>
  <si>
    <t>HEAD MASTERGOVT URDU SCHOOLMUDIGERE</t>
  </si>
  <si>
    <t>IB21345</t>
  </si>
  <si>
    <t>HEAD MASTERGOVT HIGHER PRIMARY SCHOOLIBBEEDU</t>
  </si>
  <si>
    <t>CNHL20697</t>
  </si>
  <si>
    <t>HEAD MASTERH.E.P.SCHOOLCHINNENAHALLI</t>
  </si>
  <si>
    <t>GNL209</t>
  </si>
  <si>
    <t>NTL20112</t>
  </si>
  <si>
    <t>HEADMASTERGOVT PRIMARY SCHOOLNITTURU</t>
  </si>
  <si>
    <t>TOL20975</t>
  </si>
  <si>
    <t>HEADMASTERG.M.H.P.SBELLOTTE</t>
  </si>
  <si>
    <t>KOL214</t>
  </si>
  <si>
    <t>HEADMASTER0KUPPAGODU</t>
  </si>
  <si>
    <t>KSL20534</t>
  </si>
  <si>
    <t>HEAD MASTERG.H.P.SCHOOLKALLASHETTYHALLY</t>
  </si>
  <si>
    <t>RL20173</t>
  </si>
  <si>
    <t>HEAD MASTERGOVT H.PREMARY SHCOOLRAYAPURA</t>
  </si>
  <si>
    <t>BT271</t>
  </si>
  <si>
    <t>HEAD MASTER GOVT URDHUSINIYAR PRAIMARY SCHOOLBANTENAHALLI</t>
  </si>
  <si>
    <t>KD21578</t>
  </si>
  <si>
    <t>HEAD MASTERH.E.P SCHOOLKODANAHALLI</t>
  </si>
  <si>
    <t>TML21933</t>
  </si>
  <si>
    <t>HEAD MASTERH. P. G. S SCHOOLTHIMMANAHALLY</t>
  </si>
  <si>
    <t>IB21742</t>
  </si>
  <si>
    <t>HEAD MASTERG. L. P. SCHOOLIBBIDU KALONI</t>
  </si>
  <si>
    <t>HNL21048</t>
  </si>
  <si>
    <t>HEADMASTERH.P.G.S.HUNASEKERE</t>
  </si>
  <si>
    <t>BNL69</t>
  </si>
  <si>
    <t>HEADMASTERPRIMARY SCHOOLBENNURU</t>
  </si>
  <si>
    <t>GNL572</t>
  </si>
  <si>
    <t>HEADMASTERH.P.S.SCHOOLSANENAHALLI</t>
  </si>
  <si>
    <t>HEADOFFICERT.M.C.BELUR</t>
  </si>
  <si>
    <t>LT3(I)</t>
  </si>
  <si>
    <t>HHL20792</t>
  </si>
  <si>
    <t>PRIMARY SCHOOL0SIDDARAHALLY</t>
  </si>
  <si>
    <t>KND21039</t>
  </si>
  <si>
    <t>HEAD MASTERH.P.G.S SCHOOLKANDAVARA</t>
  </si>
  <si>
    <t>HROL21536</t>
  </si>
  <si>
    <t>HEAD MASTERGOVT. PRYMARY SCHOOLCHOMANAHALLI</t>
  </si>
  <si>
    <t>SP21605</t>
  </si>
  <si>
    <t>HEAD MASTERL. P SCHOOLSOMPURA</t>
  </si>
  <si>
    <t>GVL24104</t>
  </si>
  <si>
    <t>HEAD MASTERGOVT LOWER PRIMARY SCHOOLGOVENAHALLI</t>
  </si>
  <si>
    <t>YL21482</t>
  </si>
  <si>
    <t>HEAD MASTERGOVT L.P SCHOOLYALAHANKA</t>
  </si>
  <si>
    <t>HNLK21417</t>
  </si>
  <si>
    <t>HEAD MASTERG.L.P SCHOOLM.HUNSEKERE KOPPALU BELUR</t>
  </si>
  <si>
    <t>ADL22671</t>
  </si>
  <si>
    <t>HEAD MASTERGOVT PRIMARY SCHOOLRANGANAKOPPALU</t>
  </si>
  <si>
    <t>KND21565</t>
  </si>
  <si>
    <t>HEAD MASTERG.H.P.SKANDHVAR</t>
  </si>
  <si>
    <t>MGNL20494</t>
  </si>
  <si>
    <t>GOVT PRIMARYSCHOOLMUTHUGANNE</t>
  </si>
  <si>
    <t>HML31063</t>
  </si>
  <si>
    <t>HEAD MASTERGOVT HIGHI SCHOOLHANUMIDI</t>
  </si>
  <si>
    <t>AEH22017</t>
  </si>
  <si>
    <t>HEAD MASTERHANIKE GOVT HIGH SCHOOLHANIKE</t>
  </si>
  <si>
    <t>BRL63</t>
  </si>
  <si>
    <t>HEAD MASTERGOVT PRIMARY SCHOOLBALLURU</t>
  </si>
  <si>
    <t>TOL173</t>
  </si>
  <si>
    <t>HEAD MASTERH.P.B.S.THOLALU</t>
  </si>
  <si>
    <t>ADL21023</t>
  </si>
  <si>
    <t>HEAD MASTERH.P.H.S SCHOOLANDALE</t>
  </si>
  <si>
    <t>AEH1179</t>
  </si>
  <si>
    <t>GOVT PRIMARY SCHOOL0CHEEKNAHALLY</t>
  </si>
  <si>
    <t>HEADMASTERPRIMARY AND HIGH SCHOOLBELUR</t>
  </si>
  <si>
    <t>IHL20989</t>
  </si>
  <si>
    <t>HEADMASTERH.E.P.S SCHOOLIBBEDU HOSAHALLY</t>
  </si>
  <si>
    <t>IVL46</t>
  </si>
  <si>
    <t>HEAD MASTERGOVT MIDDLE SCHOOLIRAVALLI</t>
  </si>
  <si>
    <t>NSH20925</t>
  </si>
  <si>
    <t>HEAD MASTERH.E.P SCHOOLNADLASHETTYHALLI</t>
  </si>
  <si>
    <t>SN21981</t>
  </si>
  <si>
    <t>HEAD MASTERLOWER PRIMARY SCHOOLSANYASEHALLY</t>
  </si>
  <si>
    <t>HML22711</t>
  </si>
  <si>
    <t>GOVT HIGHI SCHOOLGOVT HIGHI SCHOOLHALMIDI</t>
  </si>
  <si>
    <t>YSH21054</t>
  </si>
  <si>
    <t>HEAD MASTERH.P.G.S SCHOOLYAKASHETTYHALLY</t>
  </si>
  <si>
    <t>YL21484</t>
  </si>
  <si>
    <t>HEAD MASTERGOVT.LPSCHOOLBYDARAHALLI</t>
  </si>
  <si>
    <t>DH22551</t>
  </si>
  <si>
    <t>HEAD MASTERDEVIHALLI BELURPRIMARY SCHOOL, DEVIHALLI BELUR</t>
  </si>
  <si>
    <t>GNL25081</t>
  </si>
  <si>
    <t>HEAD MASTERGOVT SCHOOLGENDEHALLY</t>
  </si>
  <si>
    <t>HNKM21310</t>
  </si>
  <si>
    <t>HEAD MASTERGOVT SCHOOLHANEKE MALENAHALLI</t>
  </si>
  <si>
    <t>CKL23701</t>
  </si>
  <si>
    <t>GOVT PRIMARY SCHOOLSULLEGUDDASULLEGUDDA</t>
  </si>
  <si>
    <t>DKL31053</t>
  </si>
  <si>
    <t>HEAD MASTERGOVT H.PREMARY SHCOOLSINGAPURA KALONI BELUR</t>
  </si>
  <si>
    <t>HROL21431</t>
  </si>
  <si>
    <t>HEAD MASTERGOVT.H.P.SCHOOLHAROHALLI</t>
  </si>
  <si>
    <t>BLH23071</t>
  </si>
  <si>
    <t>HEAD MASTERH.P.SBALLENAHALLI</t>
  </si>
  <si>
    <t>DKL21579</t>
  </si>
  <si>
    <t>HEAD MASTERH. E. P. SCHOOLDABBE</t>
  </si>
  <si>
    <t>CNG29671</t>
  </si>
  <si>
    <t>HEAD MASTERGOVT SCHOOLCHUNGANAHALLI</t>
  </si>
  <si>
    <t>SPL21638</t>
  </si>
  <si>
    <t>HEAD MASTERH P G SS SOORAPURA</t>
  </si>
  <si>
    <t>AEH1090</t>
  </si>
  <si>
    <t>HEAD MASTERGOVT.PRIMARY SHCOOLHUNUGANAHLLI</t>
  </si>
  <si>
    <t>DN21932</t>
  </si>
  <si>
    <t>HEAD MASTERH. P. G. S SCHOOLDANAYAKANAHALLY</t>
  </si>
  <si>
    <t>CBL52</t>
  </si>
  <si>
    <t>HEADMASTERH.P.S. SCHOOLCHIKKABHYADEGERE</t>
  </si>
  <si>
    <t>CLK21050</t>
  </si>
  <si>
    <t>HEAD MASTERH.E.P. SCHOOLC. HOSAHALLY</t>
  </si>
  <si>
    <t>RNL20762</t>
  </si>
  <si>
    <t>HEAD MASTERH.P.E.S.SCHOOLRANAGATTA</t>
  </si>
  <si>
    <t>HRK20942</t>
  </si>
  <si>
    <t>HEADMASTERG.H.P.SHIREKOLE</t>
  </si>
  <si>
    <t>HML21586</t>
  </si>
  <si>
    <t>GOVT. HIGHER PRYMARY SCHOOLHALMIDIHALMIDI</t>
  </si>
  <si>
    <t>IB21731</t>
  </si>
  <si>
    <t>HEADMASTERG.H P.SCHOOLTHENDEKERE</t>
  </si>
  <si>
    <t>MGNL29199</t>
  </si>
  <si>
    <t>HEAD MASTERGOVT SCHOOLMUTHUGANNE</t>
  </si>
  <si>
    <t>KH21367</t>
  </si>
  <si>
    <t>HEAD MASTERH.P.G.SCHOOLKACHIHALLY</t>
  </si>
  <si>
    <t>KNL21046</t>
  </si>
  <si>
    <t>HEAD MASTERH.P.G.S SCHOOLKONERLU</t>
  </si>
  <si>
    <t>SN21067</t>
  </si>
  <si>
    <t>HEAD MATERH.P.G.S SCHOOLHOSA UTHPATHANAHALLY</t>
  </si>
  <si>
    <t>CKL366</t>
  </si>
  <si>
    <t>HEADMASTERGOVT PRIMARY SCHOOLHALE CHEEKNALLY</t>
  </si>
  <si>
    <t>GOVT BOYS PRIMARYSCHOOL KOTE BELURBELUR</t>
  </si>
  <si>
    <t>GNL586</t>
  </si>
  <si>
    <t>HEADMASTERPRIMARY SCHOOLGENDEHALLY MAGGAHALLY</t>
  </si>
  <si>
    <t>KGL154</t>
  </si>
  <si>
    <t>HEAD MASTERGOVT PRIMARY SCHOOLKARAGADA</t>
  </si>
  <si>
    <t>B20481</t>
  </si>
  <si>
    <t>HEAD MASTERH.P.P. SCHOOLHOSANAGAR BELUR</t>
  </si>
  <si>
    <t>BNML23098</t>
  </si>
  <si>
    <t>HEAD MASTERG L P SCHOOLBENNINAMANE</t>
  </si>
  <si>
    <t>SN20941</t>
  </si>
  <si>
    <t>HEADMASTERG.H.P.SSANYASIHALLI</t>
  </si>
  <si>
    <t>SGS23547</t>
  </si>
  <si>
    <t>HEAD MASTERGOVT HIGH SCHOOLGABBALGODU</t>
  </si>
  <si>
    <t>CLK70</t>
  </si>
  <si>
    <t>HEAD MASTERH.P.S.CHILKURUCHILKURU</t>
  </si>
  <si>
    <t>VRP21861</t>
  </si>
  <si>
    <t>HEAD MASTERGOVT.L.P.S.VEERAPURA</t>
  </si>
  <si>
    <t>DMR21726</t>
  </si>
  <si>
    <t>HEADMASTERG. H. P. SDHODDAMEDHUR</t>
  </si>
  <si>
    <t>BLRHT188</t>
  </si>
  <si>
    <t>THE PRINCIPALGOVT POLYTECHNIC COLLAGEBELUR</t>
  </si>
  <si>
    <t>HT2C(I)</t>
  </si>
  <si>
    <t>HAL21659</t>
  </si>
  <si>
    <t>HEAD MASTERGOVT KANNADA PRIMARY SCHOOLHOSMENAHALLI</t>
  </si>
  <si>
    <t>SN22723</t>
  </si>
  <si>
    <t>HEAD MASTERGOVT LOWYER URDU PRIMARY SCHOOLM.K KOPPALU</t>
  </si>
  <si>
    <t>MLH32444</t>
  </si>
  <si>
    <t>HEAD MASTERGOVT PRIMARY SCHOOLMALLANAHALLY</t>
  </si>
  <si>
    <t>HNL21027</t>
  </si>
  <si>
    <t>HEAD MASTERG.U.L.P. SCHOOLHUNASEKERE</t>
  </si>
  <si>
    <t>SN22003</t>
  </si>
  <si>
    <t>HEAD MASTERH. P. G.S SCHOOLHOSA UTHPATHNAHALLY</t>
  </si>
  <si>
    <t>TGL20733</t>
  </si>
  <si>
    <t>HEAD MASTERH.E.P.S.SCHOOLTHALAGODU</t>
  </si>
  <si>
    <t>NK21757</t>
  </si>
  <si>
    <t>HEAD MASTERGOVT L P. S. SCHOOLNETTEKERE</t>
  </si>
  <si>
    <t>BYL16948</t>
  </si>
  <si>
    <t>HEAD MASTERG.H.P SCHOOLAMMANABYADARAHALLY</t>
  </si>
  <si>
    <t>ML16542</t>
  </si>
  <si>
    <t>HEAD MASTERG.H.P.SCHOOLMADIHALLY</t>
  </si>
  <si>
    <t>PT17555</t>
  </si>
  <si>
    <t>HEAD MASTERGOVT HIGH SCHOOLPANDITHANAHALLY</t>
  </si>
  <si>
    <t>VDL77</t>
  </si>
  <si>
    <t>HEAD MASTERG.H.P.SCHOOLVADDARAHALLY</t>
  </si>
  <si>
    <t>SYP17691</t>
  </si>
  <si>
    <t>HEAD MASTERURDU SCHOOLSHIVAYOGIPURA</t>
  </si>
  <si>
    <t>PN17588</t>
  </si>
  <si>
    <t>HEAD MASTERLOWER PRIMERY SCHOOLPONNATHAPURA</t>
  </si>
  <si>
    <t>SDL16844</t>
  </si>
  <si>
    <t>HEAD MASTERGOVT LOWER PRIMERYSCHOOLSIDNALLY</t>
  </si>
  <si>
    <t>HL17694</t>
  </si>
  <si>
    <t>HEAD MASTERURDU SCHOOLHAGARE</t>
  </si>
  <si>
    <t>HRGL16849</t>
  </si>
  <si>
    <t>HEAD MASTERG.H.P. SCHOOLHIRGUPPE</t>
  </si>
  <si>
    <t>HAEH16985</t>
  </si>
  <si>
    <t>PRINCIPALGOVT JUNIOR COLLEGEHALEBEEDU</t>
  </si>
  <si>
    <t>HL536</t>
  </si>
  <si>
    <t>HEAD MASTERH.P.S SCHOOLHAGARE</t>
  </si>
  <si>
    <t>H1261</t>
  </si>
  <si>
    <t>HEAD MASTERG.H.P.SCHOOLHALEBEEDU</t>
  </si>
  <si>
    <t>AEH443</t>
  </si>
  <si>
    <t>gvt high schoolHAGAREHAGARE</t>
  </si>
  <si>
    <t>HLG121</t>
  </si>
  <si>
    <t>HEAD MASTERG.H.P.SCHOOLHULUGUNDI</t>
  </si>
  <si>
    <t>KBL17779</t>
  </si>
  <si>
    <t>HEAD MASTERG.L.P. SCHOOLHOSURU</t>
  </si>
  <si>
    <t>KBL17780</t>
  </si>
  <si>
    <t>HEAD MASTERG.L.P.SCHOOLHOSURU</t>
  </si>
  <si>
    <t>A278</t>
  </si>
  <si>
    <t>HEAD MASTER0G.H.P.S AREHALLI</t>
  </si>
  <si>
    <t>B10282</t>
  </si>
  <si>
    <t>HEAD MASTERG H P SCHOOLBICCODU</t>
  </si>
  <si>
    <t>MLHL9317</t>
  </si>
  <si>
    <t>HEAD MASTER0MALLARA HOSAHALLI</t>
  </si>
  <si>
    <t>KSVL92</t>
  </si>
  <si>
    <t>HEAD MASTERGOVT HIGHER PRIMARY SCHOOLKUSHAVARA</t>
  </si>
  <si>
    <t>ARKL39</t>
  </si>
  <si>
    <t>HEAD MASTERG.H.P.SARKARVALLY</t>
  </si>
  <si>
    <t>DNKL9468</t>
  </si>
  <si>
    <t>HEAD MASTERH E P SCHOOLYADAHALLI</t>
  </si>
  <si>
    <t>B406</t>
  </si>
  <si>
    <t>ADALITHA AADIKARIGALUH.PSBIKKODU</t>
  </si>
  <si>
    <t>MS251</t>
  </si>
  <si>
    <t>HEAD MASTERG.H.P.SMALSVARA</t>
  </si>
  <si>
    <t>SNL475</t>
  </si>
  <si>
    <t>HEAD MASTERHIGHER PRIMARY SCHOOLTHUMABADEVANAHALLI</t>
  </si>
  <si>
    <t>A10185</t>
  </si>
  <si>
    <t>PRINCIPALG.J.C COLLEGEAREHALLY</t>
  </si>
  <si>
    <t>MLG9471</t>
  </si>
  <si>
    <t>HEAD MASTER0GHP SCHOOL HADLAGERE</t>
  </si>
  <si>
    <t>KSVL9318</t>
  </si>
  <si>
    <t>HEADMASTERGOVT. H.E.P. SCHOOLKOWRY</t>
  </si>
  <si>
    <t>AP9126</t>
  </si>
  <si>
    <t>MEDICAL OFFICERPRIMARY HEALTH CENTREBICCODU</t>
  </si>
  <si>
    <t>A31530</t>
  </si>
  <si>
    <t>EXECUTIVE ENGINEERCESCAREHALLI</t>
  </si>
  <si>
    <t>A31532</t>
  </si>
  <si>
    <t>VIJAYA KUMAR B DCESCAREHALLI</t>
  </si>
  <si>
    <t>KSVL34524</t>
  </si>
  <si>
    <t>SECRATORYHALU UTHPADAKARA SAHAKARASANGA KUSHAVARA</t>
  </si>
  <si>
    <t>LT3(II)</t>
  </si>
  <si>
    <t>TKL31</t>
  </si>
  <si>
    <t>PRADANARUMANDAL PANCHAYATHTHAGARE</t>
  </si>
  <si>
    <t>B10870</t>
  </si>
  <si>
    <t>HEAD MASTERGOVT HIGH SCHOOLCHALLENAHALLI BICCODU</t>
  </si>
  <si>
    <t>A2077</t>
  </si>
  <si>
    <t>HEAD MASTERG.H.P.S SCHOOLBELLAVARA</t>
  </si>
  <si>
    <t>MD9470</t>
  </si>
  <si>
    <t>HEAD MASTERG H P S SCHOOLBILAGAVALLI</t>
  </si>
  <si>
    <t>KRL449</t>
  </si>
  <si>
    <t>HEADMASTERH.P.SKIRGADALU</t>
  </si>
  <si>
    <t>AL19947</t>
  </si>
  <si>
    <t>HEAD MASTERH H PSBARATHAVALLI</t>
  </si>
  <si>
    <t>AL19915</t>
  </si>
  <si>
    <t>HEAD MASTERG P SCHOOLNILUVAGILU</t>
  </si>
  <si>
    <t>MDL212</t>
  </si>
  <si>
    <t>HEAD MASTER0KEREHALLY</t>
  </si>
  <si>
    <t>AL20091</t>
  </si>
  <si>
    <t>HEAD MASTERH.E.P SCHOOLK. HOSAHALLI</t>
  </si>
  <si>
    <t>SKL72</t>
  </si>
  <si>
    <t>HEAD MASTERALURSANKALAPURA MATA</t>
  </si>
  <si>
    <t>AL23300</t>
  </si>
  <si>
    <t>HEAD MASTERC/O. LPSHEAD MASTER LPS KAMATHI SHETTIHALLI ALUR</t>
  </si>
  <si>
    <t>ALPL25084</t>
  </si>
  <si>
    <t>HEAD MASTERGHPSHAMPANAKUPPE</t>
  </si>
  <si>
    <t>BCL883</t>
  </si>
  <si>
    <t>SECRATERYGOVT HIGHER P SHOTHNALLI PURA</t>
  </si>
  <si>
    <t>ALM26485</t>
  </si>
  <si>
    <t>AEE NO5 ZPGOVT HIGH SCHOOLHARIHALLI</t>
  </si>
  <si>
    <t>AL20388</t>
  </si>
  <si>
    <t>HEAD MASTERG.H.P.SCHOOLKEREKOPPALU</t>
  </si>
  <si>
    <t>AL23698</t>
  </si>
  <si>
    <t>PRINCIPALC/O. PRINCIPALPRINCIPAL GOVT. JUNIOR COLLEGE ALUR</t>
  </si>
  <si>
    <t>BYL562</t>
  </si>
  <si>
    <t>HEAD MASTERALURRAYASAMUDRA</t>
  </si>
  <si>
    <t>AL19844</t>
  </si>
  <si>
    <t>HEAD MASTERGHPSMARASU</t>
  </si>
  <si>
    <t>KL467</t>
  </si>
  <si>
    <t>HEAD MASTER GPSALURKANATHURU</t>
  </si>
  <si>
    <t>AL26487</t>
  </si>
  <si>
    <t>HEAD MASTERGOVT SCHOOLBAVIKOPPALU</t>
  </si>
  <si>
    <t>CKL436</t>
  </si>
  <si>
    <t>HEADMASTERGPESC.HOSAHALLI</t>
  </si>
  <si>
    <t>AEH482</t>
  </si>
  <si>
    <t>HEAD MASTER0CHIKKAKANAGLU</t>
  </si>
  <si>
    <t>DKL165</t>
  </si>
  <si>
    <t>HEADMASTERG P SHOSPURA</t>
  </si>
  <si>
    <t>ALM23348</t>
  </si>
  <si>
    <t>HEAD MASTERGOVT HIGH SCHOOLTHIPPANAHALLY</t>
  </si>
  <si>
    <t>SHL157</t>
  </si>
  <si>
    <t>HEAD MASTERGOVT H S SULAAGODURRAMENAHALLI</t>
  </si>
  <si>
    <t>DKL709</t>
  </si>
  <si>
    <t>HEADMASTERALURDODDAKANAGAL</t>
  </si>
  <si>
    <t>AL20400</t>
  </si>
  <si>
    <t>HEAD MASTERG.H.P.S.SCHOOLMUDIGERE</t>
  </si>
  <si>
    <t>ALM20334</t>
  </si>
  <si>
    <t>HEAD MASTERG.H.P.S SCHOOLMALAGALALE</t>
  </si>
  <si>
    <t>ALPL26648</t>
  </si>
  <si>
    <t>HEAD MASTARGOVT SCHOOLBASAVESHWARA</t>
  </si>
  <si>
    <t>ALM23103</t>
  </si>
  <si>
    <t>HEAD MASTERC/O. G.P.SCHOOLHEAD MASTER G.P.SCHOOL BALLURU MAGGE</t>
  </si>
  <si>
    <t>BCL885</t>
  </si>
  <si>
    <t>HEADMASTERG.H.I.SKARIGODANAHALLI</t>
  </si>
  <si>
    <t>AL20352</t>
  </si>
  <si>
    <t>HEAD MASTER0BACHANAHALLY</t>
  </si>
  <si>
    <t>ML111</t>
  </si>
  <si>
    <t>HEAD MASTER0MATADA KOPPALU</t>
  </si>
  <si>
    <t>AL23498</t>
  </si>
  <si>
    <t>HEAD MASTERC/O. GOVT. SCHOOLHEAD MASTER GOVT. SCHOOL KADALU ALUR</t>
  </si>
  <si>
    <t>AEH455</t>
  </si>
  <si>
    <t>HEAD MASTERGOVT HIGH SCHOOLKUNDURU</t>
  </si>
  <si>
    <t>AL19677</t>
  </si>
  <si>
    <t>HEAD MASTERGHPSGUNDANABELLURU</t>
  </si>
  <si>
    <t>PNL200</t>
  </si>
  <si>
    <t>HEAD MASTERALURT THIMMANAHALLY</t>
  </si>
  <si>
    <t>AL19840</t>
  </si>
  <si>
    <t>HEADMASTERG.H.P.SCHANNAPURA</t>
  </si>
  <si>
    <t>SGL390</t>
  </si>
  <si>
    <t>HEAD MASTERGOVT PRIMARY SCHOOLSINGAGODANAHALLI</t>
  </si>
  <si>
    <t>AL24250</t>
  </si>
  <si>
    <t>HEAD MASTERC/O. HIGHER PRIMARY SCHOOLHEAD MASTER HIGHER PRIMARY SCHOOL BYRAPURA</t>
  </si>
  <si>
    <t>AL20390</t>
  </si>
  <si>
    <t>HEAD MASTERSCHOOLJODIHONNVALLI</t>
  </si>
  <si>
    <t>ALM23232</t>
  </si>
  <si>
    <t>HEAD MASTERC/O. GHPSHEAD MASTER GHPS HANJALIGE MAGGE</t>
  </si>
  <si>
    <t>MVL235</t>
  </si>
  <si>
    <t>HEAD MASTERALURMAVNOORU</t>
  </si>
  <si>
    <t>SVL63</t>
  </si>
  <si>
    <t>HEADMASTERGPSSINDUVALLI</t>
  </si>
  <si>
    <t>NL47</t>
  </si>
  <si>
    <t>HEAD MASTERALURNAKALAGODU</t>
  </si>
  <si>
    <t>AL20363</t>
  </si>
  <si>
    <t>HEAD MASTERSCHOOLMADAGERE</t>
  </si>
  <si>
    <t>MDL108</t>
  </si>
  <si>
    <t>HEADMASTER0G H P S MADBLU</t>
  </si>
  <si>
    <t>ALM23325</t>
  </si>
  <si>
    <t>HEAD MASTERC/O.HEAD MASTER LPS, MALLAPURA K. HOSAKOTE MAGGE</t>
  </si>
  <si>
    <t>AL23290</t>
  </si>
  <si>
    <t>HEAD MASTERC/O. GHPSHEAD MASTER GHPS SCHOOL BYABA ALUR</t>
  </si>
  <si>
    <t>AL123</t>
  </si>
  <si>
    <t>HEAD MASTER0TOTAGARIKE</t>
  </si>
  <si>
    <t>ABL349</t>
  </si>
  <si>
    <t>HEADAMASTERGOVT HIGHER PRIMARYABBANA</t>
  </si>
  <si>
    <t>NRL237</t>
  </si>
  <si>
    <t>HEAD MASTER0BHARTHUR</t>
  </si>
  <si>
    <t>PL956</t>
  </si>
  <si>
    <t>HEAD MASTERALURHONNAVALLY ROAD</t>
  </si>
  <si>
    <t>ALM26695</t>
  </si>
  <si>
    <t>HEAD MASTERG.H.P.SKADLURU COLONY</t>
  </si>
  <si>
    <t>BKL66</t>
  </si>
  <si>
    <t>HEAD MASTER0BAKTHARAVAHALLY</t>
  </si>
  <si>
    <t>ALM23353</t>
  </si>
  <si>
    <t>HEAD MASTERC/O. LPS BOSMANAHALLIHEAD MASTER LPS BOSMANAHALLI K HOSAKOTE MAGGE</t>
  </si>
  <si>
    <t>DTL142</t>
  </si>
  <si>
    <t>HEAD MASTERALURMADAGODU</t>
  </si>
  <si>
    <t>MSL68</t>
  </si>
  <si>
    <t>HEAD MASTERGOVT PRIMARY SCHOOLMARASUHOSAHALLY</t>
  </si>
  <si>
    <t>BYL80</t>
  </si>
  <si>
    <t>HEAD MASTERALURBAIRAPURA ALUR ROAD</t>
  </si>
  <si>
    <t>ALM19352</t>
  </si>
  <si>
    <t>HEAD MASTERS K P HONNENAHALLIKITABURU</t>
  </si>
  <si>
    <t>NRL400</t>
  </si>
  <si>
    <t>HEAD MASTERGOVT PRIMARY SCHOOLBARATHURU</t>
  </si>
  <si>
    <t>AL24133</t>
  </si>
  <si>
    <t>PRINCIPLEC/O. PRINCIPLE, GOVT ITI COLLEAGE, ALUR TOWN, ALURPRINCIPLE, GOVT ITI COLLEAGE, ALUR TOWN, ALUR</t>
  </si>
  <si>
    <t>AL23354</t>
  </si>
  <si>
    <t>HEAD MASTERC/O. GHPSHEAD MASTER GHPS SUGGANHALLI ALUR</t>
  </si>
  <si>
    <t>AL23285</t>
  </si>
  <si>
    <t>HEAD MASTERC/O. GHPS SCHOOLHEAD MASTER GHPS SCHOOL BOMMANAMANE ALUR</t>
  </si>
  <si>
    <t>ALM23265</t>
  </si>
  <si>
    <t>HEAD MASTERC/O. GLPS SCHOOLHEAD MASTER GLPS SCHOOL KUDIDHELE ESTATE RAYARAKOPPALU ALUR</t>
  </si>
  <si>
    <t>ML562</t>
  </si>
  <si>
    <t>HEAD MASTER0MAGGE</t>
  </si>
  <si>
    <t>AL23793</t>
  </si>
  <si>
    <t>PRINCIPLEC/O. GOVT JUNIOR COLLEGEPRINCIPLE GOVT JUNIOR COLLEGE KANATHUR</t>
  </si>
  <si>
    <t>ALP23848</t>
  </si>
  <si>
    <t>PRINCIPAL0GOVT ITI COLLEAGE B M ROAD ALUR NEAR KONEPETE</t>
  </si>
  <si>
    <t>ALM26377</t>
  </si>
  <si>
    <t>AEE NO5 ZPHIGH SCHOOLHULASINAHALLI</t>
  </si>
  <si>
    <t>BCL811</t>
  </si>
  <si>
    <t>HEAD MASTERG H SHENCHOOR</t>
  </si>
  <si>
    <t>AL23128</t>
  </si>
  <si>
    <t>HEAD MASTERGOVT HIGH SCHOOLD KANAGAL</t>
  </si>
  <si>
    <t>KDL136</t>
  </si>
  <si>
    <t>G C H S0KUNDURU</t>
  </si>
  <si>
    <t>YKGL341</t>
  </si>
  <si>
    <t>HEAD MASTER0HEMMIGE</t>
  </si>
  <si>
    <t>AL20322</t>
  </si>
  <si>
    <t>HEAD MASTERS.K.P.SCHOOLMAGEHALLY</t>
  </si>
  <si>
    <t>ALM20499</t>
  </si>
  <si>
    <t>HEAD MASTERGOVT HIGH SCHOOLJINIGARAVALLY</t>
  </si>
  <si>
    <t>KBL31</t>
  </si>
  <si>
    <t>HEAD MASTERALURKANIVE BASAVANAHALLI</t>
  </si>
  <si>
    <t>AL19914</t>
  </si>
  <si>
    <t>HEAD MASTERG P SCHOOLKENCHANAHALLI</t>
  </si>
  <si>
    <t>CKL342</t>
  </si>
  <si>
    <t>HEAD MASTERALURNAKALAGIDU KOPPALU</t>
  </si>
  <si>
    <t>YHL34</t>
  </si>
  <si>
    <t>HEAD MASTAR0HADDYAKOPPALU</t>
  </si>
  <si>
    <t>ALM19415</t>
  </si>
  <si>
    <t>HEAD MASTER0GARIGATTA</t>
  </si>
  <si>
    <t>TNL76</t>
  </si>
  <si>
    <t>HEAD MASTERGOVT PRIMARY SCHOOLTHOGARAHALLI</t>
  </si>
  <si>
    <t>ALM23570</t>
  </si>
  <si>
    <t>PRINCIPALC/O. GOVT JUNIOR COLLEGEPRINCIPAL GOVT JUNIOR COLLEGE RAYARAKOPPALU MAGGE</t>
  </si>
  <si>
    <t>AL20283</t>
  </si>
  <si>
    <t>PRINCIPALGOVT. COLLEGEALUR</t>
  </si>
  <si>
    <t>BCL49</t>
  </si>
  <si>
    <t>HEAD MASTERALURHANCHOORU</t>
  </si>
  <si>
    <t>AL20362</t>
  </si>
  <si>
    <t>HEAD MASTERG H H SCHOOLHENCHOOR</t>
  </si>
  <si>
    <t>GGL518</t>
  </si>
  <si>
    <t>HEAD MASTERGOVT HIGH SCHOOLGANJIGERE</t>
  </si>
  <si>
    <t>GGL521</t>
  </si>
  <si>
    <t>HEAD MASTERPRIMARY SCHOOL NELLIGERENELLIGERE</t>
  </si>
  <si>
    <t>AL1333</t>
  </si>
  <si>
    <t>HEAD MASTERALURTOTAGARIKE</t>
  </si>
  <si>
    <t>AL24072</t>
  </si>
  <si>
    <t>PRINCIPALC/O. GOVT PU COLLEGEPRINCIPAL,GOVT PU COLLEGE,PALYA.</t>
  </si>
  <si>
    <t>AL23501</t>
  </si>
  <si>
    <t>HEAD MASTERC/O.HEAD MASTER G.G. KOPPALU PALYA ALUR</t>
  </si>
  <si>
    <t>BYL645</t>
  </si>
  <si>
    <t>HEAD MASTER0HOSOORU</t>
  </si>
  <si>
    <t>AEH497</t>
  </si>
  <si>
    <t>HEAD MASTERGOVT HIGH SCHOOLKAMATHI KUDIGE</t>
  </si>
  <si>
    <t>AL20380</t>
  </si>
  <si>
    <t>HEAD MASTERG.H.SHCOOLKARIGANAHALLY</t>
  </si>
  <si>
    <t>CKL435</t>
  </si>
  <si>
    <t>HEAD MASTERALURHOLE BELLORU</t>
  </si>
  <si>
    <t>DKL534</t>
  </si>
  <si>
    <t>HEAD MASTERS K H PMUDIGERE RAJANAHALLI</t>
  </si>
  <si>
    <t>GL126</t>
  </si>
  <si>
    <t>HEAD MASTERG.H.P.SCHOOLGANGARA</t>
  </si>
  <si>
    <t>PL115</t>
  </si>
  <si>
    <t>HEADMASTERALURPALYA</t>
  </si>
  <si>
    <t>SGL455</t>
  </si>
  <si>
    <t>HEAD MASTER0NALLURU</t>
  </si>
  <si>
    <t>AL23663</t>
  </si>
  <si>
    <t>HEAD MASTERC/O. LPS SCHOOLHEAD MASTER LPS SCHOOL KIRAHALLI ALUR</t>
  </si>
  <si>
    <t>AL20579</t>
  </si>
  <si>
    <t>HEADMASTER0DHARMAPURI</t>
  </si>
  <si>
    <t>SGL385</t>
  </si>
  <si>
    <t>HEAD MASTER0MOODALAKOPPALU</t>
  </si>
  <si>
    <t>AL18905</t>
  </si>
  <si>
    <t>HEAD MASTERGOVT PRIMARY SCHOOLKANADAHALLI</t>
  </si>
  <si>
    <t>BVL147</t>
  </si>
  <si>
    <t>HEAD MASTERGOVT HIGH SCHOOLTHALURU</t>
  </si>
  <si>
    <t>AL23383</t>
  </si>
  <si>
    <t>HEADMASTERC/O. 0HEADMASTER SCHOOL HEDURGA ALUR</t>
  </si>
  <si>
    <t>MVL186</t>
  </si>
  <si>
    <t>HEAD MASTERALURBARTHAVAHALLY KALONI</t>
  </si>
  <si>
    <t>P739</t>
  </si>
  <si>
    <t>REVENUE DEPT</t>
  </si>
  <si>
    <t>THAHASHILDHAR MINIVIDHANASOWDHAN,NAGARA BELUR</t>
  </si>
  <si>
    <t>MSB28017</t>
  </si>
  <si>
    <t>SUB RIGISTERSUB RIGISTER OFFICE MINI VIDHANA SOUDHANEHRU NAGAR BELUR</t>
  </si>
  <si>
    <t>P478</t>
  </si>
  <si>
    <t>THAHASHILDHAR CHANNAKESHAVA KALLYANA MANTAPABELUR</t>
  </si>
  <si>
    <t>B22326</t>
  </si>
  <si>
    <t>TRASURY MINI VIDHAN SAVDA0NEHARU NAGARA BELUR</t>
  </si>
  <si>
    <t>BP21922</t>
  </si>
  <si>
    <t>THASHILDARTALUK OFFICEBELUR</t>
  </si>
  <si>
    <t>NDG31659</t>
  </si>
  <si>
    <t>LAW DEPT</t>
  </si>
  <si>
    <t>CIVIL JUDGEJMFC COURTNIDAGODU</t>
  </si>
  <si>
    <t>NDG31658</t>
  </si>
  <si>
    <t>YCL426</t>
  </si>
  <si>
    <t>DOCTOR OFFICERGOVT. HELATH SECTIONCHANGADHALLY</t>
  </si>
  <si>
    <t>BAEH1082</t>
  </si>
  <si>
    <t>MEDICAL-OFFICER-P.H.CARESAKELESHPURABALLUPET</t>
  </si>
  <si>
    <t>DOCTORS OFFICERHEALTH OFFICEBHAGE</t>
  </si>
  <si>
    <t>GOVRMENT HOSTELSOCIAL IMPROMENT OFFICERPREMA NAGAR SKP</t>
  </si>
  <si>
    <t>YAEH313</t>
  </si>
  <si>
    <t>ASST. EXCUTIVE ENGENEERNO.3Z.PANCHAYAT SUB DIVSAKLESHPUR</t>
  </si>
  <si>
    <t>KBL49</t>
  </si>
  <si>
    <t>GOVT DOCTORE OFFICERGOVT HOSPITALS.SANTHE-KURUBATURU</t>
  </si>
  <si>
    <t>UL24</t>
  </si>
  <si>
    <t>MEDICAL OFFICERP H UNITUDE VARA</t>
  </si>
  <si>
    <t>YAEH316</t>
  </si>
  <si>
    <t>PRIMERY HOSPITALSAKELESHPURAYESLUR</t>
  </si>
  <si>
    <t>YATL34</t>
  </si>
  <si>
    <t>DOCTORSAKELESHPURAATTI HALLY</t>
  </si>
  <si>
    <t>MS36474</t>
  </si>
  <si>
    <t>safiya tahreemSUBRIGISTTER OFFICEashoka road skp</t>
  </si>
  <si>
    <t>DVAEH5</t>
  </si>
  <si>
    <t>ASST EXECUTIVE ENGENEERD.P.OFFICE(HOSPTEL)DEVALADAKERE</t>
  </si>
  <si>
    <t>THAHSHILDARMINIVIDHANA SOUDAKSWAN NETWORK B M ROAD</t>
  </si>
  <si>
    <t>YL90</t>
  </si>
  <si>
    <t>DOCTORP.H.EYESLUR</t>
  </si>
  <si>
    <t>MS32940</t>
  </si>
  <si>
    <t>THASHILDARMINIVIDANASOUDASAKLESHPUR</t>
  </si>
  <si>
    <t>BDAEH1</t>
  </si>
  <si>
    <t>A.EXICITIVA.ENGINEERDISTRICA OFFICEKELAGLALE</t>
  </si>
  <si>
    <t>ASST CONVINEERFOREST OFFICELAXMIPURAM SKP</t>
  </si>
  <si>
    <t>HBL81</t>
  </si>
  <si>
    <t>ASISTANT MEDICAL OFFICERPAIBERI HATH CENTEREHANBAL</t>
  </si>
  <si>
    <t>MS36461</t>
  </si>
  <si>
    <t>SAFIA TAHREEMW/O TOUFIQ AHAMED KHANSUB RIGISTER OFF ASHOKA ROAD SKP</t>
  </si>
  <si>
    <t>HTP3</t>
  </si>
  <si>
    <t>MEDICAL OFFICERGOVT. HOSPITALBASAVESHWARA ROAD SKP</t>
  </si>
  <si>
    <t>KMNL32779</t>
  </si>
  <si>
    <t>CHAIRMANPRIMARY HEALTH CENTEREKYMANAHALLI</t>
  </si>
  <si>
    <t>MSYHRL42557</t>
  </si>
  <si>
    <t>PRINCIPLEGOVT. FIRST GRADE COLLEGEHETTUR</t>
  </si>
  <si>
    <t>BGAEH7</t>
  </si>
  <si>
    <t>HEAD MASTERGOVERMENT HIGH SCHOOLKOODANAHALLY</t>
  </si>
  <si>
    <t>P80</t>
  </si>
  <si>
    <t>DOCTORS OFFICERGOVT.HOSPETALBELAGODU</t>
  </si>
  <si>
    <t>BGL55</t>
  </si>
  <si>
    <t>MEDICAL-OFFICERPRIMARI-HEALATH-CENTERKUDANHALLY-GOLGONDE</t>
  </si>
  <si>
    <t>KBAEH2</t>
  </si>
  <si>
    <t>MEDICAL OFFICERGOVT HOSPITALSUKRAVAR SANTHE</t>
  </si>
  <si>
    <t>YAEH38798</t>
  </si>
  <si>
    <t>MEDICAL OFFICERPRATAMIKA AROGYA KENDRAHETTUR</t>
  </si>
  <si>
    <t>YAIDP2</t>
  </si>
  <si>
    <t>DOCTORGOVT. HOSPITALATTIHALLY</t>
  </si>
  <si>
    <t>YKEL103</t>
  </si>
  <si>
    <t>HEAD MASTERG.H.P.S.KUMBARGERI</t>
  </si>
  <si>
    <t>MS32941</t>
  </si>
  <si>
    <t>THASILDARMINIVIDANASOUDASAKLESHPUR</t>
  </si>
  <si>
    <t>DVAEH6</t>
  </si>
  <si>
    <t>AEH1028</t>
  </si>
  <si>
    <t>PRIMARY HEALTH CENTERSINGAPURASINGAPURA</t>
  </si>
  <si>
    <t>BHTP1</t>
  </si>
  <si>
    <t>MEDICAL OFFICERC/O Y.D.NANJEGOWDAGOVT HOSPITAL BELUR</t>
  </si>
  <si>
    <t>IB27440</t>
  </si>
  <si>
    <t>GOVT HOSPATELIBBIDU</t>
  </si>
  <si>
    <t>AEH21960</t>
  </si>
  <si>
    <t>MEDICAL OFFICERVETARNARY HOSPITALHEBBALU</t>
  </si>
  <si>
    <t>APL19515</t>
  </si>
  <si>
    <t>MEDICAL OFFICERGOVT AYARVEDA HOSPETALAPPIHALLY</t>
  </si>
  <si>
    <t>GL13</t>
  </si>
  <si>
    <t>GENERAL HOSPITALHALEBEEDUHAGARE</t>
  </si>
  <si>
    <t>HL414</t>
  </si>
  <si>
    <t>HEALTH OFFICER(QURTERS)HALEBEEDUHAGARE</t>
  </si>
  <si>
    <t>HAEH183A</t>
  </si>
  <si>
    <t>HEALTH OFFICERHEALTH CENTER QUARTERSHALEBEEDU</t>
  </si>
  <si>
    <t>H57</t>
  </si>
  <si>
    <t>ASISTANT SURGEON(OLD VETERINAR HOSPITAL)HALEBEEDU</t>
  </si>
  <si>
    <t>HG5</t>
  </si>
  <si>
    <t>HEADMASTER G H SCHOOLGOVTJUNIOR COLLAGEHALEBEEDU</t>
  </si>
  <si>
    <t>HAEH161</t>
  </si>
  <si>
    <t>DOCTORSPRIMARY HEALTH CENTREMALLAPURA</t>
  </si>
  <si>
    <t>AL23867</t>
  </si>
  <si>
    <t>GOVT. AYURVEDICC/O. DOCTORGOVT. AYURVEDIC DOCTOR DODDAKANAGAL(V) ALUR(T)</t>
  </si>
  <si>
    <t>AL23350</t>
  </si>
  <si>
    <t>A.E.EC/O. ZP OFFICEVETERNARY HOSPITAL HENCHUR ALUR</t>
  </si>
  <si>
    <t>RKAEH1</t>
  </si>
  <si>
    <t>ASST MEDICAL OFFICERRAYARAKOPPALURAYARAKOPPALU</t>
  </si>
  <si>
    <t>AEH486</t>
  </si>
  <si>
    <t>DOCTORDOCTOR QUARTER ALURHALESANTEBIDI</t>
  </si>
  <si>
    <t>AEH484</t>
  </si>
  <si>
    <t>DOCTOR0HALESANTHE BIDI</t>
  </si>
  <si>
    <t>RKL44</t>
  </si>
  <si>
    <t>PRIMARY HEALTH CENTER0RAYARAKOPPALU</t>
  </si>
  <si>
    <t>AEH842</t>
  </si>
  <si>
    <t>G R NARAYANA S/O RAMACHAR T.A.P.C.M.S. BACKBELUR</t>
  </si>
  <si>
    <t>B27752</t>
  </si>
  <si>
    <t>SECARETARY AGRICALCTIOR SOCIETYBELUR</t>
  </si>
  <si>
    <t>B27754</t>
  </si>
  <si>
    <t>AEH843</t>
  </si>
  <si>
    <t>B27751</t>
  </si>
  <si>
    <t>AEH1039</t>
  </si>
  <si>
    <t>Forest, Ecology and Environment Dept</t>
  </si>
  <si>
    <t>RANGE FOREST OFFICERSOCIAL FORESTBANTENAHALLY</t>
  </si>
  <si>
    <t>AEH1100</t>
  </si>
  <si>
    <t>DEPARTMENT OF FORESTOFFICERS LEAVING HOUSEMUDIGERE ROAD BELUR</t>
  </si>
  <si>
    <t>AEH156</t>
  </si>
  <si>
    <t>RANGE FOREST OFFICCERHALEBEEDUHAGARE</t>
  </si>
  <si>
    <t>BYL291</t>
  </si>
  <si>
    <t>FOREST OFFICERALUR VAALAYABAIRAPURA MAGGE ROAD L</t>
  </si>
  <si>
    <t>AEH402</t>
  </si>
  <si>
    <t>FOREST OFFICERBAYARAPURABYRAPURA</t>
  </si>
  <si>
    <t>AEH453</t>
  </si>
  <si>
    <t>SKAEH37050</t>
  </si>
  <si>
    <t>SOSIAL WELFAR OFFICERGIRLS HOSTTELB M ROAD S K PUR</t>
  </si>
  <si>
    <t>AEH1115</t>
  </si>
  <si>
    <t>LADIES HOSTEL OFFICERES(SC.ST)BELUR</t>
  </si>
  <si>
    <t>B39816</t>
  </si>
  <si>
    <t>SAHAYAKA NIRDESHAKARU SAMAJA KALYANA ILAKE PUMP HOUSE ROAD,BELUR</t>
  </si>
  <si>
    <t>AEH21243</t>
  </si>
  <si>
    <t>R RAJASHEKARRAMAKRISHNATEMPAL ROAD BELUR</t>
  </si>
  <si>
    <t>LT2B(I)</t>
  </si>
  <si>
    <t>BT41</t>
  </si>
  <si>
    <t>B C M HOSTEL0BANTENAHALLY</t>
  </si>
  <si>
    <t>AL26920</t>
  </si>
  <si>
    <t>THALOK SAMAJA KALYANADIKARISAMAJA KALYANA ILAKE AMBEDKARA BAVANAALUR</t>
  </si>
  <si>
    <t>AL28933</t>
  </si>
  <si>
    <t>SUPERDENT OFFICERB. C. M. GIRLS HOSTELALUR</t>
  </si>
  <si>
    <t>BL36513</t>
  </si>
  <si>
    <t>Women and Child Welfare Dep</t>
  </si>
  <si>
    <t>CHILDDEVALAPPING OFFICERyadehallyBALLUPET</t>
  </si>
  <si>
    <t>HRL36938</t>
  </si>
  <si>
    <t>CHILDDEVALAPPING OFFICERSANKALAPURA GRAMAKYAMANAHALLY</t>
  </si>
  <si>
    <t>HBSL36945</t>
  </si>
  <si>
    <t>CHILDDEVALAPOFFICERMELVALLY ,HEBBASALESKP</t>
  </si>
  <si>
    <t>YHRL36911</t>
  </si>
  <si>
    <t>CHILDDEVALAPPING OFFICERHETTHUR GRAMA, HETTUR</t>
  </si>
  <si>
    <t>YL36609</t>
  </si>
  <si>
    <t>CHILDDEVALAPPING OFFICERGANGADARA BADAVANEYESLUR, &amp;POST</t>
  </si>
  <si>
    <t>YL36621</t>
  </si>
  <si>
    <t>CHILDDEVALAPPING OFFICERYESLUR GRAMA &amp; POSTYESLUR</t>
  </si>
  <si>
    <t>JL36504</t>
  </si>
  <si>
    <t>CHILDDEVALAPOFFICERBANDIHALLYKUNIGANAHALLY, POST</t>
  </si>
  <si>
    <t>VL36507</t>
  </si>
  <si>
    <t>CHILDDEVALAPOFFICERVADURU GRAMAKUNIGANAHALLY, POST</t>
  </si>
  <si>
    <t>ADL36509</t>
  </si>
  <si>
    <t>CHILDDEVALAPPINGOFFISERKUNIGANAHALLYKUNIGANAHALLY, BALLUPET</t>
  </si>
  <si>
    <t>DVL36944</t>
  </si>
  <si>
    <t>CHILDDEVALAPPING OFFICERKOGARAVALLY, DEVALKERE</t>
  </si>
  <si>
    <t>ESL36519</t>
  </si>
  <si>
    <t>CHILDDEVALAPOFFICERESHVARAHALLY GRAMABELGODU HOBALY</t>
  </si>
  <si>
    <t>HGL36672</t>
  </si>
  <si>
    <t>CHILDDEVALAPPINGOFFISERHEGGADDE (P)HEGGADDE</t>
  </si>
  <si>
    <t>BUGDL36723</t>
  </si>
  <si>
    <t>CHILDDEVALAPPING OFFICERKUNIGAL, BYAKARAVALLY,</t>
  </si>
  <si>
    <t>AGHL36947</t>
  </si>
  <si>
    <t>CHILDDEVALAPPING OFFICERAGALATTY GRAMAAGALATTY</t>
  </si>
  <si>
    <t>YUL36632</t>
  </si>
  <si>
    <t>CHILDDEVALAPPING OFFICERNAGANAHALLY GRAMAUCCHANGI POST</t>
  </si>
  <si>
    <t>YCKL36602</t>
  </si>
  <si>
    <t>CHILDDEVALAPPING OFFICERCHIKKAKALLOR GRAMAIGOOR POST</t>
  </si>
  <si>
    <t>YKRL36603</t>
  </si>
  <si>
    <t>CHILDDEVALAPPING OFFICERKERODI GRAMAKERODI</t>
  </si>
  <si>
    <t>YKBL36604</t>
  </si>
  <si>
    <t>CHILDDEVALAPPING OFFICERMAGALU GRAMAKUMBRAHALLY POST</t>
  </si>
  <si>
    <t>UL36503</t>
  </si>
  <si>
    <t>CHILDDEVALAPOFFICERBALAGOODUUDAYAVARA</t>
  </si>
  <si>
    <t>KRDL36713</t>
  </si>
  <si>
    <t>CHILDDEVALAPPING OFFICERKARADIGALA,</t>
  </si>
  <si>
    <t>BGL36521</t>
  </si>
  <si>
    <t>CHILDDEVALAPOFFICERHEBBANAHALLY ,BELAGODU</t>
  </si>
  <si>
    <t>UMTL36721</t>
  </si>
  <si>
    <t>CHILDDEVALAPPING OFFICERUMMATUR, HETTUR</t>
  </si>
  <si>
    <t>YCL36610</t>
  </si>
  <si>
    <t>CHILDDEVALAPPING OFFICERHEROOR GRAMA,CHANGADAHALLY POST YESLUR HOBALY</t>
  </si>
  <si>
    <t>CKNL36522</t>
  </si>
  <si>
    <t>CHILDDEVALAPOFFICERJ.P. NAGARBALLUPET</t>
  </si>
  <si>
    <t>NDL36940</t>
  </si>
  <si>
    <t>CHILDDEVALAPPING OFFICERNADAHALLY GRAMA, NADAHALLY</t>
  </si>
  <si>
    <t>YIGL36601</t>
  </si>
  <si>
    <t>CHILDDEVALAPPING OFFICERDODDAKALLUR GRAMAKUBRAHALLY POST</t>
  </si>
  <si>
    <t>YEL36622</t>
  </si>
  <si>
    <t>CHILDDEVALAPPING OFFICERECHALABEEDUGRAMAECHALBEEDU, YESLUR HOBALY</t>
  </si>
  <si>
    <t>YCL36620</t>
  </si>
  <si>
    <t>CHILDDEVALAPPING OFFICERCHANGADAHALLY GRAMA&amp;POSTYESLUR HOBALY</t>
  </si>
  <si>
    <t>HBSL36673</t>
  </si>
  <si>
    <t>CHILDDEVALAPPINGOFFISERBASAVANAGUDI GRAMAHEBBASALE</t>
  </si>
  <si>
    <t>GNL36942</t>
  </si>
  <si>
    <t>CHILDDEVALAPPING OFFICERGANADAHOLE,GANADAHOLE</t>
  </si>
  <si>
    <t>BGL36499</t>
  </si>
  <si>
    <t>CHILDDEVALAPOFFICERGOLAGANDEBELAGODU HOBLI</t>
  </si>
  <si>
    <t>BGL36517</t>
  </si>
  <si>
    <t>CHILDDEVALAPOFFICERSIDIGALALE GRAMABELAGODU</t>
  </si>
  <si>
    <t>HHL36722</t>
  </si>
  <si>
    <t>CHILDDEVALAPPING OFFICERHARAGARAHALLYHETTUR HOBALY,</t>
  </si>
  <si>
    <t>BL36502</t>
  </si>
  <si>
    <t>CHILDDEVALAPOFFICERBALLPETEBALLUPETE</t>
  </si>
  <si>
    <t>YKBL36615</t>
  </si>
  <si>
    <t>CHILDDEVALAPPING OFFICERKUBRAHALLY GRAMAKUMBRAHALLY POST</t>
  </si>
  <si>
    <t>YHSRL36618</t>
  </si>
  <si>
    <t>CHILDDEVALAPPING OFFICERHOSOORU GRAMA&amp; POSTYESLUR POST</t>
  </si>
  <si>
    <t>BL36500</t>
  </si>
  <si>
    <t>CHILDDEVALAPOFFICERAMBEDKAR NAGARABALLUPET</t>
  </si>
  <si>
    <t>YEL36605</t>
  </si>
  <si>
    <t>CHILDDEVALAPPING OFFICERSUNDAHALLY GRAMA ECHALABEEDU POSTYESLUR HOBALY</t>
  </si>
  <si>
    <t>YIGL36623</t>
  </si>
  <si>
    <t>CHILDDEVALAPPING OFFICERSARAGALLY GRAM, IGOOR POSTYESLUR HOBALY</t>
  </si>
  <si>
    <t>BYL36717</t>
  </si>
  <si>
    <t>CHILDDEVALAPPING OFFICERBYAKARAVALLY GRAMABYAKARAVALLY</t>
  </si>
  <si>
    <t>AML36670</t>
  </si>
  <si>
    <t>CHILDDEVALAPPINGOFFISERANEMAHALS K P TALUK</t>
  </si>
  <si>
    <t>HL36512</t>
  </si>
  <si>
    <t>CHILDDEVALAPPING OFFICERHASIDE GRAMAHALASULIGE</t>
  </si>
  <si>
    <t>YL36608</t>
  </si>
  <si>
    <t>CHILDDEVALAPPING OFFICERBALEKERY GRAMAYESLUR HOBALY &amp; POST</t>
  </si>
  <si>
    <t>BL36525</t>
  </si>
  <si>
    <t>CHILDDEVALAPOFFICERMENASINA MAKKIBALLUPET</t>
  </si>
  <si>
    <t>HAL36714</t>
  </si>
  <si>
    <t>CHILDDEVALAPPING OFFICERHADLAHALLY GRAMAHADLAHALLY, HETTUR</t>
  </si>
  <si>
    <t>VHL36715</t>
  </si>
  <si>
    <t>CHILDDEVALAPPING OFFICERVALAHALLY GRAMA VALALAHALLY</t>
  </si>
  <si>
    <t>BTL36912</t>
  </si>
  <si>
    <t>CHILDDEVALAPOFFICERBILTHAL, KURUBATTURHETTUR HOBALY,</t>
  </si>
  <si>
    <t>YUL36606</t>
  </si>
  <si>
    <t>CHILDDEVALAPPING OFFICERUCHANGI GRAMAUCHANGI POST</t>
  </si>
  <si>
    <t>BKL36497</t>
  </si>
  <si>
    <t>CHILDDEVALAPOFFICERBYKERE VILAGEBYKERE</t>
  </si>
  <si>
    <t>BGL36508</t>
  </si>
  <si>
    <t>CHILDDEVALAPPINGOFFISERKAKANAMANEKAKANAMANE</t>
  </si>
  <si>
    <t>YARL36725</t>
  </si>
  <si>
    <t>CHILDDEVALAPPING OFFICERBISLE GRAMAHETTUR</t>
  </si>
  <si>
    <t>YHYL36607</t>
  </si>
  <si>
    <t>CHILDDEVALAPPING OFFICERHANASE GRAMAECHALABEEDU POST YESLUR HOBALY</t>
  </si>
  <si>
    <t>YHHL36726</t>
  </si>
  <si>
    <t>CHILDDEVALAPPING OFFICERHADYAHETTUR HOBALI</t>
  </si>
  <si>
    <t>UL36511</t>
  </si>
  <si>
    <t>CHILDDEVALAPPING OFFICERUDAYAVARA GRAMAUDAYAVARA</t>
  </si>
  <si>
    <t>YHSRL36611</t>
  </si>
  <si>
    <t>CHILDDEVALAPPING OFFICERCOWCODY GRAMA,YESLUR HOBALY</t>
  </si>
  <si>
    <t>YLKL36614</t>
  </si>
  <si>
    <t>CHILDDEVALAPPING OFFICERKUPPALLY GRAMAUCCANGI POST</t>
  </si>
  <si>
    <t>YKEL36619</t>
  </si>
  <si>
    <t>CHILDDEVALAPPING OFFICEREDAKERY GRAMAIGGOR POST</t>
  </si>
  <si>
    <t>KHL36523</t>
  </si>
  <si>
    <t>CHILDDEVALAPOFFICERKALLAHALLYUDAYAVARA</t>
  </si>
  <si>
    <t>RGL36520</t>
  </si>
  <si>
    <t>CHILDDEVALAPOFFICERRAJENDRAPURABALLUPET</t>
  </si>
  <si>
    <t>VHL36716</t>
  </si>
  <si>
    <t>CHILDDEVALAPPING OFFICERHIRIYOORU, HETTHURHETTUR ,</t>
  </si>
  <si>
    <t>BGL36501</t>
  </si>
  <si>
    <t>CHILDDEVALAPOFFICERGOLAGANDEBELAGODU</t>
  </si>
  <si>
    <t>YUL36612</t>
  </si>
  <si>
    <t>CHILDDEVALAPPING OFFICERHULAGATTUR GRAMAUCCHAGI POST</t>
  </si>
  <si>
    <t>BLL36719</t>
  </si>
  <si>
    <t>CHILDDEVALAPPING OFFICERBELLUR GRAMABELLUR</t>
  </si>
  <si>
    <t>MTL36510</t>
  </si>
  <si>
    <t>CHILDDEVALAPOFFICERBAGE GRAMABAGE</t>
  </si>
  <si>
    <t>BDL36514</t>
  </si>
  <si>
    <t>CHILDDEVALAPOFFICERBIRDAHALLYBIRDAHALLY</t>
  </si>
  <si>
    <t>HL36524</t>
  </si>
  <si>
    <t>CHILDDEVALAPOFFICERHALASILIGE GRAMAHALSULIGE</t>
  </si>
  <si>
    <t>NGL36720</t>
  </si>
  <si>
    <t>CHILDDEVALAPPING OFFICERNIDIGERE GRAMANIDIGERE</t>
  </si>
  <si>
    <t>YVL36724</t>
  </si>
  <si>
    <t>CHILDDEVALAPPING OFFICERVANAGOORU GRAMAVANAGOORU</t>
  </si>
  <si>
    <t>MVL36937</t>
  </si>
  <si>
    <t>CHILDDEVALAPPING OFFICERMAVINAHALLY GRAMAMAVINAHALLI, KYAMANAHALLY POST</t>
  </si>
  <si>
    <t>HBL36941</t>
  </si>
  <si>
    <t>CHILDDEVALAPPING OFFICERHANBALLU, HANBALLUHANBLLU</t>
  </si>
  <si>
    <t>SH24590</t>
  </si>
  <si>
    <t>CDPOshivaldahally</t>
  </si>
  <si>
    <t>GNL36013</t>
  </si>
  <si>
    <t>CHILD DEVOLPMENT OFFICERBELUR ANGANAVADI KENDRAKALLERI</t>
  </si>
  <si>
    <t>SN29707</t>
  </si>
  <si>
    <t>CDPOSANYASIHALLY</t>
  </si>
  <si>
    <t>BNL24591</t>
  </si>
  <si>
    <t>CDPOBENNURU</t>
  </si>
  <si>
    <t>HNK24589</t>
  </si>
  <si>
    <t>CDPOHANIKE</t>
  </si>
  <si>
    <t>BRL37031</t>
  </si>
  <si>
    <t>ANGANAVADI KENDRA B HOSALLIB HOSALLI,CHIKKAMEDURU ,GENDEHALLI ROAD</t>
  </si>
  <si>
    <t>HLG33222</t>
  </si>
  <si>
    <t>SHISHU ABHIRUDDI YOGANA ADHIKARIYALUHULUGUNDI ANGANAVADIHULUGUNDI</t>
  </si>
  <si>
    <t>ALPL25388</t>
  </si>
  <si>
    <t>C.D.P.OKARIGANAHALLI(G)KADALU GP</t>
  </si>
  <si>
    <t>ALPL25358</t>
  </si>
  <si>
    <t>C.D.P.OSINDUVALLI(G)HANCHURU GP</t>
  </si>
  <si>
    <t>ALM25345</t>
  </si>
  <si>
    <t>C.D.P.OMERVE(G)KUNDURU GP</t>
  </si>
  <si>
    <t>ALPL25365</t>
  </si>
  <si>
    <t>C.D.P.OAREHALLADA KOPPALUPALYA GP</t>
  </si>
  <si>
    <t>ALPL25356</t>
  </si>
  <si>
    <t>C.D.P.OSINGODANAHALLI(G)PALYA GP</t>
  </si>
  <si>
    <t>ALM25335</t>
  </si>
  <si>
    <t>C.D.P.OBALLURU (G)MAGGE GP</t>
  </si>
  <si>
    <t>ALM25347</t>
  </si>
  <si>
    <t>C.D.P.OMALAGALALE(G)MAGGE GP</t>
  </si>
  <si>
    <t>AL25316</t>
  </si>
  <si>
    <t>C.D.P.OTHOGARANAHALLI(G)KANATHURU GP</t>
  </si>
  <si>
    <t>ALPL25284</t>
  </si>
  <si>
    <t>C.D.P.OBYABA COLONY(G)BYRAPURA GP</t>
  </si>
  <si>
    <t>ALPL25354</t>
  </si>
  <si>
    <t>C.D.P.OSINGATAGERE(G)PALYA GP</t>
  </si>
  <si>
    <t>ALM25337</t>
  </si>
  <si>
    <t>ALPL25390</t>
  </si>
  <si>
    <t>C.D.P.OMUTTHIGE(G)PALYA GP</t>
  </si>
  <si>
    <t>ALPL25392</t>
  </si>
  <si>
    <t>C.D.P.OKONGAVALLI(G)MADABALU GP</t>
  </si>
  <si>
    <t>ALM25343</t>
  </si>
  <si>
    <t>C.D.P.OBOSMANAHALLI(G)MALLAPUARA GP</t>
  </si>
  <si>
    <t>ALM25344</t>
  </si>
  <si>
    <t>C.D.P.OKADLURU KOPPALU(G)MALLAPUARA GP</t>
  </si>
  <si>
    <t>ALM25330</t>
  </si>
  <si>
    <t>C.D.P.OBASAVANAHALLI(G)GANGIGERE GP</t>
  </si>
  <si>
    <t>ALPL25283</t>
  </si>
  <si>
    <t>C.D.P.ODHARAMAPURI(G)BYRAPURA GP</t>
  </si>
  <si>
    <t>ALPL25289</t>
  </si>
  <si>
    <t>C.D.P.OCHIGALURU(G)PALYA GP</t>
  </si>
  <si>
    <t>AL25374</t>
  </si>
  <si>
    <t>C.D.P.O. ALURCHIKKAKANAGAL(G)THALURU GP</t>
  </si>
  <si>
    <t>ALPL25389</t>
  </si>
  <si>
    <t>C.D.P.OKIRAGADALU(G)KADALU GP</t>
  </si>
  <si>
    <t>ALM25340</t>
  </si>
  <si>
    <t>C.D.P.ONEERAGALALEKARAGODU GP</t>
  </si>
  <si>
    <t>BLRHT161</t>
  </si>
  <si>
    <t>TOURISM DEPT</t>
  </si>
  <si>
    <t>BLRHT161TOURISM DEPTBELUR</t>
  </si>
  <si>
    <t>HT2B</t>
  </si>
  <si>
    <t>TRANSPORT DEPT</t>
  </si>
  <si>
    <t>K S R T C OFFICERS</t>
  </si>
  <si>
    <t>K S R T C OFFICERS HASSAN</t>
  </si>
  <si>
    <t>P625</t>
  </si>
  <si>
    <t>K S R T C BUS STAND</t>
  </si>
  <si>
    <t>B28222</t>
  </si>
  <si>
    <t>DIVISON OFFICE K S R T C</t>
  </si>
  <si>
    <t>H693</t>
  </si>
  <si>
    <t>K S R T C</t>
  </si>
  <si>
    <t>KBL36248</t>
  </si>
  <si>
    <t>ANIMAL HUSBANDRY AND FISHERIES DEPT</t>
  </si>
  <si>
    <t>SUB DIRECTERVETANARY HOSPETALSHUKRAVARASANTHE, KURUBATTUR</t>
  </si>
  <si>
    <t>ASSISTENT DIRECTORFISHER OFFICERAYAPURA ROAD BELUR</t>
  </si>
  <si>
    <t>P361</t>
  </si>
  <si>
    <t>SENIOR ASSITENTFISHER OFFICERAYAPURA</t>
  </si>
  <si>
    <t>LT5B(I)</t>
  </si>
  <si>
    <t>AEH261</t>
  </si>
  <si>
    <t>ASST DIRECTORVETANORY HOSPITALHUNUGANAHLLI</t>
  </si>
  <si>
    <t>AEH313</t>
  </si>
  <si>
    <t>ASSITENT DIRECTERVETERNARY HOSPITALGENDEHALLY</t>
  </si>
  <si>
    <t>AEH21443</t>
  </si>
  <si>
    <t>HEAD OFFICERVEATRNITY HOSPITALTHOTALU</t>
  </si>
  <si>
    <t>AEH22630</t>
  </si>
  <si>
    <t>ASSITANT DIRECTORVETARNITY HOSPITALHANIKE</t>
  </si>
  <si>
    <t>ALPL26481</t>
  </si>
  <si>
    <t>SECRETARYMILK DAIRY SAHAKARA SANGAKITTIGANAHALLI</t>
  </si>
  <si>
    <t>ALPL26496</t>
  </si>
  <si>
    <t>SECRATERYMILK PRODUCT CO-OPARETIVE SOCIETYBELAME(SANKALAPURA)</t>
  </si>
  <si>
    <t>RKGL1</t>
  </si>
  <si>
    <t>ENGENEYARPASU DOCTERRAYARAKOPAL</t>
  </si>
  <si>
    <t>KL159</t>
  </si>
  <si>
    <t>SECRETARYMILK COOPERATIVEKARJAVALLI,ALUR</t>
  </si>
  <si>
    <t>RKL173</t>
  </si>
  <si>
    <t>SECRATERYMILK COOPERATIONSULAGODU ESTATE</t>
  </si>
  <si>
    <t>GL5</t>
  </si>
  <si>
    <t>Infrastructure Development, Sports &amp; Inland water Transport Dept</t>
  </si>
  <si>
    <t>A E EP.W.D.BELUR</t>
  </si>
  <si>
    <t>SUBIDVISION OF ENJINEARP.W.D.BELUR</t>
  </si>
  <si>
    <t>HP18</t>
  </si>
  <si>
    <t>ASSITEXECUTENGINEERP.W.DHALEBEEDU</t>
  </si>
  <si>
    <t>H337</t>
  </si>
  <si>
    <t>AEEP.W.D (IB)HALEBEEDU</t>
  </si>
  <si>
    <t>AL23803</t>
  </si>
  <si>
    <t>ASST EXECUTIVE ENGINERP.W.D SUB DIVISON SAKALESPURAASST EXECUTIVE ENGINER P.W.D SUB DIVISON SAKALESPURA</t>
  </si>
  <si>
    <t>ALM26731</t>
  </si>
  <si>
    <t>A.E.E, P.W.D, NO-4SAKALESHAPURASULAGODU CHECK POST</t>
  </si>
  <si>
    <t>AEH347</t>
  </si>
  <si>
    <t>ASSISTANT ENGINO 7GANGEGERE</t>
  </si>
  <si>
    <t>ZP69</t>
  </si>
  <si>
    <t>ENGIYANERSAB DIVISIONVATEHOLE</t>
  </si>
  <si>
    <t>ALM23341</t>
  </si>
  <si>
    <t>AEEC/O. HEMAVATHI PUNARVASATHIDEVAMMA TEMPLE SIDHAPURA KUNDHOOR MAGGE</t>
  </si>
  <si>
    <t>ALST1</t>
  </si>
  <si>
    <t>GOVT ENGINEERVATTEHOLE PROJECTALUR</t>
  </si>
  <si>
    <t>ALM23345</t>
  </si>
  <si>
    <t>AEEC/O. HEMAVATHI PUNARVASATHILAKSHMIDEVI TEMPLE GARIGATTA COLONY KUNDHOOR MAGGE</t>
  </si>
  <si>
    <t>ALM23342</t>
  </si>
  <si>
    <t>AEEC/O. HEMAVATHI PUNARAVASATHIMUDDHANAHALLI HARIJANACOLONY TEMPLE MUDHANAHALLI</t>
  </si>
  <si>
    <t>ALM23346</t>
  </si>
  <si>
    <t>AEEC/O. HEMAVATHI PUNARVASATHIGADDEKOPPALU TEMPLE KUNDHUR H!! MAGGE</t>
  </si>
  <si>
    <t>AL23351</t>
  </si>
  <si>
    <t>AEEC/O. HAMVATHI PANARVASATHIDHARMAPURI SAMUDHAYA BAVANA KUNDHUR HOBLI O &amp; M 1 ALUR</t>
  </si>
  <si>
    <t>ALM23347</t>
  </si>
  <si>
    <t>AEEC/O. HEMAVATHI PUNARVASATHIAANJANEYA SWAMY TEMPLE GANJIGERE HARIJANA COLONY KUNDHUR MAGGE</t>
  </si>
  <si>
    <t>SKAEH168</t>
  </si>
  <si>
    <t>POLICE QUATERESMALLIKARJUN NAGARPREMA NAGAR SKP</t>
  </si>
  <si>
    <t>SKAEH186</t>
  </si>
  <si>
    <t>POLICE QUATERESMALLIKARJUNA NAGARPREMA NAGAR SKP</t>
  </si>
  <si>
    <t>YAEH335</t>
  </si>
  <si>
    <t>POLICE QUARTERSSAKELESHPURAYESLUR</t>
  </si>
  <si>
    <t>SKAEH170</t>
  </si>
  <si>
    <t>YPR22</t>
  </si>
  <si>
    <t>POLICE QUATREASWATER SUPPLYYESLUR</t>
  </si>
  <si>
    <t>SKAEH192</t>
  </si>
  <si>
    <t>POLICE QUARTERSSAKELESHPURAPREMA NAGAR SKP</t>
  </si>
  <si>
    <t>POLICE OF D Y S PSAKELESHPURAB M ROAD SKP</t>
  </si>
  <si>
    <t>YAEH330</t>
  </si>
  <si>
    <t>SKAEH167</t>
  </si>
  <si>
    <t>POLICE QUATRESP.W.D.OFFICE NO-03PREAMA NAGAR SKP</t>
  </si>
  <si>
    <t>SKAEH176</t>
  </si>
  <si>
    <t>YAEH327</t>
  </si>
  <si>
    <t>SKAEH169</t>
  </si>
  <si>
    <t>YAEH334</t>
  </si>
  <si>
    <t>YAEH338</t>
  </si>
  <si>
    <t>YAEH331</t>
  </si>
  <si>
    <t>SKAEH177</t>
  </si>
  <si>
    <t>SKAEH189</t>
  </si>
  <si>
    <t>SKAEH203</t>
  </si>
  <si>
    <t>CIRCLE INSPECTOROF POLICEBELUR</t>
  </si>
  <si>
    <t>AEH1134</t>
  </si>
  <si>
    <t>POLICE QUATRASA.E.E., K.S.P.H.CBELUR</t>
  </si>
  <si>
    <t>AEH1138</t>
  </si>
  <si>
    <t>AEH1133</t>
  </si>
  <si>
    <t>AEH1142</t>
  </si>
  <si>
    <t>HAEH171</t>
  </si>
  <si>
    <t>POLICE QUARTERSHALEBEEDUHALEBEEDU</t>
  </si>
  <si>
    <t>HL344</t>
  </si>
  <si>
    <t>INSPECTORPOLICE CIRCLEHAGARE</t>
  </si>
  <si>
    <t>HAEH191</t>
  </si>
  <si>
    <t>HAEH173</t>
  </si>
  <si>
    <t>HAEH190</t>
  </si>
  <si>
    <t>HP266</t>
  </si>
  <si>
    <t>POLICE QUATRESHALEBEEDUHALEBEEDU</t>
  </si>
  <si>
    <t>HAEH170</t>
  </si>
  <si>
    <t>HL345</t>
  </si>
  <si>
    <t>HAEH172</t>
  </si>
  <si>
    <t>HL347</t>
  </si>
  <si>
    <t>HAEH168</t>
  </si>
  <si>
    <t>AAEH9211</t>
  </si>
  <si>
    <t>SUB INSPECTOR OF POLICEPOLICE QUATERSCHEEKANAHALLI ROAD AREHALLI</t>
  </si>
  <si>
    <t>A9205</t>
  </si>
  <si>
    <t>S I OF POLICEPOLICE QUARTERSCHEEKANAHALLI ROAD AREHALLI</t>
  </si>
  <si>
    <t>A9210</t>
  </si>
  <si>
    <t>S I OF POLICEPOLICE QUARTERSTEMPLE ROAD AREHALLI</t>
  </si>
  <si>
    <t>A9204</t>
  </si>
  <si>
    <t>A204</t>
  </si>
  <si>
    <t>SUB INSPECTOR OF POLICE0AREHALLI</t>
  </si>
  <si>
    <t>A9206</t>
  </si>
  <si>
    <t>A9207</t>
  </si>
  <si>
    <t>A9200</t>
  </si>
  <si>
    <t>S I OF POLICEPOLICE QUARTERSAREHALLI</t>
  </si>
  <si>
    <t>AAEH9212</t>
  </si>
  <si>
    <t>SUB INSPECTOR OF POLICEPOLICE QUATERS AREHALLICHEEKANAHALLI ROAD AREHALLI</t>
  </si>
  <si>
    <t>A9209</t>
  </si>
  <si>
    <t>A9208</t>
  </si>
  <si>
    <t>A9202</t>
  </si>
  <si>
    <t>KHL725</t>
  </si>
  <si>
    <t>POLICE INCEPECTER0K. HOSKOTE</t>
  </si>
  <si>
    <t>OTHER DEPTS</t>
  </si>
  <si>
    <t>NDG21704</t>
  </si>
  <si>
    <t>FIRE STATION</t>
  </si>
  <si>
    <t>DISTRICT FIRE OFFICERFAIR MAN OFFICER QUTERSN NIDGGODU</t>
  </si>
  <si>
    <t>NDG21430</t>
  </si>
  <si>
    <t>FIRE STATIONNIDAGODUA E E P W D</t>
  </si>
  <si>
    <t>NDG21703</t>
  </si>
  <si>
    <t>NDG21702</t>
  </si>
  <si>
    <t>AEH21715</t>
  </si>
  <si>
    <t>H17482</t>
  </si>
  <si>
    <t>ARCHAEOLOGICAL SUREVY</t>
  </si>
  <si>
    <t>FOREMAN HORTICULTUREARCHAEOLOGICAL SUREVY OF INDIAHALEBEEDU</t>
  </si>
  <si>
    <t>SKBLRHT16</t>
  </si>
  <si>
    <t>LIS(Minor Irrigation Dept)</t>
  </si>
  <si>
    <t>AEE ,MINOR IRRIGATION SUBDIVISION CHIKAMAGALOREDEVIKERE LIFT IRRIGATION KARAGADA</t>
  </si>
  <si>
    <t>HT3A(I)</t>
  </si>
  <si>
    <t>BLRHT211</t>
  </si>
  <si>
    <t>LIS(Water Resource Dept (including CNNL))</t>
  </si>
  <si>
    <t>AEE NO12, HLBCMADIHALLY HAGAREHAGARE</t>
  </si>
  <si>
    <t>ALRHT179</t>
  </si>
  <si>
    <t>EXECUTIVE ENGRAMANAHALLY LIFT IRRIGATIONEXECUTIVE ENG. KAVERI NIRAVARI NIGAMA HEMAVATHI DAM DIV GORUR RAMENAHALLY</t>
  </si>
  <si>
    <t>HALRHT135</t>
  </si>
  <si>
    <t>MERVE LIFT IRRIGATIONEE, KAVERI NIRAVARI NIGAMAEXECUTIVE ENG. KAVERI NIRAVARI NIGAMA HEMAVATHI DAM DIV GORURU</t>
  </si>
  <si>
    <t>HTIP2</t>
  </si>
  <si>
    <t>EXECUTIVE ENG.GANJIGERE LIFT IRRIGATIONEXECUTIVE ENG. KAVERI NIRAVARI NIGAMA HEMAVATHI DAM DIV GORUR GAJIGERE</t>
  </si>
  <si>
    <t>BT55</t>
  </si>
  <si>
    <t>Water Resource Dept (including CNNL)</t>
  </si>
  <si>
    <t>AEE YAGACHIQUATRASBELUR</t>
  </si>
  <si>
    <t>AEH632</t>
  </si>
  <si>
    <t>BT46</t>
  </si>
  <si>
    <t>AEH680</t>
  </si>
  <si>
    <t>A E E YAGACHIRIVERBELUR</t>
  </si>
  <si>
    <t>AEH631</t>
  </si>
  <si>
    <t>AEH784</t>
  </si>
  <si>
    <t>AEE YAGACHIRIVERBELUR</t>
  </si>
  <si>
    <t>AEH794</t>
  </si>
  <si>
    <t>AEH718</t>
  </si>
  <si>
    <t>BHT5</t>
  </si>
  <si>
    <t>ASSISTANT EXECUTIVE ENGINEERNO.1 YAGCHI PROJECT DYAM BELURBELUR</t>
  </si>
  <si>
    <t>AEH827</t>
  </si>
  <si>
    <t>AEH826</t>
  </si>
  <si>
    <t>AEH675</t>
  </si>
  <si>
    <t>AEH725</t>
  </si>
  <si>
    <t>AEH644</t>
  </si>
  <si>
    <t>AEH614</t>
  </si>
  <si>
    <t>AEH613</t>
  </si>
  <si>
    <t>AEH793</t>
  </si>
  <si>
    <t>YGPSTL1</t>
  </si>
  <si>
    <t>A E E YAGACHIYAGACHI QUARTERS BELURBELUR</t>
  </si>
  <si>
    <t>AEH776</t>
  </si>
  <si>
    <t>HL223</t>
  </si>
  <si>
    <t>ASSISTANT ENGINEERYAGACHI PROJECTHAGARE</t>
  </si>
  <si>
    <t>HBL565</t>
  </si>
  <si>
    <t>Rural Local Bodies</t>
  </si>
  <si>
    <t>SECRATORYMAHILA SEVA SAMAJHANBAL</t>
  </si>
  <si>
    <t>YHRL31284</t>
  </si>
  <si>
    <t>SUMA V NW O NIRVANE GOWDAHETTUR</t>
  </si>
  <si>
    <t>BGL32143</t>
  </si>
  <si>
    <t>SCRATARYGRAM PANCHAYETHIBELAGODU SAKLESHPUR</t>
  </si>
  <si>
    <t>YML21016</t>
  </si>
  <si>
    <t>SECERATORYGRAMA PANCHAYITHIYAMASANDHI</t>
  </si>
  <si>
    <t>GTL119</t>
  </si>
  <si>
    <t>PDOGRAMA PANCHAYATH OFFICEGATTADAHALLY</t>
  </si>
  <si>
    <t>HL163</t>
  </si>
  <si>
    <t>PRESIDENT/SECRETARYMANDAL PANCHAYAT OFFICEHAGARE</t>
  </si>
  <si>
    <t>SVL17492</t>
  </si>
  <si>
    <t>PDOGRAMA PANCHAYAT OFFICESAVASIHALLY</t>
  </si>
  <si>
    <t>HL45</t>
  </si>
  <si>
    <t>SECRETARYGP OFFICEHAGARE</t>
  </si>
  <si>
    <t>KL19035</t>
  </si>
  <si>
    <t>PDOGARAMA PANCHAYATHIDODDAKODIHALLY</t>
  </si>
  <si>
    <t>KL17391</t>
  </si>
  <si>
    <t>PDOGRAMA PANCHAYATH OFFICEDODDAKODIHALLY</t>
  </si>
  <si>
    <t>CHT18915</t>
  </si>
  <si>
    <t>PDOGRAMA PANCHYTHICHATCHATHALLY</t>
  </si>
  <si>
    <t>HL44</t>
  </si>
  <si>
    <t>ADG19059</t>
  </si>
  <si>
    <t>PDOGRAMMA PANCHAYATHADUGOORU</t>
  </si>
  <si>
    <t>HL212</t>
  </si>
  <si>
    <t>GOVT HIGH SCHOOLJILLA PARISHATHHAGARE</t>
  </si>
  <si>
    <t>H17772</t>
  </si>
  <si>
    <t>SECRETARYGRAMA PANVHAYATH HALEBEEDUHALEBEEDU</t>
  </si>
  <si>
    <t>GTL18956</t>
  </si>
  <si>
    <t>PDOGRAMA PANCHAYATHIGATTADAHALLY</t>
  </si>
  <si>
    <t>HL62</t>
  </si>
  <si>
    <t>SECERATRYPANCHAYITHI OFFICEHAGARE</t>
  </si>
  <si>
    <t>H302</t>
  </si>
  <si>
    <t>ASSISTANT ENGINEERK.H.B NO 3, NADA KACHERIHALEBEEDU</t>
  </si>
  <si>
    <t>KSVL9413</t>
  </si>
  <si>
    <t>SECRATARYGRAMA PANCHYATHAKUSHAVARA</t>
  </si>
  <si>
    <t>B19</t>
  </si>
  <si>
    <t>V P CHHERMENGRAMA PANCHAYATHBIKKODU</t>
  </si>
  <si>
    <t>ALM25496</t>
  </si>
  <si>
    <t>P.D.OGRAMAPANCHAYITHIMAGGE</t>
  </si>
  <si>
    <t>ALPL26352</t>
  </si>
  <si>
    <t>P.D.OABBNA GRAMAPANCHAYATHICHINNAHALLI</t>
  </si>
  <si>
    <t>ALM25498</t>
  </si>
  <si>
    <t>ALM20365</t>
  </si>
  <si>
    <t>SECRETARY GRAMAPANCHAYTH0MAGGE</t>
  </si>
  <si>
    <t>PL767</t>
  </si>
  <si>
    <t>SECARETARY0PALYA</t>
  </si>
  <si>
    <t>KHL92</t>
  </si>
  <si>
    <t>CHIF EXICUTIVEOFFISER T.D.BK. HOSEKOTE</t>
  </si>
  <si>
    <t>ALM23961</t>
  </si>
  <si>
    <t>PANCHAYATHI ABIVRUDDI ADIKARIC/O. PANCHAYATHI ABIVRUDDI ADIKARIPANCHAYATHI ABIVRUDDI ADIKARI GRAMA PANCHAYATHI MAGGE(V) ALUR(T)</t>
  </si>
  <si>
    <t>ALM25112</t>
  </si>
  <si>
    <t>PANCHAYATH DEVELOPEMENT OFFICERMALLAPURA GPMALLAPURA</t>
  </si>
  <si>
    <t>KHL707</t>
  </si>
  <si>
    <t>SECRATERYMALLAPURAKADLURE KOPPAL</t>
  </si>
  <si>
    <t>AL20394</t>
  </si>
  <si>
    <t>SECRETARYG.P.OFFICEKANATHUR</t>
  </si>
  <si>
    <t>ALM20270</t>
  </si>
  <si>
    <t>SECRETRYGRAMA PANCHAYATH........MAGGE</t>
  </si>
  <si>
    <t>AL25126</t>
  </si>
  <si>
    <t>PANCHAYATH DEVELOPEMENT OFFICERKANATHUR G PKANATHUR</t>
  </si>
  <si>
    <t>ALM25499</t>
  </si>
  <si>
    <t>PL123</t>
  </si>
  <si>
    <t>KARYADHRSHIGRAMA PANCHAYATHPALYA</t>
  </si>
  <si>
    <t>PL963</t>
  </si>
  <si>
    <t>SECARETAY0PALYA</t>
  </si>
  <si>
    <t>PL95</t>
  </si>
  <si>
    <t>KARYADARSHISEVASHAKARA SNGAPALYA</t>
  </si>
  <si>
    <t>AL20395</t>
  </si>
  <si>
    <t>KHL705</t>
  </si>
  <si>
    <t>SECRATERYMALLAPURA V SERPUNCHK. HOSEKOTE</t>
  </si>
  <si>
    <t>AL26832</t>
  </si>
  <si>
    <t>AEE NO5 ZPPANCHAYATH RAJB.M.ROAD ALUR</t>
  </si>
  <si>
    <t>ALM25500</t>
  </si>
  <si>
    <t>ALM25495</t>
  </si>
  <si>
    <t>ALPL26368</t>
  </si>
  <si>
    <t>AEE ZP NO-5PANCHAYATH RAJUBHAKTHARAVALLI</t>
  </si>
  <si>
    <t>AL25125</t>
  </si>
  <si>
    <t>PANCHAYATH DEVELOPEMENT OFFICERTHALUR G PT GUDDENAHALLI</t>
  </si>
  <si>
    <t>GL3</t>
  </si>
  <si>
    <t>Urban Local Bodies</t>
  </si>
  <si>
    <t>SUB DIVISION OFFICERSSUB DIVISION A C OFFICEB M ROAD SKP</t>
  </si>
  <si>
    <t>BP29423</t>
  </si>
  <si>
    <t>CHIFE OFFICERTMC BELURPRASADIHALLY ROAD BELUR</t>
  </si>
  <si>
    <t>LT5B(II)</t>
  </si>
  <si>
    <t>PRESEDENT MUNCIPALTYWATER PURIFICATIONPUMPHOUSE ROAD BELUR</t>
  </si>
  <si>
    <t>SN4321</t>
  </si>
  <si>
    <t>CHIEFF OFFICERHINDU RUDRA BHOOMIBIKKODU ROAD SANYASIHALLY</t>
  </si>
  <si>
    <t>AEH21196</t>
  </si>
  <si>
    <t>HIGH TECH TOILET0SULAB INTER NATIONAL SOCIETY TEMPLE ROAD BELUR</t>
  </si>
  <si>
    <t>H300</t>
  </si>
  <si>
    <t>AL23281</t>
  </si>
  <si>
    <t>CHIEF OFFICERC/O. PATTANA PANCAHAYATHNEAR COURT CIRCLE ALUR</t>
  </si>
  <si>
    <t>AL20021</t>
  </si>
  <si>
    <t>PATTANNA PANACHYATHI0ALUR</t>
  </si>
  <si>
    <t>AL23083</t>
  </si>
  <si>
    <t>CHIEF OFFICERPATTANA PANCHAYETHIALUR</t>
  </si>
  <si>
    <t>AL24189</t>
  </si>
  <si>
    <t>THAHASILDARC/O. THALUK OFFICETHAHASILDAR THALUK OFFICE ALUR TOWN ALUR(T)</t>
  </si>
  <si>
    <t>AL20016</t>
  </si>
  <si>
    <t>AL1017</t>
  </si>
  <si>
    <t>OFFICER T M C0ALUR</t>
  </si>
  <si>
    <t>AL1019</t>
  </si>
  <si>
    <t>AL23076</t>
  </si>
  <si>
    <t>AL20020</t>
  </si>
  <si>
    <t>AL26378</t>
  </si>
  <si>
    <t>EXECUTIVE OFFICERTHALOK PANCHAYATHALUR</t>
  </si>
  <si>
    <t>AL23276</t>
  </si>
  <si>
    <t>CHIEF OFFICERC/O. PATTANA PANCHAYATHCHIEF OFFICER NEAR WATER SUPPLY HUNASAVALLI ALUR</t>
  </si>
  <si>
    <t>AL20018</t>
  </si>
  <si>
    <t>AL24445</t>
  </si>
  <si>
    <t>CHIFF OFFICERC/O TOWN PANCHAYATHALUR</t>
  </si>
  <si>
    <t>AL23275</t>
  </si>
  <si>
    <t>AL1011</t>
  </si>
  <si>
    <t>AL24188</t>
  </si>
  <si>
    <t>AL23078</t>
  </si>
  <si>
    <t>AL20015</t>
  </si>
  <si>
    <t>PATTANNA PANACHAYTHI0ALUR</t>
  </si>
  <si>
    <t>AL24033</t>
  </si>
  <si>
    <t>EXECUTIVE ENGINEERC/O. THALUK PANCHAYATHEXECUTIVE ENGINEER THALUK PANCHAYATH ALUR</t>
  </si>
  <si>
    <t>AL23091</t>
  </si>
  <si>
    <t>AL20014</t>
  </si>
  <si>
    <t>PATTANNA PANCHAYTHI0ALUR</t>
  </si>
  <si>
    <t>AL20017</t>
  </si>
  <si>
    <t>AL345</t>
  </si>
  <si>
    <t>CHIEF OFFICERALURTHOTAGARIKE</t>
  </si>
  <si>
    <t>AL1186</t>
  </si>
  <si>
    <t>OFFICER PATTANNA PANCHAYTI0ALUR</t>
  </si>
  <si>
    <t>AL337</t>
  </si>
  <si>
    <t>AL24190</t>
  </si>
  <si>
    <t>AL1012</t>
  </si>
  <si>
    <t>POST OFFICE</t>
  </si>
  <si>
    <t>POST OFFICERSPOST EMPLAYRS QUATRASSBELUR</t>
  </si>
  <si>
    <t>P358</t>
  </si>
  <si>
    <t>SUB DIVISIONALENGINEER TELECOMSAKLESHPUR</t>
  </si>
  <si>
    <t>AEH1047</t>
  </si>
  <si>
    <t>TELICAM ENGENIERSAKELESHPURAPREMA NAGAR SKP</t>
  </si>
  <si>
    <t>CNL33578</t>
  </si>
  <si>
    <t>SUB DIVISIONAL ENGINEER(BSNL)BSNL TELEPHONE EXCHANGECHINNAHALLI HETHUR</t>
  </si>
  <si>
    <t>GENERAL MANAGER BSNLMOBILE SERVICEB M ROAD SKP</t>
  </si>
  <si>
    <t>P511</t>
  </si>
  <si>
    <t>DIVISION OFFICETELEPHONE EXCHANGEHANBAL</t>
  </si>
  <si>
    <t>KBL140</t>
  </si>
  <si>
    <t>B.S.N.L.EXCHNGE OFFICEDODDNAHALLY</t>
  </si>
  <si>
    <t>KDL32636</t>
  </si>
  <si>
    <t>SUB DIVISION ENG (GROUPS)BSNL MOBILE STATIONKADUMANE SAKLESHPURA</t>
  </si>
  <si>
    <t>AEH1048</t>
  </si>
  <si>
    <t>TELICAM ENGINEERSAKELESHPURAPREMNAGAR SKP</t>
  </si>
  <si>
    <t>AEH1050</t>
  </si>
  <si>
    <t>TELICAM ENGINEERHASSANMALLIKARJUN NAGAR SKP</t>
  </si>
  <si>
    <t>HGP1</t>
  </si>
  <si>
    <t>SUB DIVISIONENGINEERTELEPHONE EXCHANGEHEGGADDE</t>
  </si>
  <si>
    <t>SKP24</t>
  </si>
  <si>
    <t>SUB DIVISIONAL ENGINEERTELEPHONE EXCHANGEBALEGADDE</t>
  </si>
  <si>
    <t>P378</t>
  </si>
  <si>
    <t>DIVISIONAL ENGINEERMICROVEV STATION B S N LBALLUPETE</t>
  </si>
  <si>
    <t>AEH1049</t>
  </si>
  <si>
    <t>TELICAM ENGINEIARHASSANMALLIKARJUN NAGAR SKP</t>
  </si>
  <si>
    <t>HUL34096</t>
  </si>
  <si>
    <t>BSNL MOBILE TOWERESHWARA TEMPLE COMPOUNDHURUDI(V) HANBAL (H)</t>
  </si>
  <si>
    <t>SUBDIVISIONAL ENGINEERBSNL TOWERRAGHAVENDRA NAGAR</t>
  </si>
  <si>
    <t>YATL33820</t>
  </si>
  <si>
    <t>BSNL MOBILE TOWERSAKELESHPURAATTIHALLI HETHUR</t>
  </si>
  <si>
    <t>YGPR2</t>
  </si>
  <si>
    <t>S.D.E.TELICOMSUBDIVIJANALGODDU</t>
  </si>
  <si>
    <t>YHRL194</t>
  </si>
  <si>
    <t>DIVISION ENGENEERBSNL OFFICEHETTUR</t>
  </si>
  <si>
    <t>YCL284</t>
  </si>
  <si>
    <t>N.S.PARMESHS/O SHANTEGOWDAHOSURU</t>
  </si>
  <si>
    <t>DVL32738</t>
  </si>
  <si>
    <t>SUB DIVISIONAL ENGBHARATH SANCHAR NIGAM LTDDEVALADAKERE</t>
  </si>
  <si>
    <t>YPR17</t>
  </si>
  <si>
    <t>SUB DIVISIONAL ENGINEERTELE PHONE EXCHANGEYESLUR</t>
  </si>
  <si>
    <t>YIGL41163</t>
  </si>
  <si>
    <t>B S N L TOWERIGOOR VILLAGEYESLUR</t>
  </si>
  <si>
    <t>BKL33554</t>
  </si>
  <si>
    <t>BSNL MOBILE SERVICESAKELESHPURABYKERE SAKLESHPUR</t>
  </si>
  <si>
    <t>KYL34773</t>
  </si>
  <si>
    <t>B S N L MOBILE TOWERSAKELESHPURAKYNAHALLI</t>
  </si>
  <si>
    <t>YHGDL41199</t>
  </si>
  <si>
    <t>SUB DIVISIONAL ENG.B S N L OFFICEHONGADAHALLA HETTUR</t>
  </si>
  <si>
    <t>YHSRL33844</t>
  </si>
  <si>
    <t>DIVISIONAL MANAGER (BSNL)SUB DIVISIONAL ENGINEERHOSUR</t>
  </si>
  <si>
    <t>P303</t>
  </si>
  <si>
    <t>SUB DIVISION ENGINEERTELECAM HASSANCHAMPAKA NAGAR</t>
  </si>
  <si>
    <t>AEH660</t>
  </si>
  <si>
    <t>B.S.N.L.TELIPHONE EXCHANGERAXIDI</t>
  </si>
  <si>
    <t>D.SUPERDIENTTELIGRAPH RESIDENT HOUSECHAMPAK NAGAR</t>
  </si>
  <si>
    <t>P527</t>
  </si>
  <si>
    <t>SUB DIVISION ENGEENERTELEPHONE EXCHANGEUDAYAWARA</t>
  </si>
  <si>
    <t>THI SUPERDIENTPOST AND TELEGRAPHRESIDENT HOUSE</t>
  </si>
  <si>
    <t>SUPERINTENDENTPOST AND TELEGRAPHRESIDENT HOUSE</t>
  </si>
  <si>
    <t>YUL38604</t>
  </si>
  <si>
    <t>GENARAL MANEGERB S N LUCHANGI</t>
  </si>
  <si>
    <t>DVL40610</t>
  </si>
  <si>
    <t>SUB DIVISION ENGINEERB S N L OFFICEACHANAHALLI HANBAL</t>
  </si>
  <si>
    <t>HB95</t>
  </si>
  <si>
    <t>ENGINEERTELE COMMUNICATIONHEBBALU</t>
  </si>
  <si>
    <t>BP20537</t>
  </si>
  <si>
    <t>TELPHONE EXCHANGE0CHEEKANAHALLY</t>
  </si>
  <si>
    <t>KGL99</t>
  </si>
  <si>
    <t>TELEPHONE EXCHANGESUB DIVISION GROUPKARAGADA</t>
  </si>
  <si>
    <t>B21582</t>
  </si>
  <si>
    <t>BSNLSUB DIVISION OFFICERNEAR MINIVIDANA SAUDA NEHARUNAGARA BELUR</t>
  </si>
  <si>
    <t>P295</t>
  </si>
  <si>
    <t>DIVISION ENGINEERMICRO STATIONTOLALU</t>
  </si>
  <si>
    <t>P440</t>
  </si>
  <si>
    <t>JUNIOR TELECOMOFFICERSBELUR</t>
  </si>
  <si>
    <t>BP23159</t>
  </si>
  <si>
    <t>B S N L MOBILE TOWERB S N L MOBILE TOWERGENDEHALLY</t>
  </si>
  <si>
    <t>BP22552</t>
  </si>
  <si>
    <t>B S N LSANKENAHALLYSANKENAHALLY</t>
  </si>
  <si>
    <t>HAEH158</t>
  </si>
  <si>
    <t>SUB DIVISIONAL ENGINEERT &amp; P QUARTERSHALEBEEDU</t>
  </si>
  <si>
    <t>HP223</t>
  </si>
  <si>
    <t>SUB DIVISION ENGINEERTELICOM OFFICEHALEBEEDU</t>
  </si>
  <si>
    <t>HP16576</t>
  </si>
  <si>
    <t>SUB DIVISIONAL ENGINEERBSNL MOBILE TOWERHAGARE</t>
  </si>
  <si>
    <t>B857</t>
  </si>
  <si>
    <t>J E TELEPHONE EXCHANGE0BIKKODU</t>
  </si>
  <si>
    <t>B1104</t>
  </si>
  <si>
    <t>SUB DIVISIONAL ENGINEERGROUP BELUR TELEPHONEEXCHANGE KESGODU</t>
  </si>
  <si>
    <t>AAEH241</t>
  </si>
  <si>
    <t>TELECOM OFFICEEMPLOY GUEST HOUSEIDGA STREET</t>
  </si>
  <si>
    <t>AP10398</t>
  </si>
  <si>
    <t>JUNIOUR TELECOM OFFICERBSNL TELEPHONE EXCHANGENARVEPET</t>
  </si>
  <si>
    <t>MS28657</t>
  </si>
  <si>
    <t>SENIOR SUB DIVISION ENGINEER BSNLMALASAVARAMALASAVARA</t>
  </si>
  <si>
    <t>A1208</t>
  </si>
  <si>
    <t>JUNIOUR TELECOM OFFICER AREHALLI</t>
  </si>
  <si>
    <t>KHPR26</t>
  </si>
  <si>
    <t>BSNL OFFICETELEPHONE OFFICEK.HOSEKOTE</t>
  </si>
  <si>
    <t>AL23356</t>
  </si>
  <si>
    <t>SUB-DIVISIONAL ENGINEER (ELE)BSNL USO MOBILE STATION TOWERTHALURU</t>
  </si>
  <si>
    <t>ZP60</t>
  </si>
  <si>
    <t>JUNIOUR TELECOMOFFICERMAGGE</t>
  </si>
  <si>
    <t>AGH4</t>
  </si>
  <si>
    <t>ENGINEERENGINEER TELEPHONEB M ROAD ALUR</t>
  </si>
  <si>
    <t>AL20004</t>
  </si>
  <si>
    <t>JUNIOR ENGINEERTELECOM OFFICEPALYA</t>
  </si>
  <si>
    <t>AEH451</t>
  </si>
  <si>
    <t>JUNIOR TELECOM OFFICERVASATHI GRUHA MAGGEMAGGE</t>
  </si>
  <si>
    <t>BLRHT174</t>
  </si>
  <si>
    <t>multi village scheme</t>
  </si>
  <si>
    <t>belur</t>
  </si>
  <si>
    <t>AEE, PRE Subdivision, Arasikere(Jackwell at Belur), Danayakanahally</t>
  </si>
  <si>
    <t>BP23946</t>
  </si>
  <si>
    <t>AEE, PRE Subdivision, Arasikere (Drinking W/S, Sompura)</t>
  </si>
  <si>
    <t>LT6 WS</t>
  </si>
  <si>
    <t>GOVT SCHOOL</t>
  </si>
  <si>
    <t>HEAD MASTER</t>
  </si>
  <si>
    <t>KSRTC</t>
  </si>
  <si>
    <t>REVENUE DEPARTMENT</t>
  </si>
  <si>
    <t>THASHILDHAR</t>
  </si>
  <si>
    <t>GL8</t>
  </si>
  <si>
    <t>B D O OFFICERS</t>
  </si>
  <si>
    <t>P276</t>
  </si>
  <si>
    <t>SUPERINDENT</t>
  </si>
  <si>
    <t>BSNL</t>
  </si>
  <si>
    <t>DIVISION ENGINEER</t>
  </si>
  <si>
    <t>YAGACHI</t>
  </si>
  <si>
    <t>A E E YAGACHI</t>
  </si>
  <si>
    <t>SGS57</t>
  </si>
  <si>
    <t>GP OFFICE</t>
  </si>
  <si>
    <t>GRAMAPANCHAYATH</t>
  </si>
  <si>
    <t>BCM HOSTEL</t>
  </si>
  <si>
    <t>R RAJASHEKAR</t>
  </si>
  <si>
    <t>B21261</t>
  </si>
  <si>
    <t>SOCIAL WELFARE</t>
  </si>
  <si>
    <t>NAZEER AHAMED T</t>
  </si>
  <si>
    <t>B21262</t>
  </si>
  <si>
    <t>SN21015</t>
  </si>
  <si>
    <t>PRESIDENT/ SECERATORY</t>
  </si>
  <si>
    <t>HEADMASTER</t>
  </si>
  <si>
    <t>NDG21707</t>
  </si>
  <si>
    <t>DISTRICT FIRE OFFICER</t>
  </si>
  <si>
    <t>NDG21708</t>
  </si>
  <si>
    <t>NDG21709</t>
  </si>
  <si>
    <t>NDG21710</t>
  </si>
  <si>
    <t>AEH21195</t>
  </si>
  <si>
    <t>HEAD MASTER GOVT HIGH SCHOOL</t>
  </si>
  <si>
    <t>HON21049</t>
  </si>
  <si>
    <t>GNL22586</t>
  </si>
  <si>
    <t>B21247</t>
  </si>
  <si>
    <t>AEH611</t>
  </si>
  <si>
    <t>AEE YAGACHI</t>
  </si>
  <si>
    <t>PRIMARY SCHOOL</t>
  </si>
  <si>
    <t>SLK21066</t>
  </si>
  <si>
    <t>BMD20487</t>
  </si>
  <si>
    <t>KTR20961</t>
  </si>
  <si>
    <t>VETERINARY HOSPITAL</t>
  </si>
  <si>
    <t>HEAD OFFICER</t>
  </si>
  <si>
    <t>TELPHONE EXCHANGE</t>
  </si>
  <si>
    <t>KRH20696</t>
  </si>
  <si>
    <t>JUNIOR TELECOM</t>
  </si>
  <si>
    <t>P343</t>
  </si>
  <si>
    <t>A E E NO 3 YAGACHI</t>
  </si>
  <si>
    <t>SECERATORY</t>
  </si>
  <si>
    <t>GL6</t>
  </si>
  <si>
    <t>POLICE DEP</t>
  </si>
  <si>
    <t>SABINSPECTOR OF POLICE</t>
  </si>
  <si>
    <t>AEH756</t>
  </si>
  <si>
    <t>B20736</t>
  </si>
  <si>
    <t>SECRATORY</t>
  </si>
  <si>
    <t>BT81</t>
  </si>
  <si>
    <t>UGL21053</t>
  </si>
  <si>
    <t>BP22242</t>
  </si>
  <si>
    <t>TOURISUM</t>
  </si>
  <si>
    <t>MANAGER</t>
  </si>
  <si>
    <t>B21583</t>
  </si>
  <si>
    <t>IB20489</t>
  </si>
  <si>
    <t>GOVT PARAMARY</t>
  </si>
  <si>
    <t>NDG21700</t>
  </si>
  <si>
    <t>GOVT HIGHI SCHOOL</t>
  </si>
  <si>
    <t>MDG21606</t>
  </si>
  <si>
    <t>MCH22662</t>
  </si>
  <si>
    <t>IB260</t>
  </si>
  <si>
    <t>SECRETORY</t>
  </si>
  <si>
    <t>SN24056</t>
  </si>
  <si>
    <t>P. D. O</t>
  </si>
  <si>
    <t>ADL21760</t>
  </si>
  <si>
    <t>GRAMA PANCHANYATH</t>
  </si>
  <si>
    <t>MEDICAL OFFICER</t>
  </si>
  <si>
    <t>NDG21701</t>
  </si>
  <si>
    <t>NDG21705</t>
  </si>
  <si>
    <t>NDG21706</t>
  </si>
  <si>
    <t>AJ22093</t>
  </si>
  <si>
    <t>B21452</t>
  </si>
  <si>
    <t>APMC</t>
  </si>
  <si>
    <t>SECRECTARY</t>
  </si>
  <si>
    <t>GOVT. HIGHER PRYMARY SCHOOL</t>
  </si>
  <si>
    <t>NDG21712</t>
  </si>
  <si>
    <t>NDG21713</t>
  </si>
  <si>
    <t>AEH21714</t>
  </si>
  <si>
    <t>SGS23856</t>
  </si>
  <si>
    <t>P.D.O GRAMA PANCHAYITHI</t>
  </si>
  <si>
    <t>TRASURY MINI VIDHAN SAVDA</t>
  </si>
  <si>
    <t>B S N L</t>
  </si>
  <si>
    <t>ASSITANT DIRECTOR</t>
  </si>
  <si>
    <t>GNL22156</t>
  </si>
  <si>
    <t>B23147</t>
  </si>
  <si>
    <t>DIVISIONAL CONTROLER</t>
  </si>
  <si>
    <t>AEH662</t>
  </si>
  <si>
    <t>HB23624</t>
  </si>
  <si>
    <t>SECRETARY</t>
  </si>
  <si>
    <t>MSBP24543</t>
  </si>
  <si>
    <t>LT2B(II)</t>
  </si>
  <si>
    <t>HEAD MATER</t>
  </si>
  <si>
    <t>AEH1126</t>
  </si>
  <si>
    <t>POLICE QUATRAS</t>
  </si>
  <si>
    <t>B22411</t>
  </si>
  <si>
    <t>PWD</t>
  </si>
  <si>
    <t>AEE</t>
  </si>
  <si>
    <t>AEH630</t>
  </si>
  <si>
    <t>AEH1120</t>
  </si>
  <si>
    <t>DKL21596</t>
  </si>
  <si>
    <t>BT22996</t>
  </si>
  <si>
    <t>DISTRICT COMMISANAR</t>
  </si>
  <si>
    <t>AG24559</t>
  </si>
  <si>
    <t>MUZRAI</t>
  </si>
  <si>
    <t>ADMINISTRATIVE OFFICER</t>
  </si>
  <si>
    <t>B S N L MOBILE TOWER</t>
  </si>
  <si>
    <t>THASHILDAR</t>
  </si>
  <si>
    <t>POST OFFICERS</t>
  </si>
  <si>
    <t>AG22503</t>
  </si>
  <si>
    <t>CHILD DEVOLPMENT OFFICE</t>
  </si>
  <si>
    <t>CHAILD DEVELOPMENT PLANING</t>
  </si>
  <si>
    <t>DKL22502</t>
  </si>
  <si>
    <t>B22974</t>
  </si>
  <si>
    <t>HNK21740</t>
  </si>
  <si>
    <t>KLR22911</t>
  </si>
  <si>
    <t>B22861</t>
  </si>
  <si>
    <t>AGRICULTURE</t>
  </si>
  <si>
    <t>AGRICULTER OFFICER</t>
  </si>
  <si>
    <t>HT2B(I)</t>
  </si>
  <si>
    <t>THE ASSITANT DIRECTOR</t>
  </si>
  <si>
    <t>AEH1190</t>
  </si>
  <si>
    <t>PRIMARY HEALTH CENTRE</t>
  </si>
  <si>
    <t>GOVT PRIMARY SCHOOL</t>
  </si>
  <si>
    <t>TMC_BELUR</t>
  </si>
  <si>
    <t>HIGH TECH TOILET</t>
  </si>
  <si>
    <t>BLH25418</t>
  </si>
  <si>
    <t>SECRATARY GRAM PANCHAYEETHI</t>
  </si>
  <si>
    <t>HEAD OFFICER T M C</t>
  </si>
  <si>
    <t>BP23140</t>
  </si>
  <si>
    <t>PRINCIPAL</t>
  </si>
  <si>
    <t>NDG21711</t>
  </si>
  <si>
    <t>GR21870</t>
  </si>
  <si>
    <t>BT24113</t>
  </si>
  <si>
    <t>PACHYATH</t>
  </si>
  <si>
    <t>BT61</t>
  </si>
  <si>
    <t>AEH1092</t>
  </si>
  <si>
    <t>GOVT PRIMARY</t>
  </si>
  <si>
    <t>HORTICULTURE OFF</t>
  </si>
  <si>
    <t>AEE ZPE</t>
  </si>
  <si>
    <t>AEH1131</t>
  </si>
  <si>
    <t>AEH1122</t>
  </si>
  <si>
    <t>PRESEDENT MUNCIPALTY</t>
  </si>
  <si>
    <t>A E E</t>
  </si>
  <si>
    <t>ADMINISTRATE OFFICER</t>
  </si>
  <si>
    <t>B24308</t>
  </si>
  <si>
    <t>AEH802</t>
  </si>
  <si>
    <t>IB28561</t>
  </si>
  <si>
    <t>P.D.O</t>
  </si>
  <si>
    <t>B28194</t>
  </si>
  <si>
    <t>EXCISE DEPARTMENT</t>
  </si>
  <si>
    <t>D T DHANA LAKSHMI</t>
  </si>
  <si>
    <t>GNL28929</t>
  </si>
  <si>
    <t>ABHIVRUDDI ADHIKARI</t>
  </si>
  <si>
    <t>B27467</t>
  </si>
  <si>
    <t>FOREST</t>
  </si>
  <si>
    <t>FOREST OFFICER</t>
  </si>
  <si>
    <t>GOVT HOSPITAL</t>
  </si>
  <si>
    <t>GOVT HOSPATEL</t>
  </si>
  <si>
    <t>B24567</t>
  </si>
  <si>
    <t>EXECUTIVE OFFICER</t>
  </si>
  <si>
    <t>TOL28286</t>
  </si>
  <si>
    <t>YML28572</t>
  </si>
  <si>
    <t>P D O BHARATHI NIRMANA</t>
  </si>
  <si>
    <t>HEADMASTERGOVT</t>
  </si>
  <si>
    <t>B25094</t>
  </si>
  <si>
    <t>COURT</t>
  </si>
  <si>
    <t>SENIAR CIVIL JUDGE</t>
  </si>
  <si>
    <t>CDPO</t>
  </si>
  <si>
    <t>MGNL24593</t>
  </si>
  <si>
    <t>SSHL24594</t>
  </si>
  <si>
    <t>SECARETARY AGRICALCTIOR SOCIETY</t>
  </si>
  <si>
    <t>B27753</t>
  </si>
  <si>
    <t>CKL27592</t>
  </si>
  <si>
    <t>PRESIDENT OFFICER</t>
  </si>
  <si>
    <t>CKL149</t>
  </si>
  <si>
    <t>VILLAGE PANCHAYATH</t>
  </si>
  <si>
    <t>YL25228</t>
  </si>
  <si>
    <t>SUB RIGISTER</t>
  </si>
  <si>
    <t>B27405</t>
  </si>
  <si>
    <t>CHIEFF OFFICER TMC BELUR</t>
  </si>
  <si>
    <t>CKL29592</t>
  </si>
  <si>
    <t>ASSISTENT EXECUTIVE</t>
  </si>
  <si>
    <t>KGL30467</t>
  </si>
  <si>
    <t>AGRICULTER SOCITY</t>
  </si>
  <si>
    <t>CHIFE OFFICER</t>
  </si>
  <si>
    <t>B31672</t>
  </si>
  <si>
    <t>E 0 TALUK PANCHAYATH</t>
  </si>
  <si>
    <t>KUL31694</t>
  </si>
  <si>
    <t>GOVE PRIMARY SCHOOL</t>
  </si>
  <si>
    <t>CIVIL JUDGE</t>
  </si>
  <si>
    <t>B31477</t>
  </si>
  <si>
    <t>TALUK SOCIAL WELFARE OFFICER</t>
  </si>
  <si>
    <t>BP33227</t>
  </si>
  <si>
    <t>B35042</t>
  </si>
  <si>
    <t>SECRETARY TAPCMS BELUR</t>
  </si>
  <si>
    <t>B35527</t>
  </si>
  <si>
    <t>EXICUTIVE OFFICEREXICUTIVE OFFICER</t>
  </si>
  <si>
    <t>B35528</t>
  </si>
  <si>
    <t>B35529</t>
  </si>
  <si>
    <t>B35530</t>
  </si>
  <si>
    <t>B35531</t>
  </si>
  <si>
    <t>B35920</t>
  </si>
  <si>
    <t>SERI CULTURE DEPARTMENT</t>
  </si>
  <si>
    <t>KARYADRSHIGALU KRISHI UTPANNA MARUKATTE</t>
  </si>
  <si>
    <t>CHILD DEVOLPMENT OFFICER</t>
  </si>
  <si>
    <t>STG36143</t>
  </si>
  <si>
    <t>SHISHU ABIRUDDI ADIKARIGALU SHETTIGERE BELUR TALUKSHISHU ABIRUDDI ADIKARIGALU SHATTIGERE BELUR TALUK</t>
  </si>
  <si>
    <t>TDK35968</t>
  </si>
  <si>
    <t>SHISHU ABIRUDDI ADIKARIGALU</t>
  </si>
  <si>
    <t>BT36691</t>
  </si>
  <si>
    <t>BT36692</t>
  </si>
  <si>
    <t>BT36693</t>
  </si>
  <si>
    <t>BT36694</t>
  </si>
  <si>
    <t>EXECUTIVE OFFICERHANACHANNAKESHAVASWAMI DEVASTHANA</t>
  </si>
  <si>
    <t>BT36695</t>
  </si>
  <si>
    <t>DNL36820</t>
  </si>
  <si>
    <t>ASSISTANT DIRECTOR TOURISM DEPARTEMENTTOURISM DEPARTEMENT</t>
  </si>
  <si>
    <t>B37006</t>
  </si>
  <si>
    <t>AEE PWD OFFICE</t>
  </si>
  <si>
    <t>B37091</t>
  </si>
  <si>
    <t>L RIYAZ AHAMED</t>
  </si>
  <si>
    <t>B37088</t>
  </si>
  <si>
    <t>B37089</t>
  </si>
  <si>
    <t>B37090</t>
  </si>
  <si>
    <t>B37092</t>
  </si>
  <si>
    <t>B37093</t>
  </si>
  <si>
    <t>L.MUKTHAIR AHAMED</t>
  </si>
  <si>
    <t>B37094</t>
  </si>
  <si>
    <t>B37095</t>
  </si>
  <si>
    <t>B37096</t>
  </si>
  <si>
    <t>ANGANAVADI KENDRA</t>
  </si>
  <si>
    <t>B37326</t>
  </si>
  <si>
    <t>EXECUTIVE OFFICER TALUK PANCHAYATI BELUR</t>
  </si>
  <si>
    <t>B38731</t>
  </si>
  <si>
    <t>CHIEF OFFICER</t>
  </si>
  <si>
    <t>NPL39420</t>
  </si>
  <si>
    <t>P D O</t>
  </si>
  <si>
    <t>SAHAYAKA NIRDESHAKARU</t>
  </si>
  <si>
    <t>B39660</t>
  </si>
  <si>
    <t>EXICUTIVE OFFICER</t>
  </si>
  <si>
    <t>SN41179</t>
  </si>
  <si>
    <t>ITI COLLEGE</t>
  </si>
  <si>
    <t>B43148</t>
  </si>
  <si>
    <t>PASHU VAIDYADIKARIGALU</t>
  </si>
  <si>
    <t>B45578</t>
  </si>
  <si>
    <t>SHISHU ABIRUDHI</t>
  </si>
  <si>
    <t>B45580</t>
  </si>
  <si>
    <t>ADL45516</t>
  </si>
  <si>
    <t>KSL45517</t>
  </si>
  <si>
    <t>DH45506</t>
  </si>
  <si>
    <t>ANGANAVADI</t>
  </si>
  <si>
    <t>BDH45509</t>
  </si>
  <si>
    <t>PVC45510</t>
  </si>
  <si>
    <t>GR45515</t>
  </si>
  <si>
    <t>CLK45660</t>
  </si>
  <si>
    <t>MINAKSHI</t>
  </si>
  <si>
    <t>PVC45662</t>
  </si>
  <si>
    <t>SHIVA RAJU</t>
  </si>
  <si>
    <t>RMC45728</t>
  </si>
  <si>
    <t>SHIVE GOWDA</t>
  </si>
  <si>
    <t>PSD45538</t>
  </si>
  <si>
    <t>SHISHU ABIRUDDHI</t>
  </si>
  <si>
    <t>KH45537</t>
  </si>
  <si>
    <t>SHISHU ABHIRUDDHI YOJANA ADIKARI</t>
  </si>
  <si>
    <t>RNL45526</t>
  </si>
  <si>
    <t>ANDL45553</t>
  </si>
  <si>
    <t>DKL45554</t>
  </si>
  <si>
    <t>SGS45552</t>
  </si>
  <si>
    <t>DKL45551</t>
  </si>
  <si>
    <t>SMBM45541</t>
  </si>
  <si>
    <t>ANGANVADI</t>
  </si>
  <si>
    <t>DMR45542</t>
  </si>
  <si>
    <t>BRL45540</t>
  </si>
  <si>
    <t>CNHL45539</t>
  </si>
  <si>
    <t>SL NO</t>
  </si>
  <si>
    <t>Name ofDvn</t>
  </si>
  <si>
    <t>Name of SUB-DVN/Acc section</t>
  </si>
  <si>
    <t>Collection June-2023</t>
  </si>
  <si>
    <t>RLB MAY-2023 DETAILS</t>
  </si>
  <si>
    <t>AREHALLI</t>
  </si>
  <si>
    <r>
      <rPr>
        <b/>
        <sz val="12"/>
        <color rgb="FF000000"/>
        <rFont val="Calibri, Arial"/>
      </rPr>
      <t>Progress of Disconnection in Soft Tariff</t>
    </r>
    <r>
      <rPr>
        <b/>
        <sz val="12"/>
        <color rgb="FFFFFF00"/>
        <rFont val="Calibri, Arial"/>
      </rPr>
      <t xml:space="preserve"> </t>
    </r>
    <r>
      <rPr>
        <b/>
        <sz val="12"/>
        <color rgb="FF000000"/>
        <rFont val="Calibri, Arial"/>
      </rPr>
      <t xml:space="preserve"> Categories as on 31-12-2022 (Except Disputed villages/Areas) of HASSAN CIRCLE</t>
    </r>
  </si>
  <si>
    <t>(Rs.in Lakhs)</t>
  </si>
  <si>
    <t xml:space="preserve">Total No of Inst's having Arrears.of Rs 500/- &amp; Above  as on 30-11-2022
</t>
  </si>
  <si>
    <t>Disconnection List Issued during the December month</t>
  </si>
  <si>
    <t>Disconnection Effected 
up to 30-12-2022</t>
  </si>
  <si>
    <t>Disconnection Effected 
on 31-12-2022</t>
  </si>
  <si>
    <t>Total Disconnection Effected 
Up to 31-12-2022</t>
  </si>
  <si>
    <t>Amount Recovered Against  Disconnection Effected 
up to 30-12-2022</t>
  </si>
  <si>
    <t>Amount Recovered Against  Disconnection Effected 
on 31-12-2022</t>
  </si>
  <si>
    <t>Amount Recovered Against  Disconnection Effected 
up to 31-12-2022</t>
  </si>
  <si>
    <t xml:space="preserve">Balance to be Recovered </t>
  </si>
  <si>
    <t>D &amp; R Fee Raised &amp; Collected</t>
  </si>
  <si>
    <t>Balance to be Disconnected</t>
  </si>
  <si>
    <t>R-APDRP</t>
  </si>
  <si>
    <t>Non-APDRP</t>
  </si>
  <si>
    <t>6=(2+4)</t>
  </si>
  <si>
    <t>7=(3+5)</t>
  </si>
  <si>
    <t>14=(10+12)</t>
  </si>
  <si>
    <t>15=(11+13)</t>
  </si>
  <si>
    <t>20=(16+18)</t>
  </si>
  <si>
    <t>21=(17+19)</t>
  </si>
  <si>
    <t>22=(14-20)</t>
  </si>
  <si>
    <t>23=(15-21)</t>
  </si>
  <si>
    <t>LT-1&lt;40 U</t>
  </si>
  <si>
    <t>LT-1&gt;40 U</t>
  </si>
  <si>
    <t xml:space="preserve">LT-2 </t>
  </si>
  <si>
    <t xml:space="preserve">LT-3 </t>
  </si>
  <si>
    <t>HT 2, 4 &amp; 5</t>
  </si>
  <si>
    <t>Sakleshpura Division Total</t>
  </si>
  <si>
    <t>RAPDRP Collection</t>
  </si>
  <si>
    <t>Private WS &amp; SL Arrears Details Nov'2022</t>
  </si>
  <si>
    <t>Division Name</t>
  </si>
  <si>
    <t>Sub-Division/ Section Name</t>
  </si>
  <si>
    <t>RR Number</t>
  </si>
  <si>
    <t>Consumer Name and address</t>
  </si>
  <si>
    <t>Opening Balance as on Nov-2022</t>
  </si>
  <si>
    <t>Demand nov-2022</t>
  </si>
  <si>
    <t>Collection nov-2022</t>
  </si>
  <si>
    <t>CLOSING BALANCE as on nov-2022</t>
  </si>
  <si>
    <t>LT6 - Public Lighting (Others)</t>
  </si>
  <si>
    <t>GNST47557</t>
  </si>
  <si>
    <t>1.BABU REDDY2.KALYANA BABU3.SACHIN.V</t>
  </si>
  <si>
    <t>LT6 - Water Supply ( Others )</t>
  </si>
  <si>
    <t>BLWP47654</t>
  </si>
  <si>
    <t>MALLESH B S</t>
  </si>
  <si>
    <t>YKNWP48737</t>
  </si>
  <si>
    <t>K R DHARMAPPA</t>
  </si>
  <si>
    <t>BLST47239</t>
  </si>
  <si>
    <t>LOKESH M L</t>
  </si>
  <si>
    <t>BLST47238</t>
  </si>
  <si>
    <t>SUNIL</t>
  </si>
  <si>
    <t>BLST44240</t>
  </si>
  <si>
    <t>GURUNATH B S</t>
  </si>
  <si>
    <t>Private WS &amp; SL Arrears Details DEC-2022 Belur</t>
  </si>
  <si>
    <t>skp</t>
  </si>
  <si>
    <t>BSL45182</t>
  </si>
  <si>
    <t>C B SHASHIKUMAR,bgs lay out mudigere</t>
  </si>
  <si>
    <t>BSL47290</t>
  </si>
  <si>
    <t>BWS45181</t>
  </si>
  <si>
    <t>BSL40272</t>
  </si>
  <si>
    <t>SHAKEEL UR REHAMANS/O MOHAMMED HAYATH,MANJUNATHA KALYANA MANTAPA BACK SIDE BELUR</t>
  </si>
  <si>
    <t>BSL43362</t>
  </si>
  <si>
    <t>H M ABUBAKAR B P MOHAMMED,PUMPHOUSE ROAD BELUR</t>
  </si>
  <si>
    <t>Inspection of Water Supply Installations AS ON 30.11.2022</t>
  </si>
  <si>
    <t>Sub Division</t>
  </si>
  <si>
    <t>Inspection of Authorised Water Supply</t>
  </si>
  <si>
    <t>Un-authorised Water Supply Found</t>
  </si>
  <si>
    <t>Cummulative Progress</t>
  </si>
  <si>
    <t>Numbers Inspected</t>
  </si>
  <si>
    <t>Installation Found with Anamoly/Observations</t>
  </si>
  <si>
    <t>Numbers</t>
  </si>
  <si>
    <t>Inspection of Street Light and High Mast Installations AS ON 30.11.2022</t>
  </si>
  <si>
    <t>Total number of DTC's Inspected</t>
  </si>
  <si>
    <t>DTC with RR Numbers</t>
  </si>
  <si>
    <t>DTC Found without RR Numbers</t>
  </si>
  <si>
    <t>High Mast Found</t>
  </si>
  <si>
    <t>Meter Found OK</t>
  </si>
  <si>
    <t>Meter DC/Bypass/Burnt</t>
  </si>
  <si>
    <t>Load in KWs not connected to metering circuit</t>
  </si>
  <si>
    <t>Connected load in KWs</t>
  </si>
  <si>
    <t>With RR Numbers</t>
  </si>
  <si>
    <t>Without RR Numbers</t>
  </si>
  <si>
    <t>Load in KWs</t>
  </si>
  <si>
    <r>
      <rPr>
        <b/>
        <sz val="12"/>
        <color rgb="FF000000"/>
        <rFont val="Calibri, Arial"/>
      </rPr>
      <t>Progress of Disconnection in Soft Tariff</t>
    </r>
    <r>
      <rPr>
        <b/>
        <sz val="12"/>
        <color rgb="FFFFFF00"/>
        <rFont val="Calibri, Arial"/>
      </rPr>
      <t xml:space="preserve"> </t>
    </r>
    <r>
      <rPr>
        <b/>
        <sz val="12"/>
        <color rgb="FF000000"/>
        <rFont val="Calibri, Arial"/>
      </rPr>
      <t xml:space="preserve"> Categories as on 31-12-2022 (Except Disputed villages/Areas) of HASSAN CIRCLE</t>
    </r>
  </si>
  <si>
    <t>Name of the Sub-Division : _________________</t>
  </si>
  <si>
    <t>Demand during the year FY-23-24</t>
  </si>
  <si>
    <t>Collection as at the end of May Month</t>
  </si>
  <si>
    <t>Collection During June month</t>
  </si>
  <si>
    <t>SUB- Division</t>
  </si>
  <si>
    <t>Name of the Division : _____________________</t>
  </si>
  <si>
    <t>Name of the Sub-Division</t>
  </si>
  <si>
    <t>Sub-Division</t>
  </si>
  <si>
    <t>Opening Balance as on June-2023</t>
  </si>
  <si>
    <t>Demand June-2023</t>
  </si>
  <si>
    <t>Collection June2023</t>
  </si>
  <si>
    <t>CLOSING BALANCE as onJune-2023</t>
  </si>
  <si>
    <t>Name of GP</t>
  </si>
  <si>
    <t xml:space="preserve">Escrow balance </t>
  </si>
  <si>
    <t>SUB-DVN Name</t>
  </si>
  <si>
    <t>CSD</t>
  </si>
  <si>
    <t>RSD1</t>
  </si>
  <si>
    <t>RSD2</t>
  </si>
  <si>
    <t>HSN DVN TOTAL</t>
  </si>
  <si>
    <t>ALURU</t>
  </si>
  <si>
    <t>BELURU</t>
  </si>
  <si>
    <t>HALEBIDU</t>
  </si>
  <si>
    <t>SKP DVN TOTAL</t>
  </si>
  <si>
    <t>S.BELAGOLA</t>
  </si>
  <si>
    <t>NUGGEHALLI</t>
  </si>
  <si>
    <t>HIRISAVE</t>
  </si>
  <si>
    <t>CRP DVN TOTAL</t>
  </si>
  <si>
    <t>ARASIKERE</t>
  </si>
  <si>
    <t>GANDASI</t>
  </si>
  <si>
    <t>BANAVARA</t>
  </si>
  <si>
    <t>DMKURKE</t>
  </si>
  <si>
    <t>ASK DVN TOTAL</t>
  </si>
  <si>
    <t>HNPURA</t>
  </si>
  <si>
    <t>ARAKALGUDU</t>
  </si>
  <si>
    <t>HANGARAGAHLLI</t>
  </si>
  <si>
    <t>RAMANTHAPURA</t>
  </si>
  <si>
    <t>KONANURU</t>
  </si>
  <si>
    <t>HNP DVN TOTAL</t>
  </si>
  <si>
    <t>No of LT1 Installations</t>
  </si>
  <si>
    <t>No of LT2 Installations</t>
  </si>
  <si>
    <t>Registered till date</t>
  </si>
  <si>
    <t>NO OF DTC (Except IP, M S Building DTCs)</t>
  </si>
  <si>
    <t>Average No of Street lights against DTC</t>
  </si>
  <si>
    <t>Rural</t>
  </si>
  <si>
    <t>Hassan Dvn Total</t>
  </si>
  <si>
    <t>CR Patna</t>
  </si>
  <si>
    <t>S.Belagola</t>
  </si>
  <si>
    <t>Nugghealli</t>
  </si>
  <si>
    <t>Hirisave</t>
  </si>
  <si>
    <t>CRPATNA Dvn Total</t>
  </si>
  <si>
    <t>Arsikere</t>
  </si>
  <si>
    <t>Gandasi</t>
  </si>
  <si>
    <t>Banavara</t>
  </si>
  <si>
    <t>DMKurke</t>
  </si>
  <si>
    <t>Arsikere Dvn Total</t>
  </si>
  <si>
    <t>Arakalgudu</t>
  </si>
  <si>
    <t>Hangarhalli</t>
  </si>
  <si>
    <t>Ramanathapura</t>
  </si>
  <si>
    <t>Konanuru</t>
  </si>
  <si>
    <t>HNPURA Dvn Total</t>
  </si>
  <si>
    <t>HASSAN CIRCLE TOTAL</t>
  </si>
  <si>
    <t>Name of the sub  Division</t>
  </si>
  <si>
    <t>APRIL-2023 TO TILL DATE</t>
  </si>
  <si>
    <t>UNIP WORKS</t>
  </si>
  <si>
    <t>COVER CONDUCTOR WORKS</t>
  </si>
  <si>
    <t>OTHER CAPITAL WORKS</t>
  </si>
  <si>
    <t>NAME OF THE SUB DIVISION</t>
  </si>
  <si>
    <t xml:space="preserve">NO. OF WORKS COMPLITED </t>
  </si>
  <si>
    <t>TOTAL BILL AMOUNT</t>
  </si>
  <si>
    <t>BILL PASSAD AMOUNT</t>
  </si>
  <si>
    <t>D£ÉPÉgÉ</t>
  </si>
  <si>
    <t>§¼ÀzÀgÉ</t>
  </si>
  <si>
    <t>§gÀUÀÆgÀÄ</t>
  </si>
  <si>
    <t>¨ÉPÀÌ</t>
  </si>
  <si>
    <t>¨ÁåqÀgÀºÀ½î</t>
  </si>
  <si>
    <t>r.PÁ¼ÉÃ£ÀºÀ½î</t>
  </si>
  <si>
    <t>¢AqÀUÀÆgÀÄ</t>
  </si>
  <si>
    <t>UËqÀUÉgÉ</t>
  </si>
  <si>
    <t>UÀÄ®¹AzÀ</t>
  </si>
  <si>
    <t>d¤ªÁgÀ</t>
  </si>
  <si>
    <t>PÀÄA¨sÉÃ£ÀºÀ½î</t>
  </si>
  <si>
    <t>PÀÄAzÀÆgÀÄ</t>
  </si>
  <si>
    <t>£À®ÆègÀÄ</t>
  </si>
  <si>
    <t>¸ÁvÉÃ£ÀºÀ½î</t>
  </si>
  <si>
    <t>PÀ¯ÉÌgÉ</t>
  </si>
  <si>
    <t>£ÀÉÆgÀ£ÀQÌ</t>
  </si>
  <si>
    <t>Channarayapatna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</si>
</sst>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_ ;[Red]\-0.00\ "/>
    <numFmt numFmtId="165" formatCode="0_ ;[Red]\-0\ "/>
    <numFmt numFmtId="166" formatCode="0_)"/>
    <numFmt numFmtId="167" formatCode="0.00_)"/>
    <numFmt numFmtId="168" formatCode="[$-409]mmm\-yy"/>
    <numFmt numFmtId="169" formatCode="0.00000000"/>
  </numFmts>
  <fonts count="13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Arial"/>
      <scheme val="minor"/>
    </font>
    <font>
      <b/>
      <sz val="14"/>
      <color rgb="FF000000"/>
      <name val="Arial"/>
    </font>
    <font>
      <sz val="10"/>
      <name val="Arial"/>
    </font>
    <font>
      <sz val="12"/>
      <color rgb="FF000000"/>
      <name val="Calibri"/>
    </font>
    <font>
      <b/>
      <sz val="12"/>
      <color rgb="FF000000"/>
      <name val="Calibri"/>
    </font>
    <font>
      <sz val="10"/>
      <color theme="1"/>
      <name val="Arial"/>
    </font>
    <font>
      <b/>
      <sz val="10"/>
      <color theme="1"/>
      <name val="Arial"/>
    </font>
    <font>
      <b/>
      <sz val="11"/>
      <color theme="1"/>
      <name val="Arial"/>
    </font>
    <font>
      <sz val="12"/>
      <color rgb="FF000000"/>
      <name val="Cambria"/>
    </font>
    <font>
      <sz val="10"/>
      <color rgb="FF000000"/>
      <name val="Arial"/>
    </font>
    <font>
      <sz val="11"/>
      <color rgb="FF000000"/>
      <name val="Calibri"/>
    </font>
    <font>
      <sz val="11"/>
      <color theme="1"/>
      <name val="Arial"/>
    </font>
    <font>
      <b/>
      <sz val="12"/>
      <color rgb="FF000000"/>
      <name val="Arial"/>
    </font>
    <font>
      <sz val="12"/>
      <color rgb="FF000000"/>
      <name val="Arial"/>
    </font>
    <font>
      <sz val="12"/>
      <color rgb="FF000000"/>
      <name val="&quot;Times New Roman&quot;"/>
    </font>
    <font>
      <b/>
      <sz val="12"/>
      <color rgb="FFFF0000"/>
      <name val="Arial"/>
    </font>
    <font>
      <sz val="12"/>
      <color rgb="FFFF0000"/>
      <name val="Arial"/>
    </font>
    <font>
      <sz val="12"/>
      <color rgb="FFFF0000"/>
      <name val="&quot;Times New Roman&quot;"/>
    </font>
    <font>
      <b/>
      <sz val="12"/>
      <color rgb="FF000000"/>
      <name val="&quot;Times New Roman&quot;"/>
    </font>
    <font>
      <b/>
      <sz val="12"/>
      <color rgb="FFFF0000"/>
      <name val="&quot;Times New Roman&quot;"/>
    </font>
    <font>
      <b/>
      <sz val="18"/>
      <color theme="1"/>
      <name val="Arial"/>
    </font>
    <font>
      <b/>
      <sz val="14"/>
      <color theme="1"/>
      <name val="Arial"/>
    </font>
    <font>
      <sz val="19"/>
      <color theme="1"/>
      <name val="Arial"/>
    </font>
    <font>
      <b/>
      <sz val="12"/>
      <color theme="1"/>
      <name val="Arial"/>
    </font>
    <font>
      <b/>
      <sz val="15"/>
      <color theme="1"/>
      <name val="Arial"/>
    </font>
    <font>
      <b/>
      <sz val="19"/>
      <color theme="1"/>
      <name val="Arial"/>
    </font>
    <font>
      <b/>
      <sz val="16"/>
      <color theme="1"/>
      <name val="Arial"/>
    </font>
    <font>
      <sz val="16"/>
      <color theme="1"/>
      <name val="Arial"/>
    </font>
    <font>
      <sz val="16"/>
      <color theme="1"/>
      <name val="Times New Roman"/>
    </font>
    <font>
      <sz val="19"/>
      <color theme="1"/>
      <name val="Arial"/>
      <scheme val="minor"/>
    </font>
    <font>
      <sz val="10"/>
      <color theme="1"/>
      <name val="Arial"/>
    </font>
    <font>
      <b/>
      <sz val="16"/>
      <color theme="1"/>
      <name val="Times New Roman"/>
    </font>
    <font>
      <b/>
      <sz val="10"/>
      <color theme="1"/>
      <name val="Arial"/>
    </font>
    <font>
      <sz val="18"/>
      <color theme="1"/>
      <name val="Arial"/>
    </font>
    <font>
      <sz val="13"/>
      <color theme="1"/>
      <name val="Arial"/>
    </font>
    <font>
      <b/>
      <sz val="13"/>
      <color theme="1"/>
      <name val="Arial"/>
    </font>
    <font>
      <sz val="12"/>
      <color theme="1"/>
      <name val="Arial"/>
    </font>
    <font>
      <sz val="18"/>
      <color theme="1"/>
      <name val="Times New Roman"/>
    </font>
    <font>
      <b/>
      <sz val="18"/>
      <color theme="1"/>
      <name val="Times New Roman"/>
    </font>
    <font>
      <sz val="18"/>
      <color theme="1"/>
      <name val="Calibri"/>
    </font>
    <font>
      <b/>
      <sz val="14"/>
      <color rgb="FF000000"/>
      <name val="Calibri"/>
    </font>
    <font>
      <b/>
      <sz val="10"/>
      <color theme="1"/>
      <name val="Arial"/>
      <scheme val="minor"/>
    </font>
    <font>
      <b/>
      <sz val="11"/>
      <color rgb="FF000000"/>
      <name val="Calibri"/>
    </font>
    <font>
      <b/>
      <sz val="12"/>
      <color theme="1"/>
      <name val="&quot;Times New Roman&quot;"/>
    </font>
    <font>
      <b/>
      <sz val="12"/>
      <color theme="1"/>
      <name val="Calibri"/>
    </font>
    <font>
      <sz val="11"/>
      <color theme="1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b/>
      <sz val="11"/>
      <color rgb="FF000000"/>
      <name val="Times New Roman"/>
    </font>
    <font>
      <sz val="9"/>
      <color rgb="FF000000"/>
      <name val="Times New Roman"/>
    </font>
    <font>
      <sz val="11"/>
      <color rgb="FF000000"/>
      <name val="Times New Roman"/>
    </font>
    <font>
      <sz val="10"/>
      <color rgb="FF000000"/>
      <name val="Times New Roman"/>
    </font>
    <font>
      <b/>
      <sz val="10"/>
      <color rgb="FF000000"/>
      <name val="Times New Roman"/>
    </font>
    <font>
      <sz val="11"/>
      <color rgb="FF000000"/>
      <name val="&quot;\&quot;Times New Roman\&quot;&quot;"/>
    </font>
    <font>
      <sz val="11"/>
      <color rgb="FF000000"/>
      <name val="Arial"/>
    </font>
    <font>
      <sz val="10"/>
      <color rgb="FF000000"/>
      <name val="Arial"/>
    </font>
    <font>
      <b/>
      <sz val="11"/>
      <color rgb="FF000000"/>
      <name val="Arial"/>
    </font>
    <font>
      <b/>
      <sz val="11"/>
      <color rgb="FF000000"/>
      <name val="Arial Rounded"/>
    </font>
    <font>
      <b/>
      <sz val="12"/>
      <color rgb="FF000000"/>
      <name val="Arial Rounded"/>
    </font>
    <font>
      <sz val="11"/>
      <color rgb="FF000000"/>
      <name val="&quot;\&quot;\\\&quot;Times New Roman\\\&quot;\&quot;&quot;"/>
    </font>
    <font>
      <sz val="10"/>
      <color rgb="FF000000"/>
      <name val="&quot;\&quot;\\\&quot;Times New Roman\\\&quot;\&quot;&quot;"/>
    </font>
    <font>
      <sz val="10"/>
      <color rgb="FF000000"/>
      <name val="&quot;\&quot;Times New Roman\&quot;&quot;"/>
    </font>
    <font>
      <sz val="10"/>
      <color rgb="FF000000"/>
      <name val="Times"/>
    </font>
    <font>
      <sz val="12"/>
      <color theme="1"/>
      <name val="Calibri"/>
    </font>
    <font>
      <b/>
      <sz val="14"/>
      <color rgb="FF000000"/>
      <name val="Times New Roman"/>
    </font>
    <font>
      <sz val="14"/>
      <color rgb="FF000000"/>
      <name val="Times New Roman"/>
    </font>
    <font>
      <sz val="16"/>
      <color rgb="FF000000"/>
      <name val="Times New Roman"/>
    </font>
    <font>
      <b/>
      <sz val="11"/>
      <color theme="1"/>
      <name val="Arial Rounded"/>
    </font>
    <font>
      <b/>
      <sz val="14"/>
      <color theme="1"/>
      <name val="Times New Roman"/>
    </font>
    <font>
      <b/>
      <sz val="11"/>
      <color theme="1"/>
      <name val="Times New Roman"/>
    </font>
    <font>
      <b/>
      <sz val="10"/>
      <color rgb="FF000000"/>
      <name val="Arial"/>
    </font>
    <font>
      <sz val="14"/>
      <color rgb="FF000000"/>
      <name val="Arial Rounded"/>
    </font>
    <font>
      <sz val="11"/>
      <color rgb="FF000000"/>
      <name val="Arial Rounded"/>
    </font>
    <font>
      <b/>
      <sz val="16"/>
      <color rgb="FF000000"/>
      <name val="Times New Roman"/>
    </font>
    <font>
      <sz val="10"/>
      <color rgb="FF000000"/>
      <name val="Arial Rounded"/>
    </font>
    <font>
      <sz val="12"/>
      <color rgb="FF000000"/>
      <name val="Arial Rounded"/>
    </font>
    <font>
      <b/>
      <sz val="16"/>
      <color rgb="FF000000"/>
      <name val="Arial Rounded"/>
    </font>
    <font>
      <b/>
      <sz val="10"/>
      <color rgb="FF000000"/>
      <name val="Arial Rounded"/>
    </font>
    <font>
      <sz val="11"/>
      <color rgb="FF000000"/>
      <name val="Cambria"/>
    </font>
    <font>
      <b/>
      <sz val="14"/>
      <color rgb="FFFF0000"/>
      <name val="Arial"/>
    </font>
    <font>
      <sz val="14"/>
      <color theme="1"/>
      <name val="Arial"/>
    </font>
    <font>
      <b/>
      <u/>
      <sz val="12"/>
      <color theme="1"/>
      <name val="Arial"/>
    </font>
    <font>
      <u/>
      <sz val="12"/>
      <color theme="1"/>
      <name val="Arial"/>
    </font>
    <font>
      <sz val="12"/>
      <color rgb="FF000000"/>
      <name val="&quot;\&quot;\\\&quot;Times New Roman\\\&quot;\&quot;&quot;"/>
    </font>
    <font>
      <sz val="10"/>
      <color rgb="FF000000"/>
      <name val="&quot;Times New Roman&quot;"/>
    </font>
    <font>
      <sz val="18"/>
      <color rgb="FF000000"/>
      <name val="Times New Roman"/>
    </font>
    <font>
      <sz val="10"/>
      <color rgb="FF000000"/>
      <name val="Calibri"/>
    </font>
    <font>
      <b/>
      <sz val="18"/>
      <color rgb="FF000000"/>
      <name val="Times New Roman"/>
    </font>
    <font>
      <b/>
      <sz val="14"/>
      <color theme="1"/>
      <name val="Calibri"/>
    </font>
    <font>
      <b/>
      <sz val="11"/>
      <color theme="1"/>
      <name val="Calibri"/>
    </font>
    <font>
      <b/>
      <sz val="24"/>
      <color theme="1"/>
      <name val="Arial"/>
      <scheme val="minor"/>
    </font>
    <font>
      <sz val="16"/>
      <color rgb="FF000000"/>
      <name val="Arial"/>
    </font>
    <font>
      <b/>
      <sz val="12"/>
      <color rgb="FFFF0000"/>
      <name val="Times New Roman"/>
    </font>
    <font>
      <b/>
      <sz val="20"/>
      <color theme="1"/>
      <name val="Calibri"/>
    </font>
    <font>
      <b/>
      <sz val="16"/>
      <color theme="1"/>
      <name val="Calibri"/>
    </font>
    <font>
      <b/>
      <sz val="14"/>
      <color theme="1"/>
      <name val="Arial"/>
      <scheme val="minor"/>
    </font>
    <font>
      <sz val="10"/>
      <color rgb="FF000000"/>
      <name val="&quot;ȫook Antiqua\&quot;&quot;"/>
    </font>
    <font>
      <b/>
      <sz val="10"/>
      <color rgb="FF000000"/>
      <name val="&quot;ȫook Antiqua\&quot;&quot;"/>
    </font>
    <font>
      <b/>
      <sz val="12"/>
      <color theme="1"/>
      <name val="&quot;Book Antiqua&quot;"/>
    </font>
    <font>
      <b/>
      <sz val="16"/>
      <color rgb="FF000000"/>
      <name val="&quot;Book Antiqua&quot;"/>
    </font>
    <font>
      <b/>
      <sz val="12"/>
      <color rgb="FF000000"/>
      <name val="Roboto"/>
    </font>
    <font>
      <b/>
      <sz val="12"/>
      <color rgb="FF000000"/>
      <name val="&quot;Book Antiqua&quot;"/>
    </font>
    <font>
      <b/>
      <u/>
      <sz val="12"/>
      <color rgb="FF000000"/>
      <name val="&quot;Book Antiqua&quot;"/>
    </font>
    <font>
      <sz val="18"/>
      <color theme="1"/>
      <name val="Cambria"/>
    </font>
    <font>
      <b/>
      <sz val="18"/>
      <color theme="1"/>
      <name val="Cambria"/>
    </font>
    <font>
      <sz val="15"/>
      <color theme="1"/>
      <name val="Arial"/>
    </font>
    <font>
      <sz val="9"/>
      <color rgb="FF000000"/>
      <name val="&quot;Bookman Old Style&quot;"/>
    </font>
    <font>
      <sz val="14"/>
      <color theme="1"/>
      <name val="Arial"/>
      <scheme val="minor"/>
    </font>
    <font>
      <sz val="15"/>
      <color theme="1"/>
      <name val="Arial"/>
      <scheme val="minor"/>
    </font>
    <font>
      <b/>
      <sz val="10"/>
      <color rgb="FF000000"/>
      <name val="Calibri"/>
    </font>
    <font>
      <b/>
      <i/>
      <u/>
      <sz val="12"/>
      <color theme="1"/>
      <name val="Calibri"/>
    </font>
    <font>
      <b/>
      <i/>
      <u/>
      <sz val="12"/>
      <color theme="1"/>
      <name val="Calibri"/>
    </font>
    <font>
      <sz val="10"/>
      <color theme="1"/>
      <name val="Calibri"/>
    </font>
    <font>
      <sz val="10"/>
      <color theme="1"/>
      <name val="&quot;Times New Roman&quot;"/>
    </font>
    <font>
      <b/>
      <sz val="18"/>
      <color rgb="FF000000"/>
      <name val="Calibri"/>
    </font>
    <font>
      <b/>
      <sz val="12"/>
      <color rgb="FF000000"/>
      <name val="Calibri, Arial"/>
    </font>
    <font>
      <b/>
      <sz val="12"/>
      <color rgb="FFFFFF00"/>
      <name val="Calibri, Arial"/>
    </font>
    <font>
      <sz val="11"/>
      <color rgb="FFFF000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4"/>
      <color theme="1"/>
      <name val="Calibri"/>
      <family val="2"/>
    </font>
    <font>
      <b/>
      <sz val="15"/>
      <color theme="1"/>
      <name val="Calibri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Arial"/>
      <family val="2"/>
    </font>
    <font>
      <b/>
      <sz val="14"/>
      <name val="Nudi 05 e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8DB4E2"/>
        <bgColor rgb="FF8DB4E2"/>
      </patternFill>
    </fill>
    <fill>
      <patternFill patternType="solid">
        <fgColor rgb="FFFF0000"/>
        <bgColor rgb="FFFF0000"/>
      </patternFill>
    </fill>
    <fill>
      <patternFill patternType="solid">
        <fgColor rgb="FFFCD5B5"/>
        <bgColor rgb="FFFCD5B5"/>
      </patternFill>
    </fill>
    <fill>
      <patternFill patternType="solid">
        <fgColor rgb="FFD5A6BD"/>
        <bgColor rgb="FFD5A6BD"/>
      </patternFill>
    </fill>
    <fill>
      <patternFill patternType="solid">
        <fgColor rgb="FFF4CCCC"/>
        <bgColor rgb="FFF4CCCC"/>
      </patternFill>
    </fill>
    <fill>
      <patternFill patternType="solid">
        <fgColor rgb="FFC9DAF8"/>
        <bgColor rgb="FFC9DAF8"/>
      </patternFill>
    </fill>
    <fill>
      <patternFill patternType="solid">
        <fgColor rgb="FFB7B7B7"/>
        <bgColor rgb="FFB7B7B7"/>
      </patternFill>
    </fill>
    <fill>
      <patternFill patternType="solid">
        <fgColor rgb="FFFCE4D6"/>
        <bgColor rgb="FFFCE4D6"/>
      </patternFill>
    </fill>
    <fill>
      <patternFill patternType="solid">
        <fgColor rgb="FFFDE9D9"/>
        <bgColor rgb="FFFDE9D9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39"/>
  </cellStyleXfs>
  <cellXfs count="838">
    <xf numFmtId="0" fontId="0" fillId="0" borderId="0" xfId="0" applyFont="1" applyAlignment="1"/>
    <xf numFmtId="0" fontId="7" fillId="0" borderId="0" xfId="0" applyFont="1" applyAlignment="1"/>
    <xf numFmtId="0" fontId="7" fillId="0" borderId="7" xfId="0" applyFont="1" applyBorder="1" applyAlignment="1"/>
    <xf numFmtId="0" fontId="7" fillId="0" borderId="9" xfId="0" applyFont="1" applyBorder="1" applyAlignment="1"/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5" fillId="4" borderId="0" xfId="0" applyFont="1" applyFill="1" applyAlignment="1"/>
    <xf numFmtId="0" fontId="15" fillId="0" borderId="0" xfId="0" applyFont="1" applyAlignment="1"/>
    <xf numFmtId="0" fontId="14" fillId="4" borderId="11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4" fillId="4" borderId="9" xfId="0" applyFont="1" applyFill="1" applyBorder="1" applyAlignment="1">
      <alignment horizontal="center"/>
    </xf>
    <xf numFmtId="0" fontId="15" fillId="4" borderId="6" xfId="0" applyFont="1" applyFill="1" applyBorder="1" applyAlignment="1"/>
    <xf numFmtId="0" fontId="15" fillId="4" borderId="9" xfId="0" applyFont="1" applyFill="1" applyBorder="1" applyAlignment="1">
      <alignment horizontal="center"/>
    </xf>
    <xf numFmtId="0" fontId="16" fillId="4" borderId="9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15" fillId="4" borderId="12" xfId="0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4" borderId="9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16" fillId="4" borderId="6" xfId="0" applyFont="1" applyFill="1" applyBorder="1" applyAlignment="1">
      <alignment horizontal="center"/>
    </xf>
    <xf numFmtId="0" fontId="17" fillId="3" borderId="0" xfId="0" applyFont="1" applyFill="1" applyAlignment="1">
      <alignment horizontal="center"/>
    </xf>
    <xf numFmtId="0" fontId="18" fillId="4" borderId="9" xfId="0" applyFont="1" applyFill="1" applyBorder="1" applyAlignment="1">
      <alignment horizontal="center"/>
    </xf>
    <xf numFmtId="0" fontId="19" fillId="4" borderId="9" xfId="0" applyFont="1" applyFill="1" applyBorder="1" applyAlignment="1">
      <alignment horizontal="center"/>
    </xf>
    <xf numFmtId="0" fontId="18" fillId="4" borderId="7" xfId="0" applyFont="1" applyFill="1" applyBorder="1" applyAlignment="1">
      <alignment horizontal="center"/>
    </xf>
    <xf numFmtId="0" fontId="15" fillId="4" borderId="9" xfId="0" applyFont="1" applyFill="1" applyBorder="1" applyAlignment="1">
      <alignment horizontal="center"/>
    </xf>
    <xf numFmtId="0" fontId="14" fillId="4" borderId="6" xfId="0" applyFont="1" applyFill="1" applyBorder="1" applyAlignment="1">
      <alignment horizontal="right"/>
    </xf>
    <xf numFmtId="0" fontId="20" fillId="4" borderId="9" xfId="0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/>
    </xf>
    <xf numFmtId="0" fontId="20" fillId="4" borderId="6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14" fillId="4" borderId="0" xfId="0" applyFont="1" applyFill="1" applyAlignment="1"/>
    <xf numFmtId="0" fontId="20" fillId="4" borderId="6" xfId="0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4" borderId="9" xfId="0" applyFont="1" applyFill="1" applyBorder="1" applyAlignment="1">
      <alignment horizontal="center"/>
    </xf>
    <xf numFmtId="0" fontId="16" fillId="4" borderId="9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/>
    </xf>
    <xf numFmtId="0" fontId="16" fillId="4" borderId="6" xfId="0" applyFont="1" applyFill="1" applyBorder="1" applyAlignment="1">
      <alignment horizontal="center"/>
    </xf>
    <xf numFmtId="0" fontId="16" fillId="4" borderId="9" xfId="0" applyFont="1" applyFill="1" applyBorder="1" applyAlignment="1">
      <alignment horizontal="center"/>
    </xf>
    <xf numFmtId="0" fontId="15" fillId="4" borderId="9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21" fillId="4" borderId="9" xfId="0" applyFont="1" applyFill="1" applyBorder="1" applyAlignment="1">
      <alignment horizontal="center"/>
    </xf>
    <xf numFmtId="0" fontId="14" fillId="4" borderId="0" xfId="0" applyFont="1" applyFill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/>
    <xf numFmtId="0" fontId="15" fillId="4" borderId="0" xfId="0" applyFont="1" applyFill="1" applyAlignment="1">
      <alignment horizontal="center"/>
    </xf>
    <xf numFmtId="0" fontId="16" fillId="4" borderId="6" xfId="0" applyFont="1" applyFill="1" applyBorder="1" applyAlignment="1">
      <alignment horizontal="center"/>
    </xf>
    <xf numFmtId="0" fontId="18" fillId="4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4" borderId="9" xfId="0" applyFont="1" applyFill="1" applyBorder="1" applyAlignment="1">
      <alignment horizontal="center"/>
    </xf>
    <xf numFmtId="0" fontId="16" fillId="4" borderId="6" xfId="0" applyFont="1" applyFill="1" applyBorder="1" applyAlignment="1">
      <alignment horizontal="center"/>
    </xf>
    <xf numFmtId="0" fontId="15" fillId="4" borderId="0" xfId="0" applyFont="1" applyFill="1" applyAlignment="1"/>
    <xf numFmtId="164" fontId="22" fillId="2" borderId="19" xfId="0" applyNumberFormat="1" applyFont="1" applyFill="1" applyBorder="1" applyAlignment="1">
      <alignment horizontal="left" vertical="center"/>
    </xf>
    <xf numFmtId="164" fontId="23" fillId="2" borderId="19" xfId="0" applyNumberFormat="1" applyFont="1" applyFill="1" applyBorder="1" applyAlignment="1">
      <alignment horizontal="center" vertical="center"/>
    </xf>
    <xf numFmtId="164" fontId="9" fillId="2" borderId="19" xfId="0" applyNumberFormat="1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164" fontId="13" fillId="2" borderId="19" xfId="0" applyNumberFormat="1" applyFont="1" applyFill="1" applyBorder="1" applyAlignment="1">
      <alignment horizontal="center" vertical="center"/>
    </xf>
    <xf numFmtId="164" fontId="13" fillId="4" borderId="20" xfId="0" applyNumberFormat="1" applyFont="1" applyFill="1" applyBorder="1" applyAlignment="1">
      <alignment vertical="center"/>
    </xf>
    <xf numFmtId="164" fontId="24" fillId="4" borderId="20" xfId="0" applyNumberFormat="1" applyFont="1" applyFill="1" applyBorder="1" applyAlignment="1">
      <alignment vertical="center"/>
    </xf>
    <xf numFmtId="164" fontId="13" fillId="4" borderId="19" xfId="0" applyNumberFormat="1" applyFont="1" applyFill="1" applyBorder="1" applyAlignment="1">
      <alignment vertical="center"/>
    </xf>
    <xf numFmtId="0" fontId="13" fillId="0" borderId="0" xfId="0" applyFont="1"/>
    <xf numFmtId="164" fontId="13" fillId="4" borderId="3" xfId="0" applyNumberFormat="1" applyFont="1" applyFill="1" applyBorder="1" applyAlignment="1">
      <alignment vertical="center"/>
    </xf>
    <xf numFmtId="164" fontId="25" fillId="2" borderId="4" xfId="0" applyNumberFormat="1" applyFont="1" applyFill="1" applyBorder="1" applyAlignment="1">
      <alignment horizontal="center" vertical="center" wrapText="1"/>
    </xf>
    <xf numFmtId="165" fontId="25" fillId="2" borderId="4" xfId="0" applyNumberFormat="1" applyFont="1" applyFill="1" applyBorder="1" applyAlignment="1">
      <alignment horizontal="center" vertical="center" wrapText="1"/>
    </xf>
    <xf numFmtId="164" fontId="13" fillId="4" borderId="0" xfId="0" applyNumberFormat="1" applyFont="1" applyFill="1" applyAlignment="1">
      <alignment vertical="center"/>
    </xf>
    <xf numFmtId="164" fontId="24" fillId="4" borderId="25" xfId="0" applyNumberFormat="1" applyFont="1" applyFill="1" applyBorder="1" applyAlignment="1">
      <alignment vertical="center"/>
    </xf>
    <xf numFmtId="164" fontId="13" fillId="4" borderId="25" xfId="0" applyNumberFormat="1" applyFont="1" applyFill="1" applyBorder="1" applyAlignment="1">
      <alignment vertical="center"/>
    </xf>
    <xf numFmtId="164" fontId="29" fillId="2" borderId="26" xfId="0" applyNumberFormat="1" applyFont="1" applyFill="1" applyBorder="1" applyAlignment="1">
      <alignment vertical="center" wrapText="1"/>
    </xf>
    <xf numFmtId="165" fontId="11" fillId="4" borderId="4" xfId="0" applyNumberFormat="1" applyFont="1" applyFill="1" applyBorder="1" applyAlignment="1">
      <alignment horizontal="center"/>
    </xf>
    <xf numFmtId="165" fontId="11" fillId="4" borderId="10" xfId="0" applyNumberFormat="1" applyFont="1" applyFill="1" applyBorder="1" applyAlignment="1">
      <alignment horizontal="center"/>
    </xf>
    <xf numFmtId="164" fontId="11" fillId="4" borderId="10" xfId="0" applyNumberFormat="1" applyFont="1" applyFill="1" applyBorder="1" applyAlignment="1">
      <alignment horizontal="center"/>
    </xf>
    <xf numFmtId="164" fontId="30" fillId="2" borderId="26" xfId="0" applyNumberFormat="1" applyFont="1" applyFill="1" applyBorder="1" applyAlignment="1">
      <alignment horizontal="center" vertical="center" wrapText="1"/>
    </xf>
    <xf numFmtId="164" fontId="28" fillId="2" borderId="26" xfId="0" applyNumberFormat="1" applyFont="1" applyFill="1" applyBorder="1" applyAlignment="1">
      <alignment horizontal="center" vertical="center" wrapText="1"/>
    </xf>
    <xf numFmtId="164" fontId="29" fillId="2" borderId="27" xfId="0" applyNumberFormat="1" applyFont="1" applyFill="1" applyBorder="1" applyAlignment="1">
      <alignment horizontal="center" vertical="center" wrapText="1"/>
    </xf>
    <xf numFmtId="164" fontId="29" fillId="2" borderId="27" xfId="0" applyNumberFormat="1" applyFont="1" applyFill="1" applyBorder="1" applyAlignment="1">
      <alignment horizontal="center" vertical="center"/>
    </xf>
    <xf numFmtId="165" fontId="29" fillId="2" borderId="27" xfId="0" applyNumberFormat="1" applyFont="1" applyFill="1" applyBorder="1" applyAlignment="1">
      <alignment horizontal="center" vertical="center" wrapText="1"/>
    </xf>
    <xf numFmtId="164" fontId="11" fillId="4" borderId="4" xfId="0" applyNumberFormat="1" applyFont="1" applyFill="1" applyBorder="1" applyAlignment="1">
      <alignment horizontal="center"/>
    </xf>
    <xf numFmtId="164" fontId="29" fillId="2" borderId="26" xfId="0" applyNumberFormat="1" applyFont="1" applyFill="1" applyBorder="1" applyAlignment="1">
      <alignment horizontal="center" vertical="center"/>
    </xf>
    <xf numFmtId="164" fontId="28" fillId="3" borderId="19" xfId="0" applyNumberFormat="1" applyFont="1" applyFill="1" applyBorder="1" applyAlignment="1">
      <alignment horizontal="center" vertical="center"/>
    </xf>
    <xf numFmtId="0" fontId="31" fillId="0" borderId="0" xfId="0" applyFont="1" applyAlignment="1"/>
    <xf numFmtId="164" fontId="32" fillId="4" borderId="19" xfId="0" applyNumberFormat="1" applyFont="1" applyFill="1" applyBorder="1" applyAlignment="1">
      <alignment vertical="center"/>
    </xf>
    <xf numFmtId="164" fontId="30" fillId="2" borderId="26" xfId="0" applyNumberFormat="1" applyFont="1" applyFill="1" applyBorder="1" applyAlignment="1">
      <alignment horizontal="center" vertical="center"/>
    </xf>
    <xf numFmtId="164" fontId="29" fillId="2" borderId="4" xfId="0" applyNumberFormat="1" applyFont="1" applyFill="1" applyBorder="1" applyAlignment="1">
      <alignment vertical="center" wrapText="1"/>
    </xf>
    <xf numFmtId="165" fontId="11" fillId="4" borderId="6" xfId="0" applyNumberFormat="1" applyFont="1" applyFill="1" applyBorder="1" applyAlignment="1">
      <alignment horizontal="center"/>
    </xf>
    <xf numFmtId="165" fontId="11" fillId="4" borderId="9" xfId="0" applyNumberFormat="1" applyFont="1" applyFill="1" applyBorder="1" applyAlignment="1">
      <alignment horizontal="center"/>
    </xf>
    <xf numFmtId="164" fontId="11" fillId="4" borderId="9" xfId="0" applyNumberFormat="1" applyFont="1" applyFill="1" applyBorder="1" applyAlignment="1">
      <alignment horizontal="center"/>
    </xf>
    <xf numFmtId="164" fontId="28" fillId="2" borderId="4" xfId="0" applyNumberFormat="1" applyFont="1" applyFill="1" applyBorder="1" applyAlignment="1">
      <alignment horizontal="center" vertical="center" wrapText="1"/>
    </xf>
    <xf numFmtId="164" fontId="29" fillId="2" borderId="28" xfId="0" applyNumberFormat="1" applyFont="1" applyFill="1" applyBorder="1" applyAlignment="1">
      <alignment horizontal="center" vertical="center" wrapText="1"/>
    </xf>
    <xf numFmtId="165" fontId="29" fillId="2" borderId="28" xfId="0" applyNumberFormat="1" applyFont="1" applyFill="1" applyBorder="1" applyAlignment="1">
      <alignment horizontal="center" vertical="center" wrapText="1"/>
    </xf>
    <xf numFmtId="164" fontId="11" fillId="4" borderId="6" xfId="0" applyNumberFormat="1" applyFont="1" applyFill="1" applyBorder="1" applyAlignment="1">
      <alignment horizontal="center"/>
    </xf>
    <xf numFmtId="164" fontId="29" fillId="2" borderId="4" xfId="0" applyNumberFormat="1" applyFont="1" applyFill="1" applyBorder="1" applyAlignment="1">
      <alignment horizontal="center" vertical="center"/>
    </xf>
    <xf numFmtId="164" fontId="28" fillId="2" borderId="4" xfId="0" applyNumberFormat="1" applyFont="1" applyFill="1" applyBorder="1" applyAlignment="1">
      <alignment horizontal="right" vertical="center" wrapText="1"/>
    </xf>
    <xf numFmtId="165" fontId="28" fillId="2" borderId="4" xfId="0" applyNumberFormat="1" applyFont="1" applyFill="1" applyBorder="1" applyAlignment="1">
      <alignment horizontal="center" vertical="center" wrapText="1"/>
    </xf>
    <xf numFmtId="164" fontId="33" fillId="2" borderId="4" xfId="0" applyNumberFormat="1" applyFont="1" applyFill="1" applyBorder="1" applyAlignment="1">
      <alignment horizontal="center" vertical="center" wrapText="1"/>
    </xf>
    <xf numFmtId="164" fontId="28" fillId="2" borderId="28" xfId="0" applyNumberFormat="1" applyFont="1" applyFill="1" applyBorder="1" applyAlignment="1">
      <alignment horizontal="center" vertical="center" wrapText="1"/>
    </xf>
    <xf numFmtId="164" fontId="28" fillId="2" borderId="4" xfId="0" applyNumberFormat="1" applyFont="1" applyFill="1" applyBorder="1" applyAlignment="1">
      <alignment horizontal="center" vertical="center"/>
    </xf>
    <xf numFmtId="164" fontId="34" fillId="4" borderId="19" xfId="0" applyNumberFormat="1" applyFont="1" applyFill="1" applyBorder="1" applyAlignment="1">
      <alignment vertical="center"/>
    </xf>
    <xf numFmtId="164" fontId="33" fillId="2" borderId="26" xfId="0" applyNumberFormat="1" applyFont="1" applyFill="1" applyBorder="1" applyAlignment="1">
      <alignment horizontal="center" vertical="center"/>
    </xf>
    <xf numFmtId="164" fontId="29" fillId="2" borderId="28" xfId="0" applyNumberFormat="1" applyFont="1" applyFill="1" applyBorder="1" applyAlignment="1">
      <alignment horizontal="center" vertical="center"/>
    </xf>
    <xf numFmtId="165" fontId="29" fillId="2" borderId="4" xfId="0" applyNumberFormat="1" applyFont="1" applyFill="1" applyBorder="1" applyAlignment="1">
      <alignment horizontal="center" vertical="center" wrapText="1"/>
    </xf>
    <xf numFmtId="164" fontId="29" fillId="2" borderId="4" xfId="0" applyNumberFormat="1" applyFont="1" applyFill="1" applyBorder="1" applyAlignment="1">
      <alignment horizontal="center" vertical="center" wrapText="1"/>
    </xf>
    <xf numFmtId="164" fontId="30" fillId="2" borderId="4" xfId="0" applyNumberFormat="1" applyFont="1" applyFill="1" applyBorder="1" applyAlignment="1">
      <alignment horizontal="center" vertical="center" wrapText="1"/>
    </xf>
    <xf numFmtId="164" fontId="30" fillId="2" borderId="4" xfId="0" applyNumberFormat="1" applyFont="1" applyFill="1" applyBorder="1" applyAlignment="1">
      <alignment horizontal="center" vertical="center"/>
    </xf>
    <xf numFmtId="0" fontId="31" fillId="0" borderId="0" xfId="0" applyFont="1"/>
    <xf numFmtId="166" fontId="35" fillId="2" borderId="19" xfId="0" applyNumberFormat="1" applyFont="1" applyFill="1" applyBorder="1" applyAlignment="1">
      <alignment vertical="center"/>
    </xf>
    <xf numFmtId="167" fontId="32" fillId="2" borderId="19" xfId="0" applyNumberFormat="1" applyFont="1" applyFill="1" applyBorder="1" applyAlignment="1">
      <alignment horizontal="center" vertical="center"/>
    </xf>
    <xf numFmtId="164" fontId="28" fillId="2" borderId="19" xfId="0" applyNumberFormat="1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164" fontId="29" fillId="2" borderId="19" xfId="0" applyNumberFormat="1" applyFont="1" applyFill="1" applyBorder="1" applyAlignment="1">
      <alignment horizontal="center" vertical="center"/>
    </xf>
    <xf numFmtId="164" fontId="29" fillId="4" borderId="19" xfId="0" applyNumberFormat="1" applyFont="1" applyFill="1" applyBorder="1" applyAlignment="1">
      <alignment vertical="center"/>
    </xf>
    <xf numFmtId="0" fontId="29" fillId="0" borderId="0" xfId="0" applyFont="1"/>
    <xf numFmtId="164" fontId="9" fillId="2" borderId="32" xfId="0" applyNumberFormat="1" applyFont="1" applyFill="1" applyBorder="1" applyAlignment="1">
      <alignment horizontal="center" vertical="center" wrapText="1"/>
    </xf>
    <xf numFmtId="164" fontId="9" fillId="2" borderId="33" xfId="0" applyNumberFormat="1" applyFont="1" applyFill="1" applyBorder="1" applyAlignment="1">
      <alignment horizontal="center" vertical="center" wrapText="1"/>
    </xf>
    <xf numFmtId="164" fontId="25" fillId="2" borderId="26" xfId="0" applyNumberFormat="1" applyFont="1" applyFill="1" applyBorder="1" applyAlignment="1">
      <alignment horizontal="center" vertical="center" wrapText="1"/>
    </xf>
    <xf numFmtId="164" fontId="9" fillId="2" borderId="4" xfId="0" applyNumberFormat="1" applyFont="1" applyFill="1" applyBorder="1" applyAlignment="1">
      <alignment horizontal="center" vertical="center" wrapText="1"/>
    </xf>
    <xf numFmtId="164" fontId="36" fillId="4" borderId="19" xfId="0" applyNumberFormat="1" applyFont="1" applyFill="1" applyBorder="1" applyAlignment="1">
      <alignment vertical="center"/>
    </xf>
    <xf numFmtId="0" fontId="36" fillId="0" borderId="0" xfId="0" applyFont="1"/>
    <xf numFmtId="164" fontId="37" fillId="4" borderId="19" xfId="0" applyNumberFormat="1" applyFont="1" applyFill="1" applyBorder="1" applyAlignment="1">
      <alignment vertical="center"/>
    </xf>
    <xf numFmtId="0" fontId="32" fillId="2" borderId="19" xfId="0" applyFont="1" applyFill="1" applyBorder="1" applyAlignment="1">
      <alignment horizontal="center" vertical="center"/>
    </xf>
    <xf numFmtId="165" fontId="11" fillId="4" borderId="6" xfId="0" applyNumberFormat="1" applyFont="1" applyFill="1" applyBorder="1" applyAlignment="1">
      <alignment horizontal="center"/>
    </xf>
    <xf numFmtId="165" fontId="11" fillId="4" borderId="9" xfId="0" applyNumberFormat="1" applyFont="1" applyFill="1" applyBorder="1" applyAlignment="1">
      <alignment horizontal="center"/>
    </xf>
    <xf numFmtId="164" fontId="11" fillId="4" borderId="9" xfId="0" applyNumberFormat="1" applyFont="1" applyFill="1" applyBorder="1" applyAlignment="1">
      <alignment horizontal="center"/>
    </xf>
    <xf numFmtId="165" fontId="15" fillId="4" borderId="6" xfId="0" applyNumberFormat="1" applyFont="1" applyFill="1" applyBorder="1" applyAlignment="1">
      <alignment horizontal="center"/>
    </xf>
    <xf numFmtId="165" fontId="15" fillId="4" borderId="9" xfId="0" applyNumberFormat="1" applyFont="1" applyFill="1" applyBorder="1" applyAlignment="1">
      <alignment horizontal="center"/>
    </xf>
    <xf numFmtId="164" fontId="15" fillId="4" borderId="9" xfId="0" applyNumberFormat="1" applyFont="1" applyFill="1" applyBorder="1" applyAlignment="1">
      <alignment horizontal="center"/>
    </xf>
    <xf numFmtId="164" fontId="15" fillId="4" borderId="9" xfId="0" applyNumberFormat="1" applyFont="1" applyFill="1" applyBorder="1" applyAlignment="1">
      <alignment horizontal="center"/>
    </xf>
    <xf numFmtId="164" fontId="13" fillId="2" borderId="19" xfId="0" applyNumberFormat="1" applyFont="1" applyFill="1" applyBorder="1" applyAlignment="1">
      <alignment vertical="center"/>
    </xf>
    <xf numFmtId="164" fontId="38" fillId="2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vertical="center"/>
    </xf>
    <xf numFmtId="0" fontId="9" fillId="0" borderId="0" xfId="0" applyFont="1"/>
    <xf numFmtId="164" fontId="35" fillId="2" borderId="26" xfId="0" applyNumberFormat="1" applyFont="1" applyFill="1" applyBorder="1" applyAlignment="1">
      <alignment vertical="center" wrapText="1"/>
    </xf>
    <xf numFmtId="164" fontId="39" fillId="2" borderId="26" xfId="0" applyNumberFormat="1" applyFont="1" applyFill="1" applyBorder="1" applyAlignment="1">
      <alignment horizontal="center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35" fillId="2" borderId="27" xfId="0" applyNumberFormat="1" applyFont="1" applyFill="1" applyBorder="1" applyAlignment="1">
      <alignment horizontal="center" vertical="center" wrapText="1"/>
    </xf>
    <xf numFmtId="165" fontId="35" fillId="2" borderId="27" xfId="0" applyNumberFormat="1" applyFont="1" applyFill="1" applyBorder="1" applyAlignment="1">
      <alignment horizontal="center" vertical="center" wrapText="1"/>
    </xf>
    <xf numFmtId="164" fontId="35" fillId="2" borderId="26" xfId="0" applyNumberFormat="1" applyFont="1" applyFill="1" applyBorder="1" applyAlignment="1">
      <alignment horizontal="center" vertical="center"/>
    </xf>
    <xf numFmtId="164" fontId="35" fillId="2" borderId="4" xfId="0" applyNumberFormat="1" applyFont="1" applyFill="1" applyBorder="1" applyAlignment="1">
      <alignment vertical="center" wrapText="1"/>
    </xf>
    <xf numFmtId="164" fontId="22" fillId="2" borderId="4" xfId="0" applyNumberFormat="1" applyFont="1" applyFill="1" applyBorder="1" applyAlignment="1">
      <alignment horizontal="center" vertical="center" wrapText="1"/>
    </xf>
    <xf numFmtId="164" fontId="35" fillId="2" borderId="28" xfId="0" applyNumberFormat="1" applyFont="1" applyFill="1" applyBorder="1" applyAlignment="1">
      <alignment horizontal="center" vertical="center" wrapText="1"/>
    </xf>
    <xf numFmtId="165" fontId="35" fillId="2" borderId="28" xfId="0" applyNumberFormat="1" applyFont="1" applyFill="1" applyBorder="1" applyAlignment="1">
      <alignment horizontal="center" vertical="center" wrapText="1"/>
    </xf>
    <xf numFmtId="164" fontId="35" fillId="2" borderId="4" xfId="0" applyNumberFormat="1" applyFont="1" applyFill="1" applyBorder="1" applyAlignment="1">
      <alignment horizontal="center" vertical="center"/>
    </xf>
    <xf numFmtId="164" fontId="22" fillId="2" borderId="4" xfId="0" applyNumberFormat="1" applyFont="1" applyFill="1" applyBorder="1" applyAlignment="1">
      <alignment horizontal="right" vertical="center" wrapText="1"/>
    </xf>
    <xf numFmtId="165" fontId="22" fillId="2" borderId="4" xfId="0" applyNumberFormat="1" applyFont="1" applyFill="1" applyBorder="1" applyAlignment="1">
      <alignment horizontal="center" vertical="center" wrapText="1"/>
    </xf>
    <xf numFmtId="164" fontId="40" fillId="2" borderId="4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horizontal="center" vertical="center" wrapText="1"/>
    </xf>
    <xf numFmtId="164" fontId="22" fillId="2" borderId="4" xfId="0" applyNumberFormat="1" applyFont="1" applyFill="1" applyBorder="1" applyAlignment="1">
      <alignment horizontal="center" vertical="center"/>
    </xf>
    <xf numFmtId="165" fontId="35" fillId="2" borderId="4" xfId="0" applyNumberFormat="1" applyFont="1" applyFill="1" applyBorder="1" applyAlignment="1">
      <alignment horizontal="center" vertical="center" wrapText="1"/>
    </xf>
    <xf numFmtId="164" fontId="39" fillId="2" borderId="4" xfId="0" applyNumberFormat="1" applyFont="1" applyFill="1" applyBorder="1" applyAlignment="1">
      <alignment horizontal="center" vertical="center" wrapText="1"/>
    </xf>
    <xf numFmtId="164" fontId="35" fillId="2" borderId="19" xfId="0" applyNumberFormat="1" applyFont="1" applyFill="1" applyBorder="1" applyAlignment="1">
      <alignment vertical="center"/>
    </xf>
    <xf numFmtId="164" fontId="35" fillId="2" borderId="19" xfId="0" applyNumberFormat="1" applyFont="1" applyFill="1" applyBorder="1" applyAlignment="1">
      <alignment horizontal="center" vertical="center"/>
    </xf>
    <xf numFmtId="164" fontId="22" fillId="2" borderId="19" xfId="0" applyNumberFormat="1" applyFont="1" applyFill="1" applyBorder="1" applyAlignment="1">
      <alignment horizontal="center" vertical="center"/>
    </xf>
    <xf numFmtId="164" fontId="22" fillId="2" borderId="32" xfId="0" applyNumberFormat="1" applyFont="1" applyFill="1" applyBorder="1" applyAlignment="1">
      <alignment horizontal="center" vertical="center" wrapText="1"/>
    </xf>
    <xf numFmtId="164" fontId="22" fillId="2" borderId="33" xfId="0" applyNumberFormat="1" applyFont="1" applyFill="1" applyBorder="1" applyAlignment="1">
      <alignment horizontal="center" vertical="center" wrapText="1"/>
    </xf>
    <xf numFmtId="165" fontId="35" fillId="2" borderId="26" xfId="0" applyNumberFormat="1" applyFont="1" applyFill="1" applyBorder="1" applyAlignment="1">
      <alignment horizontal="center" vertical="center"/>
    </xf>
    <xf numFmtId="165" fontId="35" fillId="2" borderId="38" xfId="0" applyNumberFormat="1" applyFont="1" applyFill="1" applyBorder="1" applyAlignment="1">
      <alignment horizontal="center" vertical="center"/>
    </xf>
    <xf numFmtId="164" fontId="35" fillId="2" borderId="38" xfId="0" applyNumberFormat="1" applyFont="1" applyFill="1" applyBorder="1" applyAlignment="1">
      <alignment horizontal="center" vertical="center"/>
    </xf>
    <xf numFmtId="164" fontId="39" fillId="2" borderId="26" xfId="0" applyNumberFormat="1" applyFont="1" applyFill="1" applyBorder="1" applyAlignment="1">
      <alignment horizontal="center" vertical="center"/>
    </xf>
    <xf numFmtId="164" fontId="35" fillId="4" borderId="38" xfId="0" applyNumberFormat="1" applyFont="1" applyFill="1" applyBorder="1" applyAlignment="1">
      <alignment horizontal="center" vertical="center"/>
    </xf>
    <xf numFmtId="164" fontId="39" fillId="2" borderId="4" xfId="0" applyNumberFormat="1" applyFont="1" applyFill="1" applyBorder="1" applyAlignment="1">
      <alignment horizontal="center" vertical="center"/>
    </xf>
    <xf numFmtId="164" fontId="41" fillId="2" borderId="4" xfId="0" applyNumberFormat="1" applyFont="1" applyFill="1" applyBorder="1" applyAlignment="1">
      <alignment horizontal="center" vertical="center"/>
    </xf>
    <xf numFmtId="165" fontId="35" fillId="2" borderId="4" xfId="0" applyNumberFormat="1" applyFont="1" applyFill="1" applyBorder="1" applyAlignment="1">
      <alignment horizontal="center" vertical="center"/>
    </xf>
    <xf numFmtId="165" fontId="35" fillId="2" borderId="5" xfId="0" applyNumberFormat="1" applyFont="1" applyFill="1" applyBorder="1" applyAlignment="1">
      <alignment horizontal="center" vertical="center"/>
    </xf>
    <xf numFmtId="164" fontId="35" fillId="2" borderId="5" xfId="0" applyNumberFormat="1" applyFont="1" applyFill="1" applyBorder="1" applyAlignment="1">
      <alignment horizontal="center" vertical="center"/>
    </xf>
    <xf numFmtId="164" fontId="35" fillId="4" borderId="5" xfId="0" applyNumberFormat="1" applyFont="1" applyFill="1" applyBorder="1" applyAlignment="1">
      <alignment horizontal="center" vertical="center"/>
    </xf>
    <xf numFmtId="164" fontId="35" fillId="2" borderId="4" xfId="0" applyNumberFormat="1" applyFont="1" applyFill="1" applyBorder="1" applyAlignment="1">
      <alignment horizontal="center" vertical="center" wrapText="1"/>
    </xf>
    <xf numFmtId="164" fontId="31" fillId="0" borderId="0" xfId="0" applyNumberFormat="1" applyFont="1"/>
    <xf numFmtId="0" fontId="32" fillId="2" borderId="19" xfId="0" applyFont="1" applyFill="1" applyBorder="1"/>
    <xf numFmtId="0" fontId="32" fillId="4" borderId="0" xfId="0" applyFont="1" applyFill="1"/>
    <xf numFmtId="0" fontId="24" fillId="0" borderId="0" xfId="0" applyFont="1"/>
    <xf numFmtId="0" fontId="32" fillId="0" borderId="0" xfId="0" applyFont="1"/>
    <xf numFmtId="0" fontId="12" fillId="0" borderId="0" xfId="0" applyFont="1" applyAlignment="1"/>
    <xf numFmtId="0" fontId="2" fillId="0" borderId="0" xfId="0" applyFont="1" applyAlignment="1">
      <alignment vertical="center" wrapText="1"/>
    </xf>
    <xf numFmtId="0" fontId="12" fillId="0" borderId="9" xfId="0" applyFont="1" applyBorder="1" applyAlignment="1">
      <alignment horizontal="right"/>
    </xf>
    <xf numFmtId="0" fontId="6" fillId="0" borderId="6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/>
    </xf>
    <xf numFmtId="165" fontId="29" fillId="2" borderId="4" xfId="0" applyNumberFormat="1" applyFont="1" applyFill="1" applyBorder="1" applyAlignment="1">
      <alignment horizontal="center" vertical="center"/>
    </xf>
    <xf numFmtId="164" fontId="28" fillId="2" borderId="19" xfId="0" applyNumberFormat="1" applyFont="1" applyFill="1" applyBorder="1" applyAlignment="1">
      <alignment horizontal="left" vertical="center"/>
    </xf>
    <xf numFmtId="165" fontId="48" fillId="2" borderId="38" xfId="0" applyNumberFormat="1" applyFont="1" applyFill="1" applyBorder="1" applyAlignment="1">
      <alignment horizontal="center"/>
    </xf>
    <xf numFmtId="1" fontId="48" fillId="2" borderId="38" xfId="0" applyNumberFormat="1" applyFont="1" applyFill="1" applyBorder="1" applyAlignment="1">
      <alignment horizontal="center"/>
    </xf>
    <xf numFmtId="164" fontId="49" fillId="2" borderId="4" xfId="0" applyNumberFormat="1" applyFont="1" applyFill="1" applyBorder="1" applyAlignment="1">
      <alignment horizontal="center"/>
    </xf>
    <xf numFmtId="0" fontId="34" fillId="0" borderId="0" xfId="0" applyFont="1"/>
    <xf numFmtId="164" fontId="9" fillId="4" borderId="19" xfId="0" applyNumberFormat="1" applyFont="1" applyFill="1" applyBorder="1" applyAlignment="1">
      <alignment horizontal="center" vertical="center" wrapText="1"/>
    </xf>
    <xf numFmtId="165" fontId="29" fillId="2" borderId="26" xfId="0" applyNumberFormat="1" applyFont="1" applyFill="1" applyBorder="1" applyAlignment="1">
      <alignment horizontal="center" vertical="center"/>
    </xf>
    <xf numFmtId="165" fontId="29" fillId="2" borderId="38" xfId="0" applyNumberFormat="1" applyFont="1" applyFill="1" applyBorder="1" applyAlignment="1">
      <alignment horizontal="center" vertical="center"/>
    </xf>
    <xf numFmtId="164" fontId="29" fillId="2" borderId="38" xfId="0" applyNumberFormat="1" applyFont="1" applyFill="1" applyBorder="1" applyAlignment="1">
      <alignment horizontal="center" vertical="center"/>
    </xf>
    <xf numFmtId="165" fontId="29" fillId="2" borderId="5" xfId="0" applyNumberFormat="1" applyFont="1" applyFill="1" applyBorder="1" applyAlignment="1">
      <alignment horizontal="center" vertical="center"/>
    </xf>
    <xf numFmtId="164" fontId="29" fillId="2" borderId="5" xfId="0" applyNumberFormat="1" applyFont="1" applyFill="1" applyBorder="1" applyAlignment="1">
      <alignment horizontal="center" vertical="center"/>
    </xf>
    <xf numFmtId="0" fontId="52" fillId="2" borderId="4" xfId="0" applyFont="1" applyFill="1" applyBorder="1" applyAlignment="1">
      <alignment horizontal="center" vertical="center"/>
    </xf>
    <xf numFmtId="2" fontId="52" fillId="2" borderId="4" xfId="0" applyNumberFormat="1" applyFont="1" applyFill="1" applyBorder="1" applyAlignment="1">
      <alignment horizontal="center" vertical="center"/>
    </xf>
    <xf numFmtId="0" fontId="50" fillId="2" borderId="4" xfId="0" applyFont="1" applyFill="1" applyBorder="1" applyAlignment="1">
      <alignment horizontal="center" vertical="center"/>
    </xf>
    <xf numFmtId="2" fontId="50" fillId="2" borderId="4" xfId="0" applyNumberFormat="1" applyFont="1" applyFill="1" applyBorder="1" applyAlignment="1">
      <alignment horizontal="center" vertical="center"/>
    </xf>
    <xf numFmtId="0" fontId="52" fillId="2" borderId="19" xfId="0" applyFont="1" applyFill="1" applyBorder="1"/>
    <xf numFmtId="0" fontId="11" fillId="4" borderId="4" xfId="0" applyFont="1" applyFill="1" applyBorder="1" applyAlignment="1">
      <alignment horizontal="center"/>
    </xf>
    <xf numFmtId="0" fontId="55" fillId="4" borderId="6" xfId="0" applyFont="1" applyFill="1" applyBorder="1" applyAlignment="1">
      <alignment horizontal="center"/>
    </xf>
    <xf numFmtId="0" fontId="55" fillId="4" borderId="9" xfId="0" applyFont="1" applyFill="1" applyBorder="1" applyAlignment="1">
      <alignment horizontal="center"/>
    </xf>
    <xf numFmtId="0" fontId="48" fillId="4" borderId="19" xfId="0" applyFont="1" applyFill="1" applyBorder="1"/>
    <xf numFmtId="0" fontId="56" fillId="4" borderId="6" xfId="0" applyFont="1" applyFill="1" applyBorder="1" applyAlignment="1">
      <alignment horizontal="center"/>
    </xf>
    <xf numFmtId="0" fontId="56" fillId="4" borderId="9" xfId="0" applyFont="1" applyFill="1" applyBorder="1" applyAlignment="1">
      <alignment horizontal="center"/>
    </xf>
    <xf numFmtId="0" fontId="57" fillId="0" borderId="0" xfId="0" applyFont="1"/>
    <xf numFmtId="0" fontId="57" fillId="2" borderId="19" xfId="0" applyFont="1" applyFill="1" applyBorder="1"/>
    <xf numFmtId="168" fontId="51" fillId="2" borderId="4" xfId="0" applyNumberFormat="1" applyFont="1" applyFill="1" applyBorder="1" applyAlignment="1">
      <alignment horizontal="center" vertical="center" wrapText="1"/>
    </xf>
    <xf numFmtId="2" fontId="55" fillId="4" borderId="9" xfId="0" applyNumberFormat="1" applyFont="1" applyFill="1" applyBorder="1" applyAlignment="1">
      <alignment horizontal="center"/>
    </xf>
    <xf numFmtId="2" fontId="64" fillId="4" borderId="9" xfId="0" applyNumberFormat="1" applyFont="1" applyFill="1" applyBorder="1" applyAlignment="1">
      <alignment horizontal="center"/>
    </xf>
    <xf numFmtId="0" fontId="64" fillId="4" borderId="9" xfId="0" applyFont="1" applyFill="1" applyBorder="1" applyAlignment="1">
      <alignment horizontal="center"/>
    </xf>
    <xf numFmtId="0" fontId="2" fillId="0" borderId="0" xfId="0" applyFont="1"/>
    <xf numFmtId="0" fontId="7" fillId="0" borderId="9" xfId="0" applyFont="1" applyBorder="1" applyAlignment="1"/>
    <xf numFmtId="1" fontId="65" fillId="4" borderId="9" xfId="0" applyNumberFormat="1" applyFont="1" applyFill="1" applyBorder="1" applyAlignment="1">
      <alignment horizontal="right"/>
    </xf>
    <xf numFmtId="2" fontId="65" fillId="4" borderId="9" xfId="0" applyNumberFormat="1" applyFont="1" applyFill="1" applyBorder="1" applyAlignment="1">
      <alignment horizontal="right"/>
    </xf>
    <xf numFmtId="0" fontId="11" fillId="0" borderId="4" xfId="0" applyFont="1" applyBorder="1" applyAlignment="1">
      <alignment horizontal="right"/>
    </xf>
    <xf numFmtId="0" fontId="49" fillId="2" borderId="19" xfId="0" applyFont="1" applyFill="1" applyBorder="1" applyAlignment="1">
      <alignment horizontal="center" vertical="center" wrapText="1"/>
    </xf>
    <xf numFmtId="0" fontId="15" fillId="2" borderId="19" xfId="0" applyFont="1" applyFill="1" applyBorder="1"/>
    <xf numFmtId="0" fontId="49" fillId="2" borderId="4" xfId="0" applyFont="1" applyFill="1" applyBorder="1" applyAlignment="1">
      <alignment horizontal="center" vertical="center" wrapText="1"/>
    </xf>
    <xf numFmtId="1" fontId="66" fillId="2" borderId="4" xfId="0" applyNumberFormat="1" applyFont="1" applyFill="1" applyBorder="1" applyAlignment="1">
      <alignment horizontal="center" vertical="center"/>
    </xf>
    <xf numFmtId="168" fontId="50" fillId="2" borderId="4" xfId="0" applyNumberFormat="1" applyFont="1" applyFill="1" applyBorder="1" applyAlignment="1">
      <alignment horizontal="center" vertical="center" wrapText="1"/>
    </xf>
    <xf numFmtId="0" fontId="57" fillId="2" borderId="19" xfId="0" applyFont="1" applyFill="1" applyBorder="1" applyAlignment="1">
      <alignment horizontal="center" vertical="center"/>
    </xf>
    <xf numFmtId="2" fontId="56" fillId="4" borderId="9" xfId="0" applyNumberFormat="1" applyFont="1" applyFill="1" applyBorder="1" applyAlignment="1">
      <alignment horizontal="center"/>
    </xf>
    <xf numFmtId="0" fontId="7" fillId="3" borderId="6" xfId="0" applyFont="1" applyFill="1" applyBorder="1" applyAlignment="1"/>
    <xf numFmtId="0" fontId="7" fillId="3" borderId="9" xfId="0" applyFont="1" applyFill="1" applyBorder="1" applyAlignment="1"/>
    <xf numFmtId="0" fontId="63" fillId="4" borderId="6" xfId="0" applyFont="1" applyFill="1" applyBorder="1" applyAlignment="1">
      <alignment horizontal="center"/>
    </xf>
    <xf numFmtId="1" fontId="66" fillId="4" borderId="4" xfId="0" applyNumberFormat="1" applyFont="1" applyFill="1" applyBorder="1" applyAlignment="1">
      <alignment horizontal="center" vertical="center"/>
    </xf>
    <xf numFmtId="0" fontId="56" fillId="0" borderId="0" xfId="0" applyFont="1"/>
    <xf numFmtId="0" fontId="7" fillId="0" borderId="0" xfId="0" applyFont="1"/>
    <xf numFmtId="1" fontId="11" fillId="0" borderId="4" xfId="0" applyNumberFormat="1" applyFont="1" applyBorder="1" applyAlignment="1">
      <alignment horizontal="right"/>
    </xf>
    <xf numFmtId="2" fontId="11" fillId="0" borderId="10" xfId="0" applyNumberFormat="1" applyFont="1" applyBorder="1" applyAlignment="1">
      <alignment horizontal="right"/>
    </xf>
    <xf numFmtId="1" fontId="11" fillId="0" borderId="6" xfId="0" applyNumberFormat="1" applyFont="1" applyBorder="1" applyAlignment="1">
      <alignment horizontal="right"/>
    </xf>
    <xf numFmtId="2" fontId="11" fillId="0" borderId="9" xfId="0" applyNumberFormat="1" applyFont="1" applyBorder="1" applyAlignment="1">
      <alignment horizontal="right"/>
    </xf>
    <xf numFmtId="0" fontId="52" fillId="0" borderId="0" xfId="0" applyFont="1"/>
    <xf numFmtId="0" fontId="7" fillId="0" borderId="7" xfId="0" applyFont="1" applyBorder="1"/>
    <xf numFmtId="0" fontId="52" fillId="4" borderId="19" xfId="0" applyFont="1" applyFill="1" applyBorder="1"/>
    <xf numFmtId="0" fontId="56" fillId="2" borderId="19" xfId="0" applyFont="1" applyFill="1" applyBorder="1"/>
    <xf numFmtId="0" fontId="76" fillId="2" borderId="24" xfId="0" applyFont="1" applyFill="1" applyBorder="1" applyAlignment="1">
      <alignment horizontal="center" vertical="center"/>
    </xf>
    <xf numFmtId="0" fontId="74" fillId="2" borderId="4" xfId="0" applyFont="1" applyFill="1" applyBorder="1" applyAlignment="1">
      <alignment horizontal="center"/>
    </xf>
    <xf numFmtId="0" fontId="59" fillId="2" borderId="4" xfId="0" applyFont="1" applyFill="1" applyBorder="1" applyAlignment="1">
      <alignment horizontal="center"/>
    </xf>
    <xf numFmtId="2" fontId="59" fillId="2" borderId="4" xfId="0" applyNumberFormat="1" applyFont="1" applyFill="1" applyBorder="1" applyAlignment="1">
      <alignment horizontal="center"/>
    </xf>
    <xf numFmtId="0" fontId="54" fillId="2" borderId="19" xfId="0" applyFont="1" applyFill="1" applyBorder="1" applyAlignment="1">
      <alignment horizontal="center" vertical="center" wrapText="1"/>
    </xf>
    <xf numFmtId="0" fontId="49" fillId="2" borderId="28" xfId="0" applyFont="1" applyFill="1" applyBorder="1" applyAlignment="1">
      <alignment horizontal="center" vertical="center" wrapText="1"/>
    </xf>
    <xf numFmtId="0" fontId="49" fillId="2" borderId="4" xfId="0" applyFont="1" applyFill="1" applyBorder="1" applyAlignment="1">
      <alignment horizontal="center" vertical="center"/>
    </xf>
    <xf numFmtId="1" fontId="49" fillId="2" borderId="4" xfId="0" applyNumberFormat="1" applyFont="1" applyFill="1" applyBorder="1" applyAlignment="1">
      <alignment horizontal="center" vertical="center"/>
    </xf>
    <xf numFmtId="0" fontId="66" fillId="2" borderId="19" xfId="0" applyFont="1" applyFill="1" applyBorder="1" applyAlignment="1">
      <alignment horizontal="center" vertical="center" wrapText="1"/>
    </xf>
    <xf numFmtId="0" fontId="53" fillId="2" borderId="19" xfId="0" applyFont="1" applyFill="1" applyBorder="1" applyAlignment="1">
      <alignment horizontal="center" vertical="center" wrapText="1"/>
    </xf>
    <xf numFmtId="1" fontId="74" fillId="2" borderId="4" xfId="0" applyNumberFormat="1" applyFont="1" applyFill="1" applyBorder="1" applyAlignment="1">
      <alignment horizontal="right"/>
    </xf>
    <xf numFmtId="1" fontId="49" fillId="2" borderId="4" xfId="0" applyNumberFormat="1" applyFont="1" applyFill="1" applyBorder="1" applyAlignment="1">
      <alignment horizontal="right"/>
    </xf>
    <xf numFmtId="1" fontId="59" fillId="2" borderId="4" xfId="0" applyNumberFormat="1" applyFont="1" applyFill="1" applyBorder="1" applyAlignment="1">
      <alignment horizontal="right"/>
    </xf>
    <xf numFmtId="0" fontId="77" fillId="4" borderId="19" xfId="0" applyFont="1" applyFill="1" applyBorder="1" applyAlignment="1">
      <alignment horizontal="center" vertical="center" wrapText="1"/>
    </xf>
    <xf numFmtId="0" fontId="77" fillId="4" borderId="19" xfId="0" applyFont="1" applyFill="1" applyBorder="1" applyAlignment="1">
      <alignment horizontal="center" vertical="center"/>
    </xf>
    <xf numFmtId="169" fontId="77" fillId="4" borderId="19" xfId="0" applyNumberFormat="1" applyFont="1" applyFill="1" applyBorder="1" applyAlignment="1">
      <alignment horizontal="center" vertical="center"/>
    </xf>
    <xf numFmtId="1" fontId="77" fillId="4" borderId="19" xfId="0" applyNumberFormat="1" applyFont="1" applyFill="1" applyBorder="1" applyAlignment="1">
      <alignment horizontal="center" vertical="center" wrapText="1"/>
    </xf>
    <xf numFmtId="0" fontId="78" fillId="2" borderId="19" xfId="0" applyFont="1" applyFill="1" applyBorder="1" applyAlignment="1">
      <alignment vertical="center"/>
    </xf>
    <xf numFmtId="0" fontId="77" fillId="2" borderId="19" xfId="0" applyFont="1" applyFill="1" applyBorder="1" applyAlignment="1">
      <alignment vertical="center"/>
    </xf>
    <xf numFmtId="0" fontId="77" fillId="2" borderId="19" xfId="0" applyFont="1" applyFill="1" applyBorder="1" applyAlignment="1">
      <alignment horizontal="center" vertical="center"/>
    </xf>
    <xf numFmtId="1" fontId="77" fillId="4" borderId="19" xfId="0" applyNumberFormat="1" applyFont="1" applyFill="1" applyBorder="1" applyAlignment="1">
      <alignment horizontal="center" vertical="center"/>
    </xf>
    <xf numFmtId="0" fontId="60" fillId="4" borderId="19" xfId="0" applyFont="1" applyFill="1" applyBorder="1" applyAlignment="1">
      <alignment horizontal="center" vertical="center"/>
    </xf>
    <xf numFmtId="169" fontId="60" fillId="4" borderId="19" xfId="0" applyNumberFormat="1" applyFont="1" applyFill="1" applyBorder="1" applyAlignment="1">
      <alignment horizontal="center" vertical="center"/>
    </xf>
    <xf numFmtId="1" fontId="60" fillId="4" borderId="19" xfId="0" applyNumberFormat="1" applyFont="1" applyFill="1" applyBorder="1" applyAlignment="1">
      <alignment horizontal="center" vertical="center"/>
    </xf>
    <xf numFmtId="0" fontId="60" fillId="2" borderId="4" xfId="0" applyFont="1" applyFill="1" applyBorder="1" applyAlignment="1">
      <alignment horizontal="center" vertical="center"/>
    </xf>
    <xf numFmtId="0" fontId="60" fillId="2" borderId="4" xfId="0" applyFont="1" applyFill="1" applyBorder="1" applyAlignment="1">
      <alignment horizontal="center" vertical="center" wrapText="1"/>
    </xf>
    <xf numFmtId="2" fontId="60" fillId="4" borderId="19" xfId="0" applyNumberFormat="1" applyFont="1" applyFill="1" applyBorder="1" applyAlignment="1">
      <alignment horizontal="center" vertical="center"/>
    </xf>
    <xf numFmtId="1" fontId="48" fillId="2" borderId="4" xfId="0" applyNumberFormat="1" applyFont="1" applyFill="1" applyBorder="1" applyAlignment="1">
      <alignment vertical="center"/>
    </xf>
    <xf numFmtId="2" fontId="48" fillId="2" borderId="4" xfId="0" applyNumberFormat="1" applyFont="1" applyFill="1" applyBorder="1" applyAlignment="1">
      <alignment vertical="center"/>
    </xf>
    <xf numFmtId="2" fontId="49" fillId="2" borderId="4" xfId="0" applyNumberFormat="1" applyFont="1" applyFill="1" applyBorder="1" applyAlignment="1">
      <alignment horizontal="right"/>
    </xf>
    <xf numFmtId="0" fontId="49" fillId="0" borderId="0" xfId="0" applyFont="1"/>
    <xf numFmtId="2" fontId="52" fillId="0" borderId="0" xfId="0" applyNumberFormat="1" applyFont="1"/>
    <xf numFmtId="2" fontId="74" fillId="2" borderId="4" xfId="0" applyNumberFormat="1" applyFont="1" applyFill="1" applyBorder="1" applyAlignment="1">
      <alignment horizontal="right"/>
    </xf>
    <xf numFmtId="0" fontId="74" fillId="2" borderId="4" xfId="0" applyFont="1" applyFill="1" applyBorder="1" applyAlignment="1">
      <alignment horizontal="right"/>
    </xf>
    <xf numFmtId="0" fontId="49" fillId="2" borderId="4" xfId="0" applyFont="1" applyFill="1" applyBorder="1" applyAlignment="1">
      <alignment horizontal="right"/>
    </xf>
    <xf numFmtId="0" fontId="73" fillId="2" borderId="4" xfId="0" applyFont="1" applyFill="1" applyBorder="1" applyAlignment="1">
      <alignment horizontal="right"/>
    </xf>
    <xf numFmtId="0" fontId="80" fillId="2" borderId="4" xfId="0" applyFont="1" applyFill="1" applyBorder="1" applyAlignment="1">
      <alignment horizontal="center"/>
    </xf>
    <xf numFmtId="2" fontId="80" fillId="2" borderId="4" xfId="0" applyNumberFormat="1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2" fontId="10" fillId="2" borderId="4" xfId="0" applyNumberFormat="1" applyFont="1" applyFill="1" applyBorder="1" applyAlignment="1">
      <alignment horizontal="center"/>
    </xf>
    <xf numFmtId="2" fontId="59" fillId="2" borderId="4" xfId="0" applyNumberFormat="1" applyFont="1" applyFill="1" applyBorder="1" applyAlignment="1">
      <alignment horizontal="right"/>
    </xf>
    <xf numFmtId="1" fontId="52" fillId="0" borderId="0" xfId="0" applyNumberFormat="1" applyFont="1"/>
    <xf numFmtId="0" fontId="59" fillId="2" borderId="4" xfId="0" applyFont="1" applyFill="1" applyBorder="1" applyAlignment="1">
      <alignment horizontal="right"/>
    </xf>
    <xf numFmtId="0" fontId="52" fillId="2" borderId="24" xfId="0" applyFont="1" applyFill="1" applyBorder="1" applyAlignment="1">
      <alignment horizontal="center" vertical="center" wrapText="1"/>
    </xf>
    <xf numFmtId="2" fontId="11" fillId="4" borderId="4" xfId="0" applyNumberFormat="1" applyFont="1" applyFill="1" applyBorder="1" applyAlignment="1">
      <alignment horizontal="center"/>
    </xf>
    <xf numFmtId="0" fontId="62" fillId="4" borderId="4" xfId="0" applyFont="1" applyFill="1" applyBorder="1" applyAlignment="1">
      <alignment horizontal="center"/>
    </xf>
    <xf numFmtId="2" fontId="62" fillId="4" borderId="4" xfId="0" applyNumberFormat="1" applyFont="1" applyFill="1" applyBorder="1" applyAlignment="1">
      <alignment horizontal="center"/>
    </xf>
    <xf numFmtId="0" fontId="80" fillId="4" borderId="4" xfId="0" applyFont="1" applyFill="1" applyBorder="1" applyAlignment="1">
      <alignment horizontal="center"/>
    </xf>
    <xf numFmtId="0" fontId="61" fillId="4" borderId="4" xfId="0" applyFont="1" applyFill="1" applyBorder="1" applyAlignment="1">
      <alignment horizontal="center"/>
    </xf>
    <xf numFmtId="2" fontId="61" fillId="4" borderId="4" xfId="0" applyNumberFormat="1" applyFont="1" applyFill="1" applyBorder="1" applyAlignment="1">
      <alignment horizontal="center"/>
    </xf>
    <xf numFmtId="0" fontId="77" fillId="2" borderId="19" xfId="0" applyFont="1" applyFill="1" applyBorder="1"/>
    <xf numFmtId="0" fontId="77" fillId="4" borderId="19" xfId="0" applyFont="1" applyFill="1" applyBorder="1"/>
    <xf numFmtId="164" fontId="25" fillId="2" borderId="19" xfId="0" applyNumberFormat="1" applyFont="1" applyFill="1" applyBorder="1" applyAlignment="1">
      <alignment horizontal="left" vertical="center"/>
    </xf>
    <xf numFmtId="0" fontId="17" fillId="2" borderId="19" xfId="0" applyFont="1" applyFill="1" applyBorder="1" applyAlignment="1">
      <alignment vertical="center"/>
    </xf>
    <xf numFmtId="0" fontId="25" fillId="2" borderId="19" xfId="0" applyFont="1" applyFill="1" applyBorder="1" applyAlignment="1">
      <alignment vertical="center"/>
    </xf>
    <xf numFmtId="0" fontId="38" fillId="2" borderId="19" xfId="0" applyFont="1" applyFill="1" applyBorder="1" applyAlignment="1">
      <alignment horizontal="right" vertical="center"/>
    </xf>
    <xf numFmtId="0" fontId="25" fillId="2" borderId="19" xfId="0" applyFont="1" applyFill="1" applyBorder="1" applyAlignment="1">
      <alignment horizontal="center" vertical="center"/>
    </xf>
    <xf numFmtId="0" fontId="38" fillId="0" borderId="0" xfId="0" applyFont="1"/>
    <xf numFmtId="0" fontId="14" fillId="2" borderId="19" xfId="0" applyFont="1" applyFill="1" applyBorder="1" applyAlignment="1">
      <alignment horizontal="center" vertical="center"/>
    </xf>
    <xf numFmtId="0" fontId="38" fillId="2" borderId="19" xfId="0" applyFont="1" applyFill="1" applyBorder="1" applyAlignment="1">
      <alignment vertical="center"/>
    </xf>
    <xf numFmtId="0" fontId="25" fillId="2" borderId="4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left" vertical="center"/>
    </xf>
    <xf numFmtId="2" fontId="38" fillId="2" borderId="4" xfId="0" applyNumberFormat="1" applyFont="1" applyFill="1" applyBorder="1" applyAlignment="1">
      <alignment vertical="center"/>
    </xf>
    <xf numFmtId="1" fontId="14" fillId="2" borderId="4" xfId="0" applyNumberFormat="1" applyFont="1" applyFill="1" applyBorder="1" applyAlignment="1">
      <alignment horizontal="center" vertical="center"/>
    </xf>
    <xf numFmtId="2" fontId="14" fillId="2" borderId="5" xfId="0" applyNumberFormat="1" applyFont="1" applyFill="1" applyBorder="1" applyAlignment="1">
      <alignment horizontal="center" vertical="center"/>
    </xf>
    <xf numFmtId="2" fontId="25" fillId="2" borderId="4" xfId="0" applyNumberFormat="1" applyFont="1" applyFill="1" applyBorder="1" applyAlignment="1">
      <alignment horizontal="center" vertical="center"/>
    </xf>
    <xf numFmtId="2" fontId="38" fillId="2" borderId="4" xfId="0" applyNumberFormat="1" applyFont="1" applyFill="1" applyBorder="1" applyAlignment="1">
      <alignment horizontal="center" vertical="center"/>
    </xf>
    <xf numFmtId="1" fontId="14" fillId="2" borderId="26" xfId="0" applyNumberFormat="1" applyFont="1" applyFill="1" applyBorder="1" applyAlignment="1">
      <alignment horizontal="center" vertical="center"/>
    </xf>
    <xf numFmtId="2" fontId="14" fillId="2" borderId="38" xfId="0" applyNumberFormat="1" applyFont="1" applyFill="1" applyBorder="1" applyAlignment="1">
      <alignment horizontal="center" vertical="center"/>
    </xf>
    <xf numFmtId="1" fontId="58" fillId="0" borderId="4" xfId="0" applyNumberFormat="1" applyFont="1" applyBorder="1" applyAlignment="1">
      <alignment horizontal="right"/>
    </xf>
    <xf numFmtId="0" fontId="25" fillId="2" borderId="4" xfId="0" applyFont="1" applyFill="1" applyBorder="1" applyAlignment="1">
      <alignment horizontal="left" vertical="center"/>
    </xf>
    <xf numFmtId="1" fontId="25" fillId="2" borderId="4" xfId="0" applyNumberFormat="1" applyFont="1" applyFill="1" applyBorder="1" applyAlignment="1">
      <alignment horizontal="center" vertical="center"/>
    </xf>
    <xf numFmtId="1" fontId="38" fillId="0" borderId="0" xfId="0" applyNumberFormat="1" applyFont="1"/>
    <xf numFmtId="2" fontId="38" fillId="0" borderId="0" xfId="0" applyNumberFormat="1" applyFont="1"/>
    <xf numFmtId="0" fontId="38" fillId="2" borderId="19" xfId="0" applyFont="1" applyFill="1" applyBorder="1" applyAlignment="1">
      <alignment horizontal="left" vertical="center"/>
    </xf>
    <xf numFmtId="1" fontId="11" fillId="0" borderId="4" xfId="0" applyNumberFormat="1" applyFont="1" applyBorder="1" applyAlignment="1">
      <alignment horizontal="center"/>
    </xf>
    <xf numFmtId="1" fontId="11" fillId="0" borderId="10" xfId="0" applyNumberFormat="1" applyFont="1" applyBorder="1" applyAlignment="1">
      <alignment horizontal="center"/>
    </xf>
    <xf numFmtId="1" fontId="11" fillId="0" borderId="6" xfId="0" applyNumberFormat="1" applyFont="1" applyBorder="1" applyAlignment="1">
      <alignment horizontal="center"/>
    </xf>
    <xf numFmtId="1" fontId="11" fillId="0" borderId="9" xfId="0" applyNumberFormat="1" applyFont="1" applyBorder="1" applyAlignment="1">
      <alignment horizontal="center"/>
    </xf>
    <xf numFmtId="1" fontId="58" fillId="0" borderId="4" xfId="0" applyNumberFormat="1" applyFont="1" applyBorder="1" applyAlignment="1">
      <alignment horizontal="center"/>
    </xf>
    <xf numFmtId="1" fontId="58" fillId="0" borderId="10" xfId="0" applyNumberFormat="1" applyFont="1" applyBorder="1" applyAlignment="1">
      <alignment horizontal="center"/>
    </xf>
    <xf numFmtId="1" fontId="11" fillId="0" borderId="10" xfId="0" applyNumberFormat="1" applyFont="1" applyBorder="1" applyAlignment="1">
      <alignment horizontal="right"/>
    </xf>
    <xf numFmtId="1" fontId="11" fillId="0" borderId="9" xfId="0" applyNumberFormat="1" applyFont="1" applyBorder="1" applyAlignment="1">
      <alignment horizontal="right"/>
    </xf>
    <xf numFmtId="1" fontId="11" fillId="0" borderId="10" xfId="0" applyNumberFormat="1" applyFont="1" applyBorder="1" applyAlignment="1"/>
    <xf numFmtId="1" fontId="11" fillId="0" borderId="9" xfId="0" applyNumberFormat="1" applyFont="1" applyBorder="1" applyAlignment="1"/>
    <xf numFmtId="1" fontId="58" fillId="0" borderId="10" xfId="0" applyNumberFormat="1" applyFont="1" applyBorder="1" applyAlignment="1">
      <alignment horizontal="right"/>
    </xf>
    <xf numFmtId="0" fontId="38" fillId="2" borderId="25" xfId="0" applyFont="1" applyFill="1" applyBorder="1" applyAlignment="1">
      <alignment vertical="center"/>
    </xf>
    <xf numFmtId="2" fontId="58" fillId="0" borderId="10" xfId="0" applyNumberFormat="1" applyFont="1" applyBorder="1" applyAlignment="1">
      <alignment horizontal="right"/>
    </xf>
    <xf numFmtId="164" fontId="23" fillId="2" borderId="19" xfId="0" applyNumberFormat="1" applyFont="1" applyFill="1" applyBorder="1" applyAlignment="1">
      <alignment horizontal="left" vertical="center"/>
    </xf>
    <xf numFmtId="0" fontId="81" fillId="2" borderId="19" xfId="0" applyFont="1" applyFill="1" applyBorder="1" applyAlignment="1">
      <alignment vertical="center"/>
    </xf>
    <xf numFmtId="0" fontId="23" fillId="2" borderId="19" xfId="0" applyFont="1" applyFill="1" applyBorder="1" applyAlignment="1">
      <alignment vertical="center"/>
    </xf>
    <xf numFmtId="0" fontId="82" fillId="2" borderId="19" xfId="0" applyFont="1" applyFill="1" applyBorder="1" applyAlignment="1">
      <alignment horizontal="right" vertical="center"/>
    </xf>
    <xf numFmtId="0" fontId="23" fillId="2" borderId="19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82" fillId="2" borderId="19" xfId="0" applyFont="1" applyFill="1" applyBorder="1" applyAlignment="1">
      <alignment vertical="center"/>
    </xf>
    <xf numFmtId="1" fontId="15" fillId="4" borderId="4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1" fontId="15" fillId="2" borderId="4" xfId="0" applyNumberFormat="1" applyFont="1" applyFill="1" applyBorder="1" applyAlignment="1">
      <alignment horizontal="center" vertical="center"/>
    </xf>
    <xf numFmtId="2" fontId="15" fillId="2" borderId="5" xfId="0" applyNumberFormat="1" applyFont="1" applyFill="1" applyBorder="1" applyAlignment="1">
      <alignment horizontal="center" vertical="center"/>
    </xf>
    <xf numFmtId="1" fontId="15" fillId="4" borderId="26" xfId="0" applyNumberFormat="1" applyFont="1" applyFill="1" applyBorder="1" applyAlignment="1">
      <alignment horizontal="center" vertical="center"/>
    </xf>
    <xf numFmtId="2" fontId="15" fillId="4" borderId="38" xfId="0" applyNumberFormat="1" applyFont="1" applyFill="1" applyBorder="1" applyAlignment="1">
      <alignment horizontal="center" vertical="center"/>
    </xf>
    <xf numFmtId="1" fontId="15" fillId="2" borderId="26" xfId="0" applyNumberFormat="1" applyFont="1" applyFill="1" applyBorder="1" applyAlignment="1">
      <alignment horizontal="center" vertical="center"/>
    </xf>
    <xf numFmtId="2" fontId="15" fillId="2" borderId="38" xfId="0" applyNumberFormat="1" applyFont="1" applyFill="1" applyBorder="1" applyAlignment="1">
      <alignment horizontal="center" vertical="center"/>
    </xf>
    <xf numFmtId="1" fontId="15" fillId="3" borderId="26" xfId="0" applyNumberFormat="1" applyFont="1" applyFill="1" applyBorder="1" applyAlignment="1">
      <alignment horizontal="center" vertical="center"/>
    </xf>
    <xf numFmtId="2" fontId="15" fillId="3" borderId="38" xfId="0" applyNumberFormat="1" applyFont="1" applyFill="1" applyBorder="1" applyAlignment="1">
      <alignment horizontal="center" vertical="center"/>
    </xf>
    <xf numFmtId="1" fontId="14" fillId="3" borderId="26" xfId="0" applyNumberFormat="1" applyFont="1" applyFill="1" applyBorder="1" applyAlignment="1">
      <alignment horizontal="center" vertical="center"/>
    </xf>
    <xf numFmtId="2" fontId="14" fillId="3" borderId="38" xfId="0" applyNumberFormat="1" applyFont="1" applyFill="1" applyBorder="1" applyAlignment="1">
      <alignment horizontal="center" vertical="center"/>
    </xf>
    <xf numFmtId="2" fontId="38" fillId="2" borderId="19" xfId="0" applyNumberFormat="1" applyFont="1" applyFill="1" applyBorder="1" applyAlignment="1">
      <alignment vertical="center"/>
    </xf>
    <xf numFmtId="0" fontId="38" fillId="2" borderId="19" xfId="0" applyFont="1" applyFill="1" applyBorder="1" applyAlignment="1">
      <alignment horizontal="left"/>
    </xf>
    <xf numFmtId="0" fontId="38" fillId="2" borderId="19" xfId="0" applyFont="1" applyFill="1" applyBorder="1"/>
    <xf numFmtId="0" fontId="13" fillId="2" borderId="19" xfId="0" applyFont="1" applyFill="1" applyBorder="1" applyAlignment="1">
      <alignment horizontal="left"/>
    </xf>
    <xf numFmtId="0" fontId="13" fillId="2" borderId="19" xfId="0" applyFont="1" applyFill="1" applyBorder="1"/>
    <xf numFmtId="0" fontId="84" fillId="0" borderId="0" xfId="0" applyFont="1" applyAlignment="1">
      <alignment vertical="center"/>
    </xf>
    <xf numFmtId="0" fontId="38" fillId="2" borderId="4" xfId="0" applyFont="1" applyFill="1" applyBorder="1" applyAlignment="1">
      <alignment vertical="center"/>
    </xf>
    <xf numFmtId="1" fontId="38" fillId="2" borderId="4" xfId="0" applyNumberFormat="1" applyFont="1" applyFill="1" applyBorder="1" applyAlignment="1">
      <alignment horizontal="center"/>
    </xf>
    <xf numFmtId="2" fontId="38" fillId="2" borderId="5" xfId="0" applyNumberFormat="1" applyFont="1" applyFill="1" applyBorder="1" applyAlignment="1">
      <alignment horizontal="center"/>
    </xf>
    <xf numFmtId="2" fontId="25" fillId="2" borderId="5" xfId="0" applyNumberFormat="1" applyFont="1" applyFill="1" applyBorder="1" applyAlignment="1">
      <alignment horizontal="center" vertical="center"/>
    </xf>
    <xf numFmtId="1" fontId="38" fillId="2" borderId="26" xfId="0" applyNumberFormat="1" applyFont="1" applyFill="1" applyBorder="1" applyAlignment="1">
      <alignment horizontal="center"/>
    </xf>
    <xf numFmtId="2" fontId="38" fillId="2" borderId="38" xfId="0" applyNumberFormat="1" applyFont="1" applyFill="1" applyBorder="1" applyAlignment="1">
      <alignment horizontal="center"/>
    </xf>
    <xf numFmtId="1" fontId="25" fillId="2" borderId="26" xfId="0" applyNumberFormat="1" applyFont="1" applyFill="1" applyBorder="1" applyAlignment="1">
      <alignment horizontal="center" vertical="center"/>
    </xf>
    <xf numFmtId="2" fontId="25" fillId="2" borderId="38" xfId="0" applyNumberFormat="1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right" vertical="center"/>
    </xf>
    <xf numFmtId="1" fontId="38" fillId="2" borderId="4" xfId="0" applyNumberFormat="1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15" fillId="4" borderId="19" xfId="0" applyFont="1" applyFill="1" applyBorder="1"/>
    <xf numFmtId="0" fontId="48" fillId="2" borderId="19" xfId="0" applyFont="1" applyFill="1" applyBorder="1"/>
    <xf numFmtId="1" fontId="48" fillId="2" borderId="4" xfId="0" applyNumberFormat="1" applyFont="1" applyFill="1" applyBorder="1" applyAlignment="1">
      <alignment horizontal="center" vertical="center" wrapText="1"/>
    </xf>
    <xf numFmtId="0" fontId="49" fillId="2" borderId="4" xfId="0" applyFont="1" applyFill="1" applyBorder="1" applyAlignment="1">
      <alignment horizontal="center"/>
    </xf>
    <xf numFmtId="1" fontId="49" fillId="2" borderId="4" xfId="0" applyNumberFormat="1" applyFont="1" applyFill="1" applyBorder="1" applyAlignment="1">
      <alignment horizontal="center"/>
    </xf>
    <xf numFmtId="0" fontId="85" fillId="4" borderId="9" xfId="0" applyFont="1" applyFill="1" applyBorder="1" applyAlignment="1">
      <alignment horizontal="center"/>
    </xf>
    <xf numFmtId="0" fontId="48" fillId="2" borderId="28" xfId="0" applyFont="1" applyFill="1" applyBorder="1" applyAlignment="1">
      <alignment horizontal="center" vertical="center" wrapText="1"/>
    </xf>
    <xf numFmtId="168" fontId="48" fillId="2" borderId="28" xfId="0" applyNumberFormat="1" applyFont="1" applyFill="1" applyBorder="1" applyAlignment="1">
      <alignment horizontal="center" vertical="center" wrapText="1"/>
    </xf>
    <xf numFmtId="0" fontId="49" fillId="2" borderId="28" xfId="0" applyFont="1" applyFill="1" applyBorder="1" applyAlignment="1">
      <alignment horizontal="center"/>
    </xf>
    <xf numFmtId="1" fontId="63" fillId="4" borderId="4" xfId="0" applyNumberFormat="1" applyFont="1" applyFill="1" applyBorder="1" applyAlignment="1">
      <alignment horizontal="center"/>
    </xf>
    <xf numFmtId="0" fontId="53" fillId="0" borderId="0" xfId="0" applyFont="1"/>
    <xf numFmtId="0" fontId="53" fillId="2" borderId="19" xfId="0" applyFont="1" applyFill="1" applyBorder="1" applyAlignment="1">
      <alignment horizontal="right"/>
    </xf>
    <xf numFmtId="0" fontId="75" fillId="0" borderId="0" xfId="0" applyFont="1"/>
    <xf numFmtId="0" fontId="45" fillId="3" borderId="6" xfId="0" applyFont="1" applyFill="1" applyBorder="1" applyAlignment="1">
      <alignment horizontal="center" wrapText="1"/>
    </xf>
    <xf numFmtId="0" fontId="45" fillId="3" borderId="9" xfId="0" applyFont="1" applyFill="1" applyBorder="1" applyAlignment="1">
      <alignment horizontal="center" wrapText="1"/>
    </xf>
    <xf numFmtId="0" fontId="11" fillId="4" borderId="4" xfId="0" applyFont="1" applyFill="1" applyBorder="1" applyAlignment="1">
      <alignment horizontal="center"/>
    </xf>
    <xf numFmtId="0" fontId="11" fillId="4" borderId="10" xfId="0" applyFont="1" applyFill="1" applyBorder="1" applyAlignment="1">
      <alignment horizontal="center"/>
    </xf>
    <xf numFmtId="1" fontId="67" fillId="4" borderId="4" xfId="0" applyNumberFormat="1" applyFont="1" applyFill="1" applyBorder="1" applyAlignment="1">
      <alignment horizontal="center" vertical="center" wrapText="1"/>
    </xf>
    <xf numFmtId="1" fontId="86" fillId="4" borderId="4" xfId="0" applyNumberFormat="1" applyFont="1" applyFill="1" applyBorder="1" applyAlignment="1">
      <alignment horizontal="center"/>
    </xf>
    <xf numFmtId="0" fontId="11" fillId="4" borderId="6" xfId="0" applyFont="1" applyFill="1" applyBorder="1" applyAlignment="1">
      <alignment horizontal="center"/>
    </xf>
    <xf numFmtId="0" fontId="11" fillId="4" borderId="9" xfId="0" applyFont="1" applyFill="1" applyBorder="1" applyAlignment="1">
      <alignment horizontal="center"/>
    </xf>
    <xf numFmtId="1" fontId="86" fillId="4" borderId="6" xfId="0" applyNumberFormat="1" applyFont="1" applyFill="1" applyBorder="1" applyAlignment="1">
      <alignment horizontal="center"/>
    </xf>
    <xf numFmtId="1" fontId="11" fillId="4" borderId="9" xfId="0" applyNumberFormat="1" applyFont="1" applyFill="1" applyBorder="1" applyAlignment="1">
      <alignment horizontal="center"/>
    </xf>
    <xf numFmtId="0" fontId="66" fillId="4" borderId="4" xfId="0" applyFont="1" applyFill="1" applyBorder="1" applyAlignment="1">
      <alignment horizontal="center" vertical="center"/>
    </xf>
    <xf numFmtId="0" fontId="64" fillId="4" borderId="10" xfId="0" applyFont="1" applyFill="1" applyBorder="1" applyAlignment="1">
      <alignment horizontal="center"/>
    </xf>
    <xf numFmtId="1" fontId="87" fillId="4" borderId="4" xfId="0" applyNumberFormat="1" applyFont="1" applyFill="1" applyBorder="1" applyAlignment="1">
      <alignment horizontal="center" vertical="center" wrapText="1"/>
    </xf>
    <xf numFmtId="0" fontId="88" fillId="4" borderId="4" xfId="0" applyFont="1" applyFill="1" applyBorder="1" applyAlignment="1">
      <alignment horizontal="center"/>
    </xf>
    <xf numFmtId="1" fontId="87" fillId="2" borderId="4" xfId="0" applyNumberFormat="1" applyFont="1" applyFill="1" applyBorder="1" applyAlignment="1">
      <alignment horizontal="center" vertical="center" wrapText="1"/>
    </xf>
    <xf numFmtId="0" fontId="88" fillId="4" borderId="6" xfId="0" applyFont="1" applyFill="1" applyBorder="1" applyAlignment="1">
      <alignment horizontal="center"/>
    </xf>
    <xf numFmtId="1" fontId="64" fillId="4" borderId="9" xfId="0" applyNumberFormat="1" applyFont="1" applyFill="1" applyBorder="1" applyAlignment="1">
      <alignment horizontal="center"/>
    </xf>
    <xf numFmtId="0" fontId="89" fillId="4" borderId="4" xfId="0" applyFont="1" applyFill="1" applyBorder="1" applyAlignment="1">
      <alignment horizontal="center" vertical="center"/>
    </xf>
    <xf numFmtId="1" fontId="89" fillId="4" borderId="4" xfId="0" applyNumberFormat="1" applyFont="1" applyFill="1" applyBorder="1" applyAlignment="1">
      <alignment horizontal="center" vertical="center"/>
    </xf>
    <xf numFmtId="1" fontId="89" fillId="2" borderId="4" xfId="0" applyNumberFormat="1" applyFont="1" applyFill="1" applyBorder="1" applyAlignment="1">
      <alignment horizontal="center" vertical="center"/>
    </xf>
    <xf numFmtId="0" fontId="48" fillId="2" borderId="4" xfId="0" applyFont="1" applyFill="1" applyBorder="1"/>
    <xf numFmtId="0" fontId="89" fillId="2" borderId="4" xfId="0" applyFont="1" applyFill="1" applyBorder="1" applyAlignment="1">
      <alignment horizontal="center" vertical="center"/>
    </xf>
    <xf numFmtId="0" fontId="63" fillId="4" borderId="4" xfId="0" applyFont="1" applyFill="1" applyBorder="1" applyAlignment="1">
      <alignment horizontal="center"/>
    </xf>
    <xf numFmtId="0" fontId="63" fillId="0" borderId="10" xfId="0" applyFont="1" applyBorder="1" applyAlignment="1">
      <alignment horizontal="center"/>
    </xf>
    <xf numFmtId="0" fontId="63" fillId="0" borderId="4" xfId="0" applyFont="1" applyBorder="1" applyAlignment="1">
      <alignment horizontal="center"/>
    </xf>
    <xf numFmtId="0" fontId="63" fillId="0" borderId="9" xfId="0" applyFont="1" applyBorder="1" applyAlignment="1">
      <alignment horizontal="center"/>
    </xf>
    <xf numFmtId="0" fontId="63" fillId="0" borderId="6" xfId="0" applyFont="1" applyBorder="1" applyAlignment="1">
      <alignment horizontal="center"/>
    </xf>
    <xf numFmtId="1" fontId="63" fillId="0" borderId="9" xfId="0" applyNumberFormat="1" applyFont="1" applyBorder="1" applyAlignment="1">
      <alignment horizontal="center"/>
    </xf>
    <xf numFmtId="1" fontId="63" fillId="4" borderId="6" xfId="0" applyNumberFormat="1" applyFont="1" applyFill="1" applyBorder="1" applyAlignment="1">
      <alignment horizontal="center"/>
    </xf>
    <xf numFmtId="0" fontId="89" fillId="4" borderId="4" xfId="0" applyFont="1" applyFill="1" applyBorder="1" applyAlignment="1">
      <alignment horizontal="center"/>
    </xf>
    <xf numFmtId="0" fontId="89" fillId="2" borderId="4" xfId="0" applyFont="1" applyFill="1" applyBorder="1" applyAlignment="1">
      <alignment horizontal="center"/>
    </xf>
    <xf numFmtId="1" fontId="89" fillId="2" borderId="4" xfId="0" applyNumberFormat="1" applyFont="1" applyFill="1" applyBorder="1" applyAlignment="1">
      <alignment horizontal="center"/>
    </xf>
    <xf numFmtId="168" fontId="49" fillId="2" borderId="28" xfId="0" applyNumberFormat="1" applyFont="1" applyFill="1" applyBorder="1" applyAlignment="1">
      <alignment horizontal="center" vertical="center" wrapText="1"/>
    </xf>
    <xf numFmtId="0" fontId="50" fillId="4" borderId="19" xfId="0" applyFont="1" applyFill="1" applyBorder="1"/>
    <xf numFmtId="0" fontId="56" fillId="4" borderId="4" xfId="0" applyFont="1" applyFill="1" applyBorder="1" applyAlignment="1">
      <alignment horizontal="center"/>
    </xf>
    <xf numFmtId="0" fontId="56" fillId="4" borderId="10" xfId="0" applyFont="1" applyFill="1" applyBorder="1" applyAlignment="1">
      <alignment horizontal="center"/>
    </xf>
    <xf numFmtId="0" fontId="8" fillId="0" borderId="4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right"/>
    </xf>
    <xf numFmtId="165" fontId="65" fillId="9" borderId="9" xfId="0" applyNumberFormat="1" applyFont="1" applyFill="1" applyBorder="1" applyAlignment="1">
      <alignment horizontal="center" vertical="center"/>
    </xf>
    <xf numFmtId="0" fontId="65" fillId="4" borderId="9" xfId="0" applyFont="1" applyFill="1" applyBorder="1" applyAlignment="1">
      <alignment horizontal="center" vertical="center"/>
    </xf>
    <xf numFmtId="0" fontId="47" fillId="0" borderId="9" xfId="0" applyFont="1" applyBorder="1" applyAlignment="1">
      <alignment horizontal="left" vertical="center"/>
    </xf>
    <xf numFmtId="165" fontId="7" fillId="9" borderId="9" xfId="0" applyNumberFormat="1" applyFont="1" applyFill="1" applyBorder="1" applyAlignment="1"/>
    <xf numFmtId="0" fontId="11" fillId="0" borderId="9" xfId="0" applyFont="1" applyBorder="1" applyAlignment="1">
      <alignment horizontal="right"/>
    </xf>
    <xf numFmtId="2" fontId="47" fillId="0" borderId="9" xfId="0" applyNumberFormat="1" applyFont="1" applyBorder="1" applyAlignment="1">
      <alignment horizontal="left" vertical="center"/>
    </xf>
    <xf numFmtId="1" fontId="7" fillId="9" borderId="9" xfId="0" applyNumberFormat="1" applyFont="1" applyFill="1" applyBorder="1" applyAlignment="1"/>
    <xf numFmtId="0" fontId="47" fillId="4" borderId="9" xfId="0" applyFont="1" applyFill="1" applyBorder="1" applyAlignment="1">
      <alignment horizontal="left" vertical="center"/>
    </xf>
    <xf numFmtId="2" fontId="7" fillId="10" borderId="9" xfId="0" applyNumberFormat="1" applyFont="1" applyFill="1" applyBorder="1" applyAlignment="1"/>
    <xf numFmtId="1" fontId="46" fillId="9" borderId="9" xfId="0" applyNumberFormat="1" applyFont="1" applyFill="1" applyBorder="1" applyAlignment="1">
      <alignment horizontal="right"/>
    </xf>
    <xf numFmtId="1" fontId="46" fillId="10" borderId="9" xfId="0" applyNumberFormat="1" applyFont="1" applyFill="1" applyBorder="1" applyAlignment="1">
      <alignment horizontal="right"/>
    </xf>
    <xf numFmtId="2" fontId="46" fillId="10" borderId="9" xfId="0" applyNumberFormat="1" applyFont="1" applyFill="1" applyBorder="1" applyAlignment="1">
      <alignment horizontal="right"/>
    </xf>
    <xf numFmtId="0" fontId="91" fillId="0" borderId="4" xfId="0" applyFont="1" applyBorder="1" applyAlignment="1">
      <alignment horizontal="center" vertical="center" wrapText="1"/>
    </xf>
    <xf numFmtId="0" fontId="72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65" fontId="7" fillId="9" borderId="9" xfId="0" applyNumberFormat="1" applyFont="1" applyFill="1" applyBorder="1" applyAlignment="1"/>
    <xf numFmtId="1" fontId="2" fillId="0" borderId="0" xfId="0" applyNumberFormat="1" applyFont="1"/>
    <xf numFmtId="0" fontId="46" fillId="4" borderId="0" xfId="0" applyFont="1" applyFill="1" applyAlignment="1">
      <alignment horizontal="center" vertical="center" wrapText="1"/>
    </xf>
    <xf numFmtId="0" fontId="65" fillId="4" borderId="15" xfId="0" applyFont="1" applyFill="1" applyBorder="1" applyAlignment="1">
      <alignment vertical="center"/>
    </xf>
    <xf numFmtId="0" fontId="46" fillId="4" borderId="9" xfId="0" applyFont="1" applyFill="1" applyBorder="1" applyAlignment="1">
      <alignment horizontal="center" vertical="center" wrapText="1"/>
    </xf>
    <xf numFmtId="0" fontId="65" fillId="4" borderId="8" xfId="0" applyFont="1" applyFill="1" applyBorder="1" applyAlignment="1">
      <alignment horizontal="center" vertical="center"/>
    </xf>
    <xf numFmtId="0" fontId="46" fillId="4" borderId="9" xfId="0" applyFont="1" applyFill="1" applyBorder="1" applyAlignment="1">
      <alignment horizontal="center" vertical="center" wrapText="1"/>
    </xf>
    <xf numFmtId="0" fontId="65" fillId="4" borderId="8" xfId="0" applyFont="1" applyFill="1" applyBorder="1" applyAlignment="1">
      <alignment vertical="center"/>
    </xf>
    <xf numFmtId="0" fontId="65" fillId="4" borderId="0" xfId="0" applyFont="1" applyFill="1" applyAlignment="1">
      <alignment horizontal="center" vertical="center"/>
    </xf>
    <xf numFmtId="0" fontId="38" fillId="4" borderId="4" xfId="0" applyFont="1" applyFill="1" applyBorder="1" applyAlignment="1">
      <alignment horizontal="center" vertical="center" wrapText="1"/>
    </xf>
    <xf numFmtId="2" fontId="65" fillId="4" borderId="9" xfId="0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right"/>
    </xf>
    <xf numFmtId="0" fontId="42" fillId="4" borderId="4" xfId="0" applyFont="1" applyFill="1" applyBorder="1" applyAlignment="1">
      <alignment horizontal="center" vertical="center"/>
    </xf>
    <xf numFmtId="165" fontId="65" fillId="8" borderId="9" xfId="0" applyNumberFormat="1" applyFont="1" applyFill="1" applyBorder="1" applyAlignment="1">
      <alignment horizontal="center" vertical="center"/>
    </xf>
    <xf numFmtId="0" fontId="65" fillId="8" borderId="9" xfId="0" applyFont="1" applyFill="1" applyBorder="1" applyAlignment="1">
      <alignment horizontal="center" vertical="center"/>
    </xf>
    <xf numFmtId="2" fontId="65" fillId="8" borderId="9" xfId="0" applyNumberFormat="1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2" fontId="13" fillId="2" borderId="4" xfId="0" applyNumberFormat="1" applyFont="1" applyFill="1" applyBorder="1" applyAlignment="1">
      <alignment horizontal="center" vertical="center"/>
    </xf>
    <xf numFmtId="2" fontId="13" fillId="2" borderId="19" xfId="0" applyNumberFormat="1" applyFont="1" applyFill="1" applyBorder="1" applyAlignment="1">
      <alignment horizontal="center" vertical="center"/>
    </xf>
    <xf numFmtId="165" fontId="57" fillId="0" borderId="0" xfId="0" applyNumberFormat="1" applyFont="1"/>
    <xf numFmtId="165" fontId="57" fillId="3" borderId="19" xfId="0" applyNumberFormat="1" applyFont="1" applyFill="1" applyBorder="1"/>
    <xf numFmtId="0" fontId="25" fillId="2" borderId="4" xfId="0" applyFont="1" applyFill="1" applyBorder="1" applyAlignment="1">
      <alignment horizontal="center" vertical="center"/>
    </xf>
    <xf numFmtId="2" fontId="9" fillId="2" borderId="4" xfId="0" applyNumberFormat="1" applyFont="1" applyFill="1" applyBorder="1" applyAlignment="1">
      <alignment horizontal="center" vertical="center"/>
    </xf>
    <xf numFmtId="2" fontId="9" fillId="2" borderId="19" xfId="0" applyNumberFormat="1" applyFont="1" applyFill="1" applyBorder="1" applyAlignment="1">
      <alignment horizontal="center" vertical="center"/>
    </xf>
    <xf numFmtId="165" fontId="25" fillId="2" borderId="4" xfId="0" applyNumberFormat="1" applyFont="1" applyFill="1" applyBorder="1" applyAlignment="1">
      <alignment horizontal="center" vertical="center"/>
    </xf>
    <xf numFmtId="0" fontId="57" fillId="2" borderId="20" xfId="0" applyFont="1" applyFill="1" applyBorder="1" applyAlignment="1">
      <alignment horizontal="center" vertical="center"/>
    </xf>
    <xf numFmtId="0" fontId="68" fillId="0" borderId="0" xfId="0" applyFont="1"/>
    <xf numFmtId="0" fontId="93" fillId="0" borderId="0" xfId="0" applyFont="1"/>
    <xf numFmtId="0" fontId="94" fillId="0" borderId="0" xfId="0" applyFont="1"/>
    <xf numFmtId="0" fontId="18" fillId="0" borderId="0" xfId="0" applyFont="1"/>
    <xf numFmtId="0" fontId="91" fillId="0" borderId="4" xfId="0" applyFont="1" applyBorder="1" applyAlignment="1">
      <alignment horizontal="center" vertical="center" wrapText="1"/>
    </xf>
    <xf numFmtId="168" fontId="69" fillId="0" borderId="4" xfId="0" applyNumberFormat="1" applyFont="1" applyBorder="1" applyAlignment="1">
      <alignment horizontal="center" vertical="center" wrapText="1"/>
    </xf>
    <xf numFmtId="0" fontId="91" fillId="4" borderId="4" xfId="0" applyFont="1" applyFill="1" applyBorder="1" applyAlignment="1">
      <alignment horizontal="center" vertical="center"/>
    </xf>
    <xf numFmtId="0" fontId="56" fillId="0" borderId="10" xfId="0" applyFont="1" applyBorder="1" applyAlignment="1">
      <alignment horizontal="center"/>
    </xf>
    <xf numFmtId="2" fontId="56" fillId="0" borderId="10" xfId="0" applyNumberFormat="1" applyFont="1" applyBorder="1" applyAlignment="1">
      <alignment horizontal="center"/>
    </xf>
    <xf numFmtId="1" fontId="56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1" fontId="69" fillId="0" borderId="4" xfId="0" applyNumberFormat="1" applyFont="1" applyBorder="1" applyAlignment="1">
      <alignment horizontal="center" vertical="center" wrapText="1"/>
    </xf>
    <xf numFmtId="2" fontId="69" fillId="0" borderId="4" xfId="0" applyNumberFormat="1" applyFont="1" applyBorder="1" applyAlignment="1">
      <alignment horizontal="center" vertical="center" wrapText="1"/>
    </xf>
    <xf numFmtId="0" fontId="56" fillId="0" borderId="9" xfId="0" applyFont="1" applyBorder="1" applyAlignment="1">
      <alignment horizontal="center"/>
    </xf>
    <xf numFmtId="2" fontId="56" fillId="0" borderId="9" xfId="0" applyNumberFormat="1" applyFont="1" applyBorder="1" applyAlignment="1">
      <alignment horizontal="center"/>
    </xf>
    <xf numFmtId="1" fontId="56" fillId="0" borderId="9" xfId="0" applyNumberFormat="1" applyFont="1" applyBorder="1" applyAlignment="1">
      <alignment horizontal="center"/>
    </xf>
    <xf numFmtId="0" fontId="55" fillId="0" borderId="9" xfId="0" applyFont="1" applyBorder="1" applyAlignment="1">
      <alignment horizontal="center"/>
    </xf>
    <xf numFmtId="2" fontId="55" fillId="0" borderId="9" xfId="0" applyNumberFormat="1" applyFont="1" applyBorder="1" applyAlignment="1">
      <alignment horizontal="center"/>
    </xf>
    <xf numFmtId="1" fontId="55" fillId="0" borderId="9" xfId="0" applyNumberFormat="1" applyFont="1" applyBorder="1" applyAlignment="1">
      <alignment horizontal="center"/>
    </xf>
    <xf numFmtId="0" fontId="50" fillId="0" borderId="0" xfId="0" applyFont="1"/>
    <xf numFmtId="0" fontId="54" fillId="0" borderId="0" xfId="0" applyFont="1"/>
    <xf numFmtId="0" fontId="54" fillId="4" borderId="19" xfId="0" applyFont="1" applyFill="1" applyBorder="1"/>
    <xf numFmtId="0" fontId="50" fillId="3" borderId="19" xfId="0" applyFont="1" applyFill="1" applyBorder="1"/>
    <xf numFmtId="0" fontId="98" fillId="0" borderId="0" xfId="0" applyFont="1" applyAlignment="1"/>
    <xf numFmtId="0" fontId="98" fillId="0" borderId="0" xfId="0" applyFont="1" applyAlignment="1"/>
    <xf numFmtId="0" fontId="99" fillId="0" borderId="9" xfId="0" applyFont="1" applyBorder="1" applyAlignment="1">
      <alignment horizontal="center" vertical="center" wrapText="1"/>
    </xf>
    <xf numFmtId="0" fontId="100" fillId="11" borderId="9" xfId="0" applyFont="1" applyFill="1" applyBorder="1" applyAlignment="1">
      <alignment horizontal="center" wrapText="1"/>
    </xf>
    <xf numFmtId="0" fontId="99" fillId="0" borderId="6" xfId="0" applyFont="1" applyBorder="1" applyAlignment="1">
      <alignment horizontal="right"/>
    </xf>
    <xf numFmtId="0" fontId="99" fillId="0" borderId="9" xfId="0" applyFont="1" applyBorder="1" applyAlignment="1">
      <alignment horizontal="center"/>
    </xf>
    <xf numFmtId="0" fontId="98" fillId="0" borderId="9" xfId="0" applyFont="1" applyBorder="1" applyAlignment="1">
      <alignment horizontal="center"/>
    </xf>
    <xf numFmtId="2" fontId="98" fillId="0" borderId="9" xfId="0" applyNumberFormat="1" applyFont="1" applyBorder="1" applyAlignment="1">
      <alignment horizontal="center"/>
    </xf>
    <xf numFmtId="0" fontId="100" fillId="11" borderId="6" xfId="0" applyFont="1" applyFill="1" applyBorder="1" applyAlignment="1">
      <alignment horizontal="center"/>
    </xf>
    <xf numFmtId="2" fontId="100" fillId="11" borderId="6" xfId="0" applyNumberFormat="1" applyFont="1" applyFill="1" applyBorder="1" applyAlignment="1">
      <alignment horizontal="center"/>
    </xf>
    <xf numFmtId="0" fontId="98" fillId="0" borderId="9" xfId="0" applyFont="1" applyBorder="1" applyAlignment="1">
      <alignment horizontal="center"/>
    </xf>
    <xf numFmtId="0" fontId="98" fillId="0" borderId="9" xfId="0" applyFont="1" applyBorder="1" applyAlignment="1">
      <alignment horizontal="center"/>
    </xf>
    <xf numFmtId="0" fontId="99" fillId="0" borderId="9" xfId="0" applyFont="1" applyBorder="1" applyAlignment="1">
      <alignment horizontal="center"/>
    </xf>
    <xf numFmtId="2" fontId="99" fillId="0" borderId="9" xfId="0" applyNumberFormat="1" applyFont="1" applyBorder="1" applyAlignment="1">
      <alignment horizontal="center"/>
    </xf>
    <xf numFmtId="0" fontId="100" fillId="11" borderId="6" xfId="0" applyFont="1" applyFill="1" applyBorder="1" applyAlignment="1">
      <alignment horizontal="center"/>
    </xf>
    <xf numFmtId="2" fontId="100" fillId="11" borderId="9" xfId="0" applyNumberFormat="1" applyFont="1" applyFill="1" applyBorder="1" applyAlignment="1">
      <alignment horizontal="center"/>
    </xf>
    <xf numFmtId="0" fontId="100" fillId="11" borderId="9" xfId="0" applyFont="1" applyFill="1" applyBorder="1" applyAlignment="1">
      <alignment horizontal="center"/>
    </xf>
    <xf numFmtId="0" fontId="99" fillId="0" borderId="0" xfId="0" applyFont="1" applyAlignment="1">
      <alignment horizontal="center"/>
    </xf>
    <xf numFmtId="0" fontId="103" fillId="0" borderId="4" xfId="0" applyFont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2" fontId="105" fillId="4" borderId="6" xfId="0" applyNumberFormat="1" applyFont="1" applyFill="1" applyBorder="1" applyAlignment="1">
      <alignment horizontal="center" vertical="center" wrapText="1"/>
    </xf>
    <xf numFmtId="2" fontId="105" fillId="4" borderId="9" xfId="0" applyNumberFormat="1" applyFont="1" applyFill="1" applyBorder="1" applyAlignment="1">
      <alignment horizontal="center" vertical="center" wrapText="1"/>
    </xf>
    <xf numFmtId="2" fontId="106" fillId="4" borderId="10" xfId="0" applyNumberFormat="1" applyFont="1" applyFill="1" applyBorder="1" applyAlignment="1">
      <alignment horizontal="center" vertical="center" wrapText="1"/>
    </xf>
    <xf numFmtId="2" fontId="106" fillId="4" borderId="4" xfId="0" applyNumberFormat="1" applyFont="1" applyFill="1" applyBorder="1" applyAlignment="1">
      <alignment horizontal="center" vertical="center" wrapText="1"/>
    </xf>
    <xf numFmtId="0" fontId="44" fillId="12" borderId="4" xfId="0" applyFont="1" applyFill="1" applyBorder="1" applyAlignment="1">
      <alignment horizontal="left"/>
    </xf>
    <xf numFmtId="0" fontId="44" fillId="12" borderId="10" xfId="0" applyFont="1" applyFill="1" applyBorder="1" applyAlignment="1">
      <alignment horizontal="left"/>
    </xf>
    <xf numFmtId="0" fontId="44" fillId="0" borderId="6" xfId="0" applyFont="1" applyBorder="1" applyAlignment="1"/>
    <xf numFmtId="0" fontId="12" fillId="0" borderId="9" xfId="0" applyFont="1" applyBorder="1" applyAlignment="1"/>
    <xf numFmtId="0" fontId="44" fillId="0" borderId="9" xfId="0" applyFont="1" applyBorder="1" applyAlignment="1"/>
    <xf numFmtId="0" fontId="44" fillId="0" borderId="6" xfId="0" applyFont="1" applyBorder="1" applyAlignment="1">
      <alignment horizontal="right"/>
    </xf>
    <xf numFmtId="0" fontId="12" fillId="0" borderId="9" xfId="0" applyFont="1" applyBorder="1" applyAlignment="1">
      <alignment horizontal="left"/>
    </xf>
    <xf numFmtId="0" fontId="44" fillId="0" borderId="9" xfId="0" applyFont="1" applyBorder="1" applyAlignment="1">
      <alignment horizontal="left"/>
    </xf>
    <xf numFmtId="0" fontId="12" fillId="0" borderId="0" xfId="0" applyFont="1" applyAlignment="1">
      <alignment horizontal="right"/>
    </xf>
    <xf numFmtId="11" fontId="12" fillId="0" borderId="0" xfId="0" applyNumberFormat="1" applyFont="1" applyAlignment="1">
      <alignment horizontal="right"/>
    </xf>
    <xf numFmtId="0" fontId="12" fillId="3" borderId="9" xfId="0" applyFont="1" applyFill="1" applyBorder="1" applyAlignment="1">
      <alignment horizontal="left"/>
    </xf>
    <xf numFmtId="0" fontId="44" fillId="0" borderId="0" xfId="0" applyFont="1" applyAlignment="1"/>
    <xf numFmtId="0" fontId="12" fillId="0" borderId="0" xfId="0" applyFont="1" applyAlignment="1"/>
    <xf numFmtId="0" fontId="44" fillId="0" borderId="4" xfId="0" applyFont="1" applyBorder="1" applyAlignment="1">
      <alignment horizontal="right"/>
    </xf>
    <xf numFmtId="0" fontId="12" fillId="0" borderId="10" xfId="0" applyFont="1" applyBorder="1" applyAlignment="1">
      <alignment horizontal="left"/>
    </xf>
    <xf numFmtId="0" fontId="44" fillId="0" borderId="10" xfId="0" applyFont="1" applyBorder="1" applyAlignment="1">
      <alignment horizontal="left"/>
    </xf>
    <xf numFmtId="0" fontId="12" fillId="0" borderId="10" xfId="0" applyFont="1" applyBorder="1" applyAlignment="1">
      <alignment horizontal="right"/>
    </xf>
    <xf numFmtId="0" fontId="44" fillId="0" borderId="6" xfId="0" applyFont="1" applyBorder="1" applyAlignment="1"/>
    <xf numFmtId="0" fontId="12" fillId="0" borderId="9" xfId="0" applyFont="1" applyBorder="1" applyAlignment="1"/>
    <xf numFmtId="0" fontId="44" fillId="0" borderId="9" xfId="0" applyFont="1" applyBorder="1" applyAlignment="1"/>
    <xf numFmtId="11" fontId="12" fillId="0" borderId="9" xfId="0" applyNumberFormat="1" applyFont="1" applyBorder="1" applyAlignment="1">
      <alignment horizontal="right"/>
    </xf>
    <xf numFmtId="0" fontId="12" fillId="0" borderId="6" xfId="0" applyFont="1" applyBorder="1" applyAlignment="1"/>
    <xf numFmtId="0" fontId="12" fillId="0" borderId="6" xfId="0" applyFont="1" applyBorder="1" applyAlignment="1">
      <alignment horizontal="right"/>
    </xf>
    <xf numFmtId="0" fontId="11" fillId="0" borderId="9" xfId="0" applyFont="1" applyBorder="1" applyAlignment="1"/>
    <xf numFmtId="0" fontId="12" fillId="0" borderId="9" xfId="0" applyFont="1" applyBorder="1" applyAlignment="1"/>
    <xf numFmtId="0" fontId="82" fillId="0" borderId="0" xfId="0" applyFont="1" applyAlignment="1"/>
    <xf numFmtId="0" fontId="107" fillId="0" borderId="0" xfId="0" applyFont="1" applyAlignment="1"/>
    <xf numFmtId="0" fontId="108" fillId="0" borderId="0" xfId="0" applyFont="1" applyAlignment="1"/>
    <xf numFmtId="0" fontId="7" fillId="0" borderId="8" xfId="0" applyFont="1" applyBorder="1" applyAlignment="1"/>
    <xf numFmtId="0" fontId="82" fillId="0" borderId="0" xfId="0" applyFont="1"/>
    <xf numFmtId="0" fontId="107" fillId="0" borderId="0" xfId="0" applyFont="1"/>
    <xf numFmtId="0" fontId="8" fillId="0" borderId="0" xfId="0" applyFont="1" applyAlignment="1"/>
    <xf numFmtId="0" fontId="23" fillId="0" borderId="0" xfId="0" applyFont="1" applyAlignment="1"/>
    <xf numFmtId="0" fontId="109" fillId="0" borderId="0" xfId="0" applyFont="1"/>
    <xf numFmtId="0" fontId="110" fillId="0" borderId="0" xfId="0" applyFont="1"/>
    <xf numFmtId="0" fontId="43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91" fillId="4" borderId="7" xfId="0" applyFont="1" applyFill="1" applyBorder="1" applyAlignment="1">
      <alignment horizontal="center" vertical="center"/>
    </xf>
    <xf numFmtId="0" fontId="47" fillId="4" borderId="7" xfId="0" applyFont="1" applyFill="1" applyBorder="1"/>
    <xf numFmtId="1" fontId="47" fillId="4" borderId="7" xfId="0" applyNumberFormat="1" applyFont="1" applyFill="1" applyBorder="1"/>
    <xf numFmtId="2" fontId="47" fillId="4" borderId="7" xfId="0" applyNumberFormat="1" applyFont="1" applyFill="1" applyBorder="1"/>
    <xf numFmtId="2" fontId="113" fillId="4" borderId="0" xfId="0" applyNumberFormat="1" applyFont="1" applyFill="1" applyAlignment="1">
      <alignment horizontal="center"/>
    </xf>
    <xf numFmtId="0" fontId="46" fillId="0" borderId="0" xfId="0" applyFont="1" applyAlignment="1">
      <alignment horizontal="center" vertical="center" wrapText="1"/>
    </xf>
    <xf numFmtId="0" fontId="46" fillId="0" borderId="4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/>
    </xf>
    <xf numFmtId="0" fontId="46" fillId="0" borderId="9" xfId="0" applyFont="1" applyBorder="1" applyAlignment="1">
      <alignment horizontal="center"/>
    </xf>
    <xf numFmtId="0" fontId="91" fillId="0" borderId="6" xfId="0" applyFont="1" applyBorder="1" applyAlignment="1">
      <alignment horizontal="center" vertical="center"/>
    </xf>
    <xf numFmtId="0" fontId="47" fillId="0" borderId="9" xfId="0" applyFont="1" applyBorder="1" applyAlignment="1"/>
    <xf numFmtId="0" fontId="114" fillId="0" borderId="9" xfId="0" applyFont="1" applyBorder="1" applyAlignment="1">
      <alignment horizontal="center"/>
    </xf>
    <xf numFmtId="0" fontId="114" fillId="0" borderId="0" xfId="0" applyFont="1" applyAlignment="1">
      <alignment horizontal="center"/>
    </xf>
    <xf numFmtId="0" fontId="65" fillId="0" borderId="9" xfId="0" applyFont="1" applyBorder="1" applyAlignment="1"/>
    <xf numFmtId="0" fontId="65" fillId="4" borderId="9" xfId="0" applyFont="1" applyFill="1" applyBorder="1" applyAlignment="1">
      <alignment horizontal="right"/>
    </xf>
    <xf numFmtId="2" fontId="65" fillId="4" borderId="9" xfId="0" applyNumberFormat="1" applyFont="1" applyFill="1" applyBorder="1" applyAlignment="1">
      <alignment horizontal="right"/>
    </xf>
    <xf numFmtId="0" fontId="65" fillId="4" borderId="9" xfId="0" applyFont="1" applyFill="1" applyBorder="1" applyAlignment="1">
      <alignment horizontal="center"/>
    </xf>
    <xf numFmtId="2" fontId="65" fillId="4" borderId="9" xfId="0" applyNumberFormat="1" applyFont="1" applyFill="1" applyBorder="1" applyAlignment="1">
      <alignment horizontal="center"/>
    </xf>
    <xf numFmtId="0" fontId="65" fillId="0" borderId="9" xfId="0" applyFont="1" applyBorder="1" applyAlignment="1">
      <alignment horizontal="right"/>
    </xf>
    <xf numFmtId="2" fontId="65" fillId="0" borderId="9" xfId="0" applyNumberFormat="1" applyFont="1" applyBorder="1" applyAlignment="1">
      <alignment horizontal="right"/>
    </xf>
    <xf numFmtId="1" fontId="7" fillId="4" borderId="9" xfId="0" applyNumberFormat="1" applyFont="1" applyFill="1" applyBorder="1" applyAlignment="1">
      <alignment horizontal="center"/>
    </xf>
    <xf numFmtId="2" fontId="7" fillId="4" borderId="9" xfId="0" applyNumberFormat="1" applyFont="1" applyFill="1" applyBorder="1" applyAlignment="1">
      <alignment horizontal="center"/>
    </xf>
    <xf numFmtId="1" fontId="65" fillId="0" borderId="9" xfId="0" applyNumberFormat="1" applyFont="1" applyBorder="1" applyAlignment="1">
      <alignment horizontal="right"/>
    </xf>
    <xf numFmtId="2" fontId="13" fillId="0" borderId="9" xfId="0" applyNumberFormat="1" applyFont="1" applyBorder="1" applyAlignment="1">
      <alignment horizontal="right"/>
    </xf>
    <xf numFmtId="1" fontId="65" fillId="0" borderId="0" xfId="0" applyNumberFormat="1" applyFont="1" applyAlignment="1">
      <alignment horizontal="right"/>
    </xf>
    <xf numFmtId="0" fontId="115" fillId="4" borderId="4" xfId="0" applyFont="1" applyFill="1" applyBorder="1" applyAlignment="1">
      <alignment horizontal="center" wrapText="1"/>
    </xf>
    <xf numFmtId="2" fontId="115" fillId="4" borderId="10" xfId="0" applyNumberFormat="1" applyFont="1" applyFill="1" applyBorder="1" applyAlignment="1">
      <alignment horizontal="center" wrapText="1"/>
    </xf>
    <xf numFmtId="0" fontId="115" fillId="4" borderId="4" xfId="0" applyFont="1" applyFill="1" applyBorder="1" applyAlignment="1">
      <alignment horizontal="center" wrapText="1"/>
    </xf>
    <xf numFmtId="0" fontId="115" fillId="4" borderId="6" xfId="0" applyFont="1" applyFill="1" applyBorder="1" applyAlignment="1">
      <alignment horizontal="center" wrapText="1"/>
    </xf>
    <xf numFmtId="2" fontId="115" fillId="4" borderId="9" xfId="0" applyNumberFormat="1" applyFont="1" applyFill="1" applyBorder="1" applyAlignment="1">
      <alignment horizontal="center" wrapText="1"/>
    </xf>
    <xf numFmtId="0" fontId="115" fillId="4" borderId="6" xfId="0" applyFont="1" applyFill="1" applyBorder="1" applyAlignment="1">
      <alignment horizontal="center" wrapText="1"/>
    </xf>
    <xf numFmtId="2" fontId="115" fillId="4" borderId="10" xfId="0" applyNumberFormat="1" applyFont="1" applyFill="1" applyBorder="1" applyAlignment="1">
      <alignment horizontal="center" wrapText="1"/>
    </xf>
    <xf numFmtId="0" fontId="65" fillId="4" borderId="9" xfId="0" applyFont="1" applyFill="1" applyBorder="1" applyAlignment="1">
      <alignment horizontal="center"/>
    </xf>
    <xf numFmtId="0" fontId="65" fillId="0" borderId="9" xfId="0" applyFont="1" applyBorder="1" applyAlignment="1">
      <alignment horizontal="center"/>
    </xf>
    <xf numFmtId="2" fontId="65" fillId="0" borderId="9" xfId="0" applyNumberFormat="1" applyFont="1" applyBorder="1" applyAlignment="1">
      <alignment horizontal="center"/>
    </xf>
    <xf numFmtId="1" fontId="65" fillId="0" borderId="9" xfId="0" applyNumberFormat="1" applyFont="1" applyBorder="1" applyAlignment="1">
      <alignment horizontal="right"/>
    </xf>
    <xf numFmtId="2" fontId="65" fillId="0" borderId="9" xfId="0" applyNumberFormat="1" applyFont="1" applyBorder="1" applyAlignment="1">
      <alignment horizontal="right"/>
    </xf>
    <xf numFmtId="0" fontId="46" fillId="13" borderId="9" xfId="0" applyFont="1" applyFill="1" applyBorder="1" applyAlignment="1">
      <alignment horizontal="center"/>
    </xf>
    <xf numFmtId="0" fontId="46" fillId="13" borderId="9" xfId="0" applyFont="1" applyFill="1" applyBorder="1" applyAlignment="1">
      <alignment horizontal="right"/>
    </xf>
    <xf numFmtId="2" fontId="46" fillId="13" borderId="9" xfId="0" applyNumberFormat="1" applyFont="1" applyFill="1" applyBorder="1" applyAlignment="1">
      <alignment horizontal="right"/>
    </xf>
    <xf numFmtId="1" fontId="46" fillId="13" borderId="9" xfId="0" applyNumberFormat="1" applyFont="1" applyFill="1" applyBorder="1" applyAlignment="1">
      <alignment horizontal="right"/>
    </xf>
    <xf numFmtId="1" fontId="46" fillId="13" borderId="0" xfId="0" applyNumberFormat="1" applyFont="1" applyFill="1" applyAlignment="1">
      <alignment horizontal="right"/>
    </xf>
    <xf numFmtId="0" fontId="65" fillId="4" borderId="4" xfId="0" applyFont="1" applyFill="1" applyBorder="1" applyAlignment="1">
      <alignment horizontal="center"/>
    </xf>
    <xf numFmtId="2" fontId="65" fillId="4" borderId="10" xfId="0" applyNumberFormat="1" applyFont="1" applyFill="1" applyBorder="1" applyAlignment="1">
      <alignment horizontal="center"/>
    </xf>
    <xf numFmtId="1" fontId="65" fillId="4" borderId="9" xfId="0" applyNumberFormat="1" applyFont="1" applyFill="1" applyBorder="1" applyAlignment="1">
      <alignment horizontal="right"/>
    </xf>
    <xf numFmtId="0" fontId="32" fillId="4" borderId="4" xfId="0" applyFont="1" applyFill="1" applyBorder="1" applyAlignment="1">
      <alignment horizontal="center"/>
    </xf>
    <xf numFmtId="2" fontId="32" fillId="4" borderId="10" xfId="0" applyNumberFormat="1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/>
    </xf>
    <xf numFmtId="2" fontId="7" fillId="4" borderId="9" xfId="0" applyNumberFormat="1" applyFont="1" applyFill="1" applyBorder="1" applyAlignment="1">
      <alignment horizontal="center"/>
    </xf>
    <xf numFmtId="1" fontId="32" fillId="4" borderId="4" xfId="0" applyNumberFormat="1" applyFont="1" applyFill="1" applyBorder="1" applyAlignment="1">
      <alignment horizontal="center"/>
    </xf>
    <xf numFmtId="0" fontId="32" fillId="4" borderId="6" xfId="0" applyFont="1" applyFill="1" applyBorder="1" applyAlignment="1">
      <alignment horizontal="center"/>
    </xf>
    <xf numFmtId="0" fontId="32" fillId="4" borderId="9" xfId="0" applyFont="1" applyFill="1" applyBorder="1" applyAlignment="1">
      <alignment horizontal="center"/>
    </xf>
    <xf numFmtId="1" fontId="7" fillId="4" borderId="6" xfId="0" applyNumberFormat="1" applyFont="1" applyFill="1" applyBorder="1" applyAlignment="1">
      <alignment horizontal="center"/>
    </xf>
    <xf numFmtId="1" fontId="65" fillId="0" borderId="9" xfId="0" applyNumberFormat="1" applyFont="1" applyBorder="1" applyAlignment="1">
      <alignment horizontal="center"/>
    </xf>
    <xf numFmtId="1" fontId="32" fillId="4" borderId="6" xfId="0" applyNumberFormat="1" applyFont="1" applyFill="1" applyBorder="1" applyAlignment="1">
      <alignment horizontal="center"/>
    </xf>
    <xf numFmtId="2" fontId="32" fillId="4" borderId="9" xfId="0" applyNumberFormat="1" applyFont="1" applyFill="1" applyBorder="1" applyAlignment="1">
      <alignment horizontal="center"/>
    </xf>
    <xf numFmtId="0" fontId="32" fillId="4" borderId="10" xfId="0" applyFont="1" applyFill="1" applyBorder="1" applyAlignment="1">
      <alignment horizontal="center"/>
    </xf>
    <xf numFmtId="1" fontId="65" fillId="0" borderId="6" xfId="0" applyNumberFormat="1" applyFont="1" applyBorder="1" applyAlignment="1">
      <alignment horizontal="center"/>
    </xf>
    <xf numFmtId="2" fontId="65" fillId="0" borderId="9" xfId="0" applyNumberFormat="1" applyFont="1" applyBorder="1" applyAlignment="1">
      <alignment horizontal="center"/>
    </xf>
    <xf numFmtId="1" fontId="115" fillId="4" borderId="4" xfId="0" applyNumberFormat="1" applyFont="1" applyFill="1" applyBorder="1" applyAlignment="1">
      <alignment horizontal="center" wrapText="1"/>
    </xf>
    <xf numFmtId="0" fontId="115" fillId="4" borderId="4" xfId="0" applyFont="1" applyFill="1" applyBorder="1" applyAlignment="1">
      <alignment horizontal="center" wrapText="1"/>
    </xf>
    <xf numFmtId="0" fontId="115" fillId="4" borderId="6" xfId="0" applyFont="1" applyFill="1" applyBorder="1" applyAlignment="1">
      <alignment horizontal="center" wrapText="1"/>
    </xf>
    <xf numFmtId="0" fontId="115" fillId="4" borderId="9" xfId="0" applyFont="1" applyFill="1" applyBorder="1" applyAlignment="1">
      <alignment horizontal="center" wrapText="1"/>
    </xf>
    <xf numFmtId="1" fontId="115" fillId="4" borderId="6" xfId="0" applyNumberFormat="1" applyFont="1" applyFill="1" applyBorder="1" applyAlignment="1">
      <alignment horizontal="center" wrapText="1"/>
    </xf>
    <xf numFmtId="0" fontId="115" fillId="4" borderId="10" xfId="0" applyFont="1" applyFill="1" applyBorder="1" applyAlignment="1">
      <alignment horizontal="center" wrapText="1"/>
    </xf>
    <xf numFmtId="0" fontId="65" fillId="4" borderId="9" xfId="0" applyFont="1" applyFill="1" applyBorder="1" applyAlignment="1">
      <alignment horizontal="right"/>
    </xf>
    <xf numFmtId="0" fontId="65" fillId="0" borderId="9" xfId="0" applyFont="1" applyBorder="1" applyAlignment="1">
      <alignment horizontal="right"/>
    </xf>
    <xf numFmtId="2" fontId="47" fillId="0" borderId="9" xfId="0" applyNumberFormat="1" applyFont="1" applyBorder="1" applyAlignment="1">
      <alignment horizontal="right"/>
    </xf>
    <xf numFmtId="2" fontId="47" fillId="0" borderId="4" xfId="0" applyNumberFormat="1" applyFont="1" applyBorder="1" applyAlignment="1">
      <alignment horizontal="right"/>
    </xf>
    <xf numFmtId="1" fontId="65" fillId="0" borderId="4" xfId="0" applyNumberFormat="1" applyFont="1" applyBorder="1" applyAlignment="1">
      <alignment horizontal="right"/>
    </xf>
    <xf numFmtId="0" fontId="11" fillId="0" borderId="0" xfId="0" applyFont="1" applyAlignment="1"/>
    <xf numFmtId="0" fontId="11" fillId="0" borderId="7" xfId="0" applyFont="1" applyBorder="1" applyAlignment="1"/>
    <xf numFmtId="0" fontId="42" fillId="0" borderId="6" xfId="0" applyFont="1" applyBorder="1" applyAlignment="1">
      <alignment horizontal="center"/>
    </xf>
    <xf numFmtId="0" fontId="42" fillId="0" borderId="9" xfId="0" applyFont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11" fillId="0" borderId="9" xfId="0" applyFont="1" applyBorder="1" applyAlignment="1"/>
    <xf numFmtId="0" fontId="12" fillId="0" borderId="9" xfId="0" applyFont="1" applyBorder="1" applyAlignment="1"/>
    <xf numFmtId="0" fontId="11" fillId="0" borderId="9" xfId="0" applyFont="1" applyBorder="1" applyAlignment="1"/>
    <xf numFmtId="0" fontId="11" fillId="0" borderId="6" xfId="0" applyFont="1" applyBorder="1" applyAlignment="1"/>
    <xf numFmtId="0" fontId="11" fillId="0" borderId="9" xfId="0" applyFont="1" applyBorder="1" applyAlignment="1"/>
    <xf numFmtId="0" fontId="11" fillId="0" borderId="0" xfId="0" applyFont="1" applyAlignment="1">
      <alignment horizontal="right"/>
    </xf>
    <xf numFmtId="0" fontId="11" fillId="0" borderId="0" xfId="0" applyFont="1" applyAlignment="1"/>
    <xf numFmtId="0" fontId="42" fillId="0" borderId="4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15" fillId="0" borderId="6" xfId="0" applyFont="1" applyBorder="1" applyAlignment="1">
      <alignment horizontal="right"/>
    </xf>
    <xf numFmtId="0" fontId="15" fillId="0" borderId="9" xfId="0" applyFont="1" applyBorder="1" applyAlignment="1"/>
    <xf numFmtId="0" fontId="5" fillId="0" borderId="9" xfId="0" applyFont="1" applyBorder="1" applyAlignment="1"/>
    <xf numFmtId="0" fontId="6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5" fillId="0" borderId="9" xfId="0" applyFont="1" applyBorder="1" applyAlignment="1">
      <alignment horizontal="right"/>
    </xf>
    <xf numFmtId="0" fontId="15" fillId="0" borderId="9" xfId="0" applyFont="1" applyBorder="1" applyAlignment="1">
      <alignment horizontal="right"/>
    </xf>
    <xf numFmtId="0" fontId="15" fillId="0" borderId="9" xfId="0" applyFont="1" applyBorder="1" applyAlignment="1"/>
    <xf numFmtId="0" fontId="6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11" fillId="0" borderId="9" xfId="0" applyFont="1" applyBorder="1" applyAlignment="1">
      <alignment horizontal="left"/>
    </xf>
    <xf numFmtId="0" fontId="12" fillId="0" borderId="9" xfId="0" applyFont="1" applyBorder="1" applyAlignment="1">
      <alignment horizontal="left"/>
    </xf>
    <xf numFmtId="1" fontId="11" fillId="0" borderId="0" xfId="0" applyNumberFormat="1" applyFont="1" applyAlignment="1"/>
    <xf numFmtId="0" fontId="8" fillId="4" borderId="9" xfId="0" applyFont="1" applyFill="1" applyBorder="1" applyAlignment="1">
      <alignment horizontal="center" wrapText="1"/>
    </xf>
    <xf numFmtId="0" fontId="91" fillId="4" borderId="9" xfId="0" applyFont="1" applyFill="1" applyBorder="1" applyAlignment="1">
      <alignment horizontal="center" wrapText="1"/>
    </xf>
    <xf numFmtId="0" fontId="7" fillId="4" borderId="0" xfId="0" applyFont="1" applyFill="1" applyAlignment="1"/>
    <xf numFmtId="0" fontId="46" fillId="4" borderId="9" xfId="0" applyFont="1" applyFill="1" applyBorder="1" applyAlignment="1">
      <alignment horizontal="center" wrapText="1"/>
    </xf>
    <xf numFmtId="1" fontId="7" fillId="4" borderId="9" xfId="0" applyNumberFormat="1" applyFont="1" applyFill="1" applyBorder="1" applyAlignment="1">
      <alignment horizontal="center"/>
    </xf>
    <xf numFmtId="1" fontId="65" fillId="4" borderId="9" xfId="0" applyNumberFormat="1" applyFont="1" applyFill="1" applyBorder="1" applyAlignment="1">
      <alignment horizontal="center"/>
    </xf>
    <xf numFmtId="1" fontId="65" fillId="0" borderId="9" xfId="0" applyNumberFormat="1" applyFont="1" applyBorder="1" applyAlignment="1">
      <alignment horizontal="center"/>
    </xf>
    <xf numFmtId="1" fontId="115" fillId="4" borderId="6" xfId="0" applyNumberFormat="1" applyFont="1" applyFill="1" applyBorder="1" applyAlignment="1">
      <alignment horizontal="center" wrapText="1"/>
    </xf>
    <xf numFmtId="2" fontId="115" fillId="4" borderId="9" xfId="0" applyNumberFormat="1" applyFont="1" applyFill="1" applyBorder="1" applyAlignment="1">
      <alignment horizontal="center" wrapText="1"/>
    </xf>
    <xf numFmtId="0" fontId="76" fillId="2" borderId="32" xfId="0" applyFont="1" applyFill="1" applyBorder="1" applyAlignment="1">
      <alignment vertical="center"/>
    </xf>
    <xf numFmtId="0" fontId="76" fillId="2" borderId="32" xfId="0" applyFont="1" applyFill="1" applyBorder="1" applyAlignment="1">
      <alignment horizontal="center" vertical="center"/>
    </xf>
    <xf numFmtId="0" fontId="123" fillId="0" borderId="44" xfId="0" applyFont="1" applyBorder="1" applyAlignment="1">
      <alignment horizontal="center" vertical="center"/>
    </xf>
    <xf numFmtId="0" fontId="123" fillId="0" borderId="44" xfId="0" applyFont="1" applyBorder="1" applyAlignment="1">
      <alignment horizontal="center" vertical="center" wrapText="1"/>
    </xf>
    <xf numFmtId="0" fontId="123" fillId="0" borderId="44" xfId="0" applyFont="1" applyFill="1" applyBorder="1" applyAlignment="1">
      <alignment horizontal="center" vertical="center" wrapText="1"/>
    </xf>
    <xf numFmtId="0" fontId="124" fillId="0" borderId="44" xfId="0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124" fillId="0" borderId="44" xfId="0" applyFont="1" applyBorder="1" applyAlignment="1">
      <alignment horizontal="center" vertical="center" wrapText="1"/>
    </xf>
    <xf numFmtId="0" fontId="123" fillId="15" borderId="44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26" fillId="16" borderId="44" xfId="0" applyFont="1" applyFill="1" applyBorder="1" applyAlignment="1">
      <alignment horizontal="center" vertical="center" wrapText="1"/>
    </xf>
    <xf numFmtId="0" fontId="126" fillId="0" borderId="44" xfId="0" applyFont="1" applyBorder="1" applyAlignment="1">
      <alignment horizontal="center" vertical="center" wrapText="1"/>
    </xf>
    <xf numFmtId="2" fontId="126" fillId="16" borderId="44" xfId="0" applyNumberFormat="1" applyFont="1" applyFill="1" applyBorder="1" applyAlignment="1">
      <alignment horizontal="center" vertical="center" wrapText="1"/>
    </xf>
    <xf numFmtId="0" fontId="127" fillId="16" borderId="44" xfId="0" applyFont="1" applyFill="1" applyBorder="1" applyAlignment="1">
      <alignment horizontal="center" vertical="center" wrapText="1"/>
    </xf>
    <xf numFmtId="2" fontId="127" fillId="16" borderId="44" xfId="0" applyNumberFormat="1" applyFont="1" applyFill="1" applyBorder="1" applyAlignment="1">
      <alignment horizontal="center" vertical="center" wrapText="1"/>
    </xf>
    <xf numFmtId="0" fontId="125" fillId="16" borderId="44" xfId="0" applyFont="1" applyFill="1" applyBorder="1" applyAlignment="1">
      <alignment horizontal="center" vertical="center"/>
    </xf>
    <xf numFmtId="0" fontId="126" fillId="16" borderId="44" xfId="0" applyFont="1" applyFill="1" applyBorder="1" applyAlignment="1">
      <alignment horizontal="center" vertical="center"/>
    </xf>
    <xf numFmtId="0" fontId="119" fillId="0" borderId="39" xfId="1" applyFont="1"/>
    <xf numFmtId="0" fontId="1" fillId="0" borderId="39" xfId="1"/>
    <xf numFmtId="0" fontId="120" fillId="0" borderId="44" xfId="1" applyFont="1" applyBorder="1" applyAlignment="1">
      <alignment horizontal="center" vertical="center" wrapText="1"/>
    </xf>
    <xf numFmtId="0" fontId="120" fillId="0" borderId="39" xfId="1" applyFont="1" applyAlignment="1">
      <alignment horizontal="center" vertical="center" wrapText="1"/>
    </xf>
    <xf numFmtId="0" fontId="1" fillId="0" borderId="44" xfId="1" applyBorder="1"/>
    <xf numFmtId="2" fontId="56" fillId="0" borderId="43" xfId="0" applyNumberFormat="1" applyFont="1" applyBorder="1" applyAlignment="1">
      <alignment horizontal="center"/>
    </xf>
    <xf numFmtId="2" fontId="55" fillId="0" borderId="43" xfId="0" applyNumberFormat="1" applyFont="1" applyBorder="1" applyAlignment="1">
      <alignment horizontal="center"/>
    </xf>
    <xf numFmtId="0" fontId="50" fillId="4" borderId="39" xfId="0" applyFont="1" applyFill="1" applyBorder="1"/>
    <xf numFmtId="0" fontId="14" fillId="4" borderId="18" xfId="0" applyFont="1" applyFill="1" applyBorder="1" applyAlignment="1">
      <alignment horizontal="center" vertical="center" wrapText="1"/>
    </xf>
    <xf numFmtId="0" fontId="4" fillId="0" borderId="12" xfId="0" applyFont="1" applyBorder="1"/>
    <xf numFmtId="0" fontId="14" fillId="4" borderId="0" xfId="0" applyFont="1" applyFill="1" applyAlignment="1">
      <alignment horizontal="left"/>
    </xf>
    <xf numFmtId="0" fontId="0" fillId="0" borderId="0" xfId="0" applyFont="1" applyAlignment="1"/>
    <xf numFmtId="0" fontId="14" fillId="4" borderId="16" xfId="0" applyFont="1" applyFill="1" applyBorder="1" applyAlignment="1">
      <alignment horizontal="right"/>
    </xf>
    <xf numFmtId="0" fontId="4" fillId="0" borderId="17" xfId="0" applyFont="1" applyBorder="1"/>
    <xf numFmtId="0" fontId="4" fillId="0" borderId="10" xfId="0" applyFont="1" applyBorder="1"/>
    <xf numFmtId="0" fontId="14" fillId="4" borderId="17" xfId="0" applyFont="1" applyFill="1" applyBorder="1" applyAlignment="1">
      <alignment horizontal="center"/>
    </xf>
    <xf numFmtId="0" fontId="2" fillId="0" borderId="7" xfId="0" applyFont="1" applyBorder="1"/>
    <xf numFmtId="0" fontId="4" fillId="0" borderId="9" xfId="0" applyFont="1" applyBorder="1"/>
    <xf numFmtId="0" fontId="14" fillId="4" borderId="11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14" fillId="4" borderId="16" xfId="0" applyFont="1" applyFill="1" applyBorder="1" applyAlignment="1">
      <alignment horizontal="center"/>
    </xf>
    <xf numFmtId="0" fontId="14" fillId="4" borderId="7" xfId="0" applyFont="1" applyFill="1" applyBorder="1" applyAlignment="1">
      <alignment horizontal="left"/>
    </xf>
    <xf numFmtId="0" fontId="4" fillId="0" borderId="7" xfId="0" applyFont="1" applyBorder="1"/>
    <xf numFmtId="0" fontId="14" fillId="4" borderId="13" xfId="0" applyFont="1" applyFill="1" applyBorder="1" applyAlignment="1">
      <alignment horizontal="right"/>
    </xf>
    <xf numFmtId="0" fontId="4" fillId="0" borderId="14" xfId="0" applyFont="1" applyBorder="1"/>
    <xf numFmtId="0" fontId="4" fillId="0" borderId="15" xfId="0" applyFont="1" applyBorder="1"/>
    <xf numFmtId="0" fontId="23" fillId="3" borderId="0" xfId="0" applyFont="1" applyFill="1" applyAlignment="1"/>
    <xf numFmtId="0" fontId="49" fillId="2" borderId="24" xfId="0" applyFont="1" applyFill="1" applyBorder="1" applyAlignment="1">
      <alignment horizontal="center" vertical="center" wrapText="1"/>
    </xf>
    <xf numFmtId="0" fontId="49" fillId="2" borderId="21" xfId="0" applyFont="1" applyFill="1" applyBorder="1" applyAlignment="1">
      <alignment horizontal="center" vertical="center"/>
    </xf>
    <xf numFmtId="0" fontId="4" fillId="0" borderId="22" xfId="0" applyFont="1" applyBorder="1"/>
    <xf numFmtId="0" fontId="4" fillId="0" borderId="23" xfId="0" applyFont="1" applyBorder="1"/>
    <xf numFmtId="0" fontId="48" fillId="2" borderId="24" xfId="0" applyFont="1" applyFill="1" applyBorder="1" applyAlignment="1">
      <alignment horizontal="center" vertical="center" wrapText="1"/>
    </xf>
    <xf numFmtId="0" fontId="4" fillId="0" borderId="11" xfId="0" applyFont="1" applyBorder="1"/>
    <xf numFmtId="0" fontId="45" fillId="3" borderId="16" xfId="0" applyFont="1" applyFill="1" applyBorder="1" applyAlignment="1">
      <alignment horizontal="center" wrapText="1"/>
    </xf>
    <xf numFmtId="0" fontId="66" fillId="2" borderId="1" xfId="0" applyFont="1" applyFill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60" fillId="2" borderId="1" xfId="0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right" vertical="center" wrapText="1"/>
    </xf>
    <xf numFmtId="0" fontId="66" fillId="2" borderId="16" xfId="0" applyFont="1" applyFill="1" applyBorder="1" applyAlignment="1">
      <alignment horizontal="center" vertical="center"/>
    </xf>
    <xf numFmtId="0" fontId="71" fillId="0" borderId="16" xfId="0" applyFont="1" applyBorder="1" applyAlignment="1">
      <alignment horizontal="center" vertical="center" wrapText="1"/>
    </xf>
    <xf numFmtId="0" fontId="4" fillId="0" borderId="42" xfId="0" applyFont="1" applyBorder="1"/>
    <xf numFmtId="0" fontId="70" fillId="0" borderId="16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/>
    </xf>
    <xf numFmtId="0" fontId="46" fillId="0" borderId="24" xfId="0" applyFont="1" applyBorder="1" applyAlignment="1">
      <alignment horizontal="center" vertical="center" wrapText="1"/>
    </xf>
    <xf numFmtId="0" fontId="69" fillId="0" borderId="16" xfId="0" applyFont="1" applyBorder="1" applyAlignment="1">
      <alignment horizontal="center" vertical="center"/>
    </xf>
    <xf numFmtId="0" fontId="69" fillId="0" borderId="42" xfId="0" applyFont="1" applyBorder="1" applyAlignment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91" fillId="7" borderId="16" xfId="0" applyFont="1" applyFill="1" applyBorder="1" applyAlignment="1">
      <alignment horizontal="center" vertical="center" wrapText="1"/>
    </xf>
    <xf numFmtId="2" fontId="69" fillId="0" borderId="16" xfId="0" applyNumberFormat="1" applyFont="1" applyBorder="1" applyAlignment="1">
      <alignment horizontal="center" vertical="center" wrapText="1"/>
    </xf>
    <xf numFmtId="164" fontId="26" fillId="4" borderId="24" xfId="0" applyNumberFormat="1" applyFont="1" applyFill="1" applyBorder="1" applyAlignment="1">
      <alignment horizontal="center" vertical="center" wrapText="1"/>
    </xf>
    <xf numFmtId="164" fontId="28" fillId="2" borderId="16" xfId="0" applyNumberFormat="1" applyFont="1" applyFill="1" applyBorder="1" applyAlignment="1">
      <alignment horizontal="center" vertical="center"/>
    </xf>
    <xf numFmtId="164" fontId="28" fillId="2" borderId="29" xfId="0" applyNumberFormat="1" applyFont="1" applyFill="1" applyBorder="1" applyAlignment="1">
      <alignment horizontal="center" vertical="center"/>
    </xf>
    <xf numFmtId="0" fontId="4" fillId="0" borderId="30" xfId="0" applyFont="1" applyBorder="1"/>
    <xf numFmtId="164" fontId="28" fillId="2" borderId="35" xfId="0" applyNumberFormat="1" applyFont="1" applyFill="1" applyBorder="1" applyAlignment="1">
      <alignment horizontal="left" vertical="center"/>
    </xf>
    <xf numFmtId="0" fontId="4" fillId="0" borderId="36" xfId="0" applyFont="1" applyBorder="1"/>
    <xf numFmtId="0" fontId="4" fillId="0" borderId="37" xfId="0" applyFont="1" applyBorder="1"/>
    <xf numFmtId="164" fontId="27" fillId="4" borderId="24" xfId="0" applyNumberFormat="1" applyFont="1" applyFill="1" applyBorder="1" applyAlignment="1">
      <alignment horizontal="center" vertical="center" wrapText="1"/>
    </xf>
    <xf numFmtId="164" fontId="9" fillId="2" borderId="31" xfId="0" applyNumberFormat="1" applyFont="1" applyFill="1" applyBorder="1" applyAlignment="1">
      <alignment horizontal="center" vertical="center"/>
    </xf>
    <xf numFmtId="0" fontId="4" fillId="0" borderId="34" xfId="0" applyFont="1" applyBorder="1"/>
    <xf numFmtId="164" fontId="28" fillId="2" borderId="16" xfId="0" applyNumberFormat="1" applyFont="1" applyFill="1" applyBorder="1" applyAlignment="1">
      <alignment horizontal="right" vertical="center"/>
    </xf>
    <xf numFmtId="164" fontId="25" fillId="2" borderId="21" xfId="0" applyNumberFormat="1" applyFont="1" applyFill="1" applyBorder="1" applyAlignment="1">
      <alignment horizontal="right" vertical="center"/>
    </xf>
    <xf numFmtId="164" fontId="25" fillId="2" borderId="24" xfId="0" applyNumberFormat="1" applyFont="1" applyFill="1" applyBorder="1" applyAlignment="1">
      <alignment horizontal="center" vertical="center"/>
    </xf>
    <xf numFmtId="164" fontId="22" fillId="2" borderId="29" xfId="0" applyNumberFormat="1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right" vertical="center"/>
    </xf>
    <xf numFmtId="164" fontId="22" fillId="2" borderId="31" xfId="0" applyNumberFormat="1" applyFont="1" applyFill="1" applyBorder="1" applyAlignment="1">
      <alignment horizontal="center" vertical="center"/>
    </xf>
    <xf numFmtId="164" fontId="9" fillId="2" borderId="24" xfId="0" applyNumberFormat="1" applyFont="1" applyFill="1" applyBorder="1" applyAlignment="1">
      <alignment horizontal="center" vertical="center"/>
    </xf>
    <xf numFmtId="0" fontId="41" fillId="5" borderId="0" xfId="0" applyFont="1" applyFill="1" applyAlignment="1">
      <alignment horizontal="center" wrapText="1"/>
    </xf>
    <xf numFmtId="0" fontId="41" fillId="5" borderId="0" xfId="0" applyFont="1" applyFill="1" applyAlignment="1">
      <alignment horizontal="center"/>
    </xf>
    <xf numFmtId="164" fontId="25" fillId="2" borderId="16" xfId="0" applyNumberFormat="1" applyFont="1" applyFill="1" applyBorder="1" applyAlignment="1">
      <alignment horizontal="center" vertical="center"/>
    </xf>
    <xf numFmtId="164" fontId="28" fillId="2" borderId="1" xfId="0" applyNumberFormat="1" applyFont="1" applyFill="1" applyBorder="1" applyAlignment="1">
      <alignment horizontal="left" vertical="center"/>
    </xf>
    <xf numFmtId="0" fontId="60" fillId="2" borderId="13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horizontal="center" vertical="center" wrapText="1"/>
    </xf>
    <xf numFmtId="0" fontId="60" fillId="14" borderId="1" xfId="0" applyFont="1" applyFill="1" applyBorder="1" applyAlignment="1">
      <alignment horizontal="center" vertical="center"/>
    </xf>
    <xf numFmtId="0" fontId="4" fillId="15" borderId="2" xfId="0" applyFont="1" applyFill="1" applyBorder="1"/>
    <xf numFmtId="0" fontId="4" fillId="15" borderId="3" xfId="0" applyFont="1" applyFill="1" applyBorder="1"/>
    <xf numFmtId="0" fontId="60" fillId="2" borderId="24" xfId="0" applyFont="1" applyFill="1" applyBorder="1" applyAlignment="1">
      <alignment horizontal="center" vertical="center"/>
    </xf>
    <xf numFmtId="0" fontId="60" fillId="2" borderId="24" xfId="0" applyFont="1" applyFill="1" applyBorder="1" applyAlignment="1">
      <alignment horizontal="center" vertical="center" wrapText="1"/>
    </xf>
    <xf numFmtId="0" fontId="74" fillId="2" borderId="41" xfId="0" applyFont="1" applyFill="1" applyBorder="1" applyAlignment="1">
      <alignment horizontal="center" vertical="center" wrapText="1"/>
    </xf>
    <xf numFmtId="0" fontId="4" fillId="0" borderId="40" xfId="0" applyFont="1" applyBorder="1"/>
    <xf numFmtId="0" fontId="4" fillId="0" borderId="18" xfId="0" applyFont="1" applyBorder="1"/>
    <xf numFmtId="0" fontId="4" fillId="0" borderId="8" xfId="0" applyFont="1" applyBorder="1"/>
    <xf numFmtId="0" fontId="74" fillId="2" borderId="13" xfId="0" applyFont="1" applyFill="1" applyBorder="1" applyAlignment="1">
      <alignment horizontal="center" vertical="center" wrapText="1"/>
    </xf>
    <xf numFmtId="0" fontId="59" fillId="2" borderId="13" xfId="0" applyFont="1" applyFill="1" applyBorder="1" applyAlignment="1">
      <alignment horizontal="center" vertical="center" wrapText="1"/>
    </xf>
    <xf numFmtId="0" fontId="76" fillId="2" borderId="13" xfId="0" applyFont="1" applyFill="1" applyBorder="1" applyAlignment="1">
      <alignment horizontal="center" vertical="center" wrapText="1"/>
    </xf>
    <xf numFmtId="0" fontId="76" fillId="2" borderId="24" xfId="0" applyFont="1" applyFill="1" applyBorder="1" applyAlignment="1">
      <alignment horizontal="center" vertical="center"/>
    </xf>
    <xf numFmtId="0" fontId="76" fillId="2" borderId="13" xfId="0" applyFont="1" applyFill="1" applyBorder="1" applyAlignment="1">
      <alignment horizontal="center" vertical="center"/>
    </xf>
    <xf numFmtId="0" fontId="79" fillId="2" borderId="13" xfId="0" applyFont="1" applyFill="1" applyBorder="1" applyAlignment="1">
      <alignment horizontal="center" vertical="center"/>
    </xf>
    <xf numFmtId="0" fontId="25" fillId="2" borderId="24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35" xfId="0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25" fillId="2" borderId="24" xfId="0" applyFont="1" applyFill="1" applyBorder="1" applyAlignment="1">
      <alignment horizontal="left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14" fillId="6" borderId="35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83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left" vertic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6" fillId="0" borderId="8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/>
    </xf>
    <xf numFmtId="0" fontId="91" fillId="0" borderId="1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46" fillId="4" borderId="15" xfId="0" applyFont="1" applyFill="1" applyBorder="1" applyAlignment="1">
      <alignment horizontal="center" vertical="center" wrapText="1"/>
    </xf>
    <xf numFmtId="0" fontId="2" fillId="0" borderId="0" xfId="0" applyFont="1"/>
    <xf numFmtId="0" fontId="92" fillId="0" borderId="0" xfId="0" applyFont="1" applyAlignment="1">
      <alignment horizontal="center" vertical="center"/>
    </xf>
    <xf numFmtId="0" fontId="46" fillId="4" borderId="24" xfId="0" applyFont="1" applyFill="1" applyBorder="1" applyAlignment="1">
      <alignment horizontal="center" vertical="center" wrapText="1"/>
    </xf>
    <xf numFmtId="0" fontId="46" fillId="4" borderId="17" xfId="0" applyFont="1" applyFill="1" applyBorder="1" applyAlignment="1">
      <alignment horizontal="center" vertical="center" wrapText="1"/>
    </xf>
    <xf numFmtId="0" fontId="65" fillId="4" borderId="15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 wrapText="1"/>
    </xf>
    <xf numFmtId="0" fontId="128" fillId="2" borderId="24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120" fillId="0" borderId="44" xfId="1" applyFont="1" applyBorder="1" applyAlignment="1">
      <alignment horizontal="center"/>
    </xf>
    <xf numFmtId="0" fontId="1" fillId="0" borderId="44" xfId="1" applyBorder="1" applyAlignment="1">
      <alignment horizontal="center"/>
    </xf>
    <xf numFmtId="0" fontId="99" fillId="0" borderId="16" xfId="0" applyFont="1" applyBorder="1" applyAlignment="1">
      <alignment horizontal="center"/>
    </xf>
    <xf numFmtId="0" fontId="99" fillId="0" borderId="17" xfId="0" applyFont="1" applyBorder="1" applyAlignment="1">
      <alignment horizontal="center" vertical="center" wrapText="1"/>
    </xf>
    <xf numFmtId="0" fontId="99" fillId="0" borderId="11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9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 wrapText="1"/>
    </xf>
    <xf numFmtId="0" fontId="99" fillId="0" borderId="24" xfId="0" applyFont="1" applyBorder="1" applyAlignment="1">
      <alignment horizontal="center"/>
    </xf>
    <xf numFmtId="0" fontId="99" fillId="0" borderId="17" xfId="0" applyFont="1" applyBorder="1" applyAlignment="1">
      <alignment horizontal="center"/>
    </xf>
    <xf numFmtId="0" fontId="100" fillId="11" borderId="16" xfId="0" applyFont="1" applyFill="1" applyBorder="1" applyAlignment="1">
      <alignment horizontal="center" wrapText="1"/>
    </xf>
    <xf numFmtId="0" fontId="100" fillId="11" borderId="11" xfId="0" applyFont="1" applyFill="1" applyBorder="1" applyAlignment="1">
      <alignment horizontal="center" wrapText="1"/>
    </xf>
    <xf numFmtId="0" fontId="100" fillId="11" borderId="8" xfId="0" applyFont="1" applyFill="1" applyBorder="1" applyAlignment="1">
      <alignment horizontal="center" wrapText="1"/>
    </xf>
    <xf numFmtId="0" fontId="100" fillId="11" borderId="7" xfId="0" applyFont="1" applyFill="1" applyBorder="1" applyAlignment="1">
      <alignment horizontal="center" wrapText="1"/>
    </xf>
    <xf numFmtId="0" fontId="103" fillId="0" borderId="24" xfId="0" applyFont="1" applyBorder="1" applyAlignment="1">
      <alignment horizontal="center" vertical="center" wrapText="1"/>
    </xf>
    <xf numFmtId="0" fontId="104" fillId="0" borderId="16" xfId="0" applyFont="1" applyBorder="1" applyAlignment="1">
      <alignment horizontal="center" vertical="center" wrapText="1"/>
    </xf>
    <xf numFmtId="0" fontId="97" fillId="3" borderId="0" xfId="0" applyFont="1" applyFill="1" applyAlignment="1">
      <alignment horizontal="center" vertical="center"/>
    </xf>
    <xf numFmtId="0" fontId="101" fillId="0" borderId="7" xfId="0" applyFont="1" applyBorder="1" applyAlignment="1">
      <alignment horizontal="center" vertical="center"/>
    </xf>
    <xf numFmtId="0" fontId="102" fillId="4" borderId="24" xfId="0" applyFont="1" applyFill="1" applyBorder="1" applyAlignment="1">
      <alignment horizontal="center" vertical="center"/>
    </xf>
    <xf numFmtId="0" fontId="103" fillId="0" borderId="16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46" fillId="0" borderId="13" xfId="0" applyFont="1" applyBorder="1" applyAlignment="1">
      <alignment horizontal="center" vertical="center" wrapText="1"/>
    </xf>
    <xf numFmtId="0" fontId="46" fillId="0" borderId="13" xfId="0" applyFont="1" applyBorder="1" applyAlignment="1">
      <alignment horizontal="center" wrapText="1"/>
    </xf>
    <xf numFmtId="1" fontId="46" fillId="3" borderId="0" xfId="0" applyNumberFormat="1" applyFont="1" applyFill="1" applyAlignment="1">
      <alignment horizontal="right"/>
    </xf>
    <xf numFmtId="0" fontId="6" fillId="3" borderId="0" xfId="0" applyFont="1" applyFill="1" applyAlignment="1">
      <alignment horizontal="center" vertical="center" wrapText="1"/>
    </xf>
    <xf numFmtId="2" fontId="112" fillId="4" borderId="7" xfId="0" applyNumberFormat="1" applyFont="1" applyFill="1" applyBorder="1" applyAlignment="1">
      <alignment horizontal="center"/>
    </xf>
    <xf numFmtId="0" fontId="116" fillId="0" borderId="0" xfId="0" applyFont="1" applyAlignment="1">
      <alignment horizontal="center"/>
    </xf>
    <xf numFmtId="0" fontId="95" fillId="4" borderId="7" xfId="0" applyFont="1" applyFill="1" applyBorder="1" applyAlignment="1">
      <alignment horizontal="center"/>
    </xf>
    <xf numFmtId="0" fontId="46" fillId="4" borderId="7" xfId="0" applyFont="1" applyFill="1" applyBorder="1" applyAlignment="1">
      <alignment horizontal="center" wrapText="1"/>
    </xf>
    <xf numFmtId="0" fontId="46" fillId="4" borderId="8" xfId="0" applyFont="1" applyFill="1" applyBorder="1" applyAlignment="1">
      <alignment horizontal="center" wrapText="1"/>
    </xf>
    <xf numFmtId="0" fontId="96" fillId="4" borderId="7" xfId="0" applyFont="1" applyFill="1" applyBorder="1" applyAlignment="1">
      <alignment horizontal="center" wrapText="1"/>
    </xf>
    <xf numFmtId="0" fontId="91" fillId="4" borderId="8" xfId="0" applyFont="1" applyFill="1" applyBorder="1" applyAlignment="1">
      <alignment horizontal="center" wrapText="1"/>
    </xf>
    <xf numFmtId="0" fontId="8" fillId="4" borderId="7" xfId="0" applyFont="1" applyFill="1" applyBorder="1" applyAlignment="1">
      <alignment horizontal="center" wrapText="1"/>
    </xf>
    <xf numFmtId="0" fontId="91" fillId="4" borderId="7" xfId="0" applyFont="1" applyFill="1" applyBorder="1" applyAlignment="1">
      <alignment horizontal="center" wrapText="1"/>
    </xf>
    <xf numFmtId="0" fontId="127" fillId="16" borderId="44" xfId="0" applyFont="1" applyFill="1" applyBorder="1" applyAlignment="1">
      <alignment horizontal="center" vertical="center"/>
    </xf>
    <xf numFmtId="0" fontId="127" fillId="16" borderId="45" xfId="0" applyFont="1" applyFill="1" applyBorder="1" applyAlignment="1">
      <alignment horizontal="center" vertical="center"/>
    </xf>
    <xf numFmtId="0" fontId="127" fillId="16" borderId="46" xfId="0" applyFont="1" applyFill="1" applyBorder="1" applyAlignment="1">
      <alignment horizontal="center" vertical="center"/>
    </xf>
    <xf numFmtId="0" fontId="125" fillId="16" borderId="44" xfId="0" applyFont="1" applyFill="1" applyBorder="1" applyAlignment="1">
      <alignment horizontal="center" vertical="center"/>
    </xf>
    <xf numFmtId="0" fontId="125" fillId="16" borderId="45" xfId="0" applyFont="1" applyFill="1" applyBorder="1" applyAlignment="1">
      <alignment horizontal="center" vertical="center" wrapText="1"/>
    </xf>
    <xf numFmtId="0" fontId="125" fillId="16" borderId="46" xfId="0" applyFont="1" applyFill="1" applyBorder="1" applyAlignment="1">
      <alignment horizontal="center" vertical="center" wrapText="1"/>
    </xf>
    <xf numFmtId="0" fontId="46" fillId="4" borderId="32" xfId="0" applyFont="1" applyFill="1" applyBorder="1" applyAlignment="1">
      <alignment horizontal="center" vertical="center" wrapText="1"/>
    </xf>
    <xf numFmtId="0" fontId="90" fillId="4" borderId="32" xfId="0" applyFont="1" applyFill="1" applyBorder="1" applyAlignment="1">
      <alignment horizontal="center" vertical="center" wrapText="1"/>
    </xf>
    <xf numFmtId="0" fontId="121" fillId="4" borderId="33" xfId="0" applyFont="1" applyFill="1" applyBorder="1" applyAlignment="1">
      <alignment horizontal="center" vertical="center" wrapText="1"/>
    </xf>
    <xf numFmtId="0" fontId="122" fillId="3" borderId="47" xfId="0" applyFont="1" applyFill="1" applyBorder="1" applyAlignment="1">
      <alignment horizontal="center" vertical="center" wrapText="1"/>
    </xf>
    <xf numFmtId="0" fontId="46" fillId="4" borderId="40" xfId="0" applyFont="1" applyFill="1" applyBorder="1" applyAlignment="1">
      <alignment horizontal="center" vertical="center" wrapText="1"/>
    </xf>
    <xf numFmtId="0" fontId="4" fillId="0" borderId="44" xfId="0" applyFont="1" applyBorder="1" applyAlignment="1"/>
    <xf numFmtId="0" fontId="129" fillId="0" borderId="44" xfId="0" applyFont="1" applyBorder="1" applyAlignment="1">
      <alignment horizontal="left" vertical="center"/>
    </xf>
    <xf numFmtId="0" fontId="0" fillId="0" borderId="44" xfId="0" applyFont="1" applyBorder="1" applyAlignment="1"/>
    <xf numFmtId="0" fontId="130" fillId="0" borderId="44" xfId="0" applyFont="1" applyBorder="1" applyAlignme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997"/>
  <sheetViews>
    <sheetView workbookViewId="0"/>
  </sheetViews>
  <sheetFormatPr defaultColWidth="12.5703125" defaultRowHeight="15" customHeight="1"/>
  <cols>
    <col min="4" max="4" width="15.28515625" customWidth="1"/>
    <col min="18" max="18" width="17.28515625" customWidth="1"/>
    <col min="19" max="19" width="16.42578125" customWidth="1"/>
    <col min="20" max="20" width="19.7109375" customWidth="1"/>
  </cols>
  <sheetData>
    <row r="1" spans="1:31" ht="15.75">
      <c r="A1" s="680" t="s">
        <v>17</v>
      </c>
      <c r="B1" s="681"/>
      <c r="C1" s="681"/>
      <c r="D1" s="4"/>
      <c r="E1" s="4"/>
      <c r="F1" s="4"/>
      <c r="G1" s="4"/>
      <c r="H1" s="4"/>
      <c r="I1" s="4"/>
      <c r="J1" s="4"/>
      <c r="K1" s="4"/>
      <c r="L1" s="5"/>
      <c r="M1" s="5"/>
      <c r="N1" s="5"/>
      <c r="O1" s="5"/>
      <c r="P1" s="5"/>
      <c r="Q1" s="5"/>
      <c r="R1" s="5"/>
      <c r="S1" s="5"/>
      <c r="T1" s="5"/>
      <c r="U1" s="6"/>
      <c r="V1" s="6"/>
      <c r="W1" s="6"/>
      <c r="X1" s="6"/>
      <c r="Y1" s="6"/>
      <c r="Z1" s="7"/>
      <c r="AA1" s="7"/>
      <c r="AB1" s="7"/>
      <c r="AC1" s="7"/>
      <c r="AD1" s="7"/>
      <c r="AE1" s="7"/>
    </row>
    <row r="2" spans="1:31" ht="15.75">
      <c r="A2" s="693" t="s">
        <v>18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4"/>
      <c r="T2" s="695"/>
      <c r="U2" s="6"/>
      <c r="V2" s="6"/>
      <c r="W2" s="6"/>
      <c r="X2" s="6"/>
      <c r="Y2" s="6"/>
      <c r="Z2" s="7"/>
      <c r="AA2" s="7"/>
      <c r="AB2" s="7"/>
      <c r="AC2" s="7"/>
      <c r="AD2" s="7"/>
      <c r="AE2" s="7"/>
    </row>
    <row r="3" spans="1:31" ht="15.75">
      <c r="A3" s="690" t="s">
        <v>19</v>
      </c>
      <c r="B3" s="683"/>
      <c r="C3" s="683"/>
      <c r="D3" s="683"/>
      <c r="E3" s="683"/>
      <c r="F3" s="683"/>
      <c r="G3" s="683"/>
      <c r="H3" s="683"/>
      <c r="I3" s="683"/>
      <c r="J3" s="683"/>
      <c r="K3" s="684"/>
      <c r="L3" s="685" t="s">
        <v>20</v>
      </c>
      <c r="M3" s="684"/>
      <c r="N3" s="686"/>
      <c r="O3" s="687"/>
      <c r="P3" s="685" t="s">
        <v>21</v>
      </c>
      <c r="Q3" s="683"/>
      <c r="R3" s="683"/>
      <c r="S3" s="683"/>
      <c r="T3" s="684"/>
      <c r="U3" s="6"/>
      <c r="V3" s="6"/>
      <c r="W3" s="6"/>
      <c r="X3" s="6"/>
      <c r="Y3" s="6"/>
      <c r="Z3" s="7"/>
      <c r="AA3" s="7"/>
      <c r="AB3" s="7"/>
      <c r="AC3" s="7"/>
      <c r="AD3" s="7"/>
      <c r="AE3" s="7"/>
    </row>
    <row r="4" spans="1:31" ht="64.5" customHeight="1">
      <c r="A4" s="688" t="s">
        <v>22</v>
      </c>
      <c r="B4" s="9" t="s">
        <v>23</v>
      </c>
      <c r="C4" s="9" t="s">
        <v>24</v>
      </c>
      <c r="D4" s="9" t="s">
        <v>25</v>
      </c>
      <c r="E4" s="9" t="s">
        <v>26</v>
      </c>
      <c r="F4" s="9" t="s">
        <v>27</v>
      </c>
      <c r="G4" s="9" t="s">
        <v>28</v>
      </c>
      <c r="H4" s="9" t="s">
        <v>29</v>
      </c>
      <c r="I4" s="9" t="s">
        <v>30</v>
      </c>
      <c r="J4" s="9" t="s">
        <v>31</v>
      </c>
      <c r="K4" s="9" t="s">
        <v>32</v>
      </c>
      <c r="L4" s="9" t="s">
        <v>33</v>
      </c>
      <c r="M4" s="9" t="s">
        <v>34</v>
      </c>
      <c r="N4" s="9" t="s">
        <v>35</v>
      </c>
      <c r="O4" s="9" t="s">
        <v>36</v>
      </c>
      <c r="P4" s="9" t="s">
        <v>37</v>
      </c>
      <c r="Q4" s="9" t="s">
        <v>38</v>
      </c>
      <c r="R4" s="9" t="s">
        <v>39</v>
      </c>
      <c r="S4" s="9" t="s">
        <v>40</v>
      </c>
      <c r="T4" s="9" t="s">
        <v>41</v>
      </c>
      <c r="U4" s="10"/>
      <c r="V4" s="10"/>
      <c r="W4" s="10"/>
      <c r="X4" s="11" t="s">
        <v>42</v>
      </c>
      <c r="Y4" s="10"/>
      <c r="Z4" s="12"/>
      <c r="AA4" s="12"/>
      <c r="AB4" s="12"/>
      <c r="AC4" s="12"/>
      <c r="AD4" s="12"/>
      <c r="AE4" s="12"/>
    </row>
    <row r="5" spans="1:31" ht="15.75">
      <c r="A5" s="689"/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  <c r="H5" s="13">
        <v>7</v>
      </c>
      <c r="I5" s="13">
        <v>8</v>
      </c>
      <c r="J5" s="13">
        <v>9</v>
      </c>
      <c r="K5" s="13">
        <v>10</v>
      </c>
      <c r="L5" s="13">
        <v>11</v>
      </c>
      <c r="M5" s="13">
        <v>12</v>
      </c>
      <c r="N5" s="13">
        <v>13</v>
      </c>
      <c r="O5" s="13">
        <v>14</v>
      </c>
      <c r="P5" s="13">
        <v>15</v>
      </c>
      <c r="Q5" s="13">
        <v>16</v>
      </c>
      <c r="R5" s="13">
        <v>17</v>
      </c>
      <c r="S5" s="13">
        <v>18</v>
      </c>
      <c r="T5" s="13">
        <v>19</v>
      </c>
      <c r="U5" s="6"/>
      <c r="V5" s="6"/>
      <c r="W5" s="6"/>
      <c r="X5" s="6"/>
      <c r="Y5" s="6"/>
      <c r="Z5" s="7"/>
      <c r="AA5" s="7"/>
      <c r="AB5" s="7"/>
      <c r="AC5" s="7"/>
      <c r="AD5" s="7"/>
      <c r="AE5" s="7"/>
    </row>
    <row r="6" spans="1:31" ht="15.75">
      <c r="A6" s="14" t="s">
        <v>43</v>
      </c>
      <c r="B6" s="15">
        <v>6052</v>
      </c>
      <c r="C6" s="15">
        <v>6052</v>
      </c>
      <c r="D6" s="15">
        <v>6052</v>
      </c>
      <c r="E6" s="15">
        <v>0.11</v>
      </c>
      <c r="F6" s="15">
        <v>0</v>
      </c>
      <c r="G6" s="15">
        <v>10.6</v>
      </c>
      <c r="H6" s="15">
        <v>10.6</v>
      </c>
      <c r="I6" s="16">
        <v>0</v>
      </c>
      <c r="J6" s="13">
        <v>100</v>
      </c>
      <c r="K6" s="13">
        <v>100</v>
      </c>
      <c r="L6" s="17">
        <v>0</v>
      </c>
      <c r="M6" s="18" t="e">
        <v>#DIV/0!</v>
      </c>
      <c r="N6" s="19">
        <v>9.77</v>
      </c>
      <c r="O6" s="17">
        <v>18</v>
      </c>
      <c r="P6" s="20">
        <v>0.94</v>
      </c>
      <c r="Q6" s="15">
        <v>16.18</v>
      </c>
      <c r="R6" s="15">
        <v>89.71</v>
      </c>
      <c r="S6" s="15">
        <v>89.71</v>
      </c>
      <c r="T6" s="21">
        <v>100</v>
      </c>
      <c r="U6" s="4"/>
      <c r="V6" s="22">
        <v>16.18</v>
      </c>
      <c r="W6" s="6"/>
      <c r="X6" s="23"/>
      <c r="Y6" s="6"/>
      <c r="Z6" s="7"/>
      <c r="AA6" s="7"/>
      <c r="AB6" s="7"/>
      <c r="AC6" s="7"/>
      <c r="AD6" s="7"/>
      <c r="AE6" s="7"/>
    </row>
    <row r="7" spans="1:31" ht="15.75">
      <c r="A7" s="14" t="s">
        <v>44</v>
      </c>
      <c r="B7" s="15">
        <v>1628</v>
      </c>
      <c r="C7" s="15">
        <v>330</v>
      </c>
      <c r="D7" s="15">
        <v>322</v>
      </c>
      <c r="E7" s="15">
        <v>0.02</v>
      </c>
      <c r="F7" s="15">
        <v>17.03</v>
      </c>
      <c r="G7" s="15">
        <v>1.65</v>
      </c>
      <c r="H7" s="15">
        <v>3.14</v>
      </c>
      <c r="I7" s="16">
        <v>15.54</v>
      </c>
      <c r="J7" s="13">
        <v>97.58</v>
      </c>
      <c r="K7" s="13">
        <v>190.06</v>
      </c>
      <c r="L7" s="17">
        <v>9.4</v>
      </c>
      <c r="M7" s="18" t="e">
        <v>#DIV/0!</v>
      </c>
      <c r="N7" s="19">
        <v>8.41</v>
      </c>
      <c r="O7" s="17">
        <v>61</v>
      </c>
      <c r="P7" s="20">
        <v>0.19</v>
      </c>
      <c r="Q7" s="15">
        <v>10</v>
      </c>
      <c r="R7" s="15">
        <v>13.3</v>
      </c>
      <c r="S7" s="15">
        <v>23.98</v>
      </c>
      <c r="T7" s="21">
        <v>180.3</v>
      </c>
      <c r="U7" s="4"/>
      <c r="V7" s="24">
        <v>-16.22</v>
      </c>
      <c r="W7" s="6"/>
      <c r="X7" s="23"/>
      <c r="Y7" s="6"/>
      <c r="Z7" s="7"/>
      <c r="AA7" s="7"/>
      <c r="AB7" s="7"/>
      <c r="AC7" s="7"/>
      <c r="AD7" s="7"/>
      <c r="AE7" s="7"/>
    </row>
    <row r="8" spans="1:31" ht="15.75">
      <c r="A8" s="14" t="s">
        <v>45</v>
      </c>
      <c r="B8" s="15">
        <v>19288</v>
      </c>
      <c r="C8" s="15">
        <v>17859</v>
      </c>
      <c r="D8" s="15">
        <v>17819</v>
      </c>
      <c r="E8" s="15">
        <v>0.51</v>
      </c>
      <c r="F8" s="15">
        <v>44.6</v>
      </c>
      <c r="G8" s="15">
        <v>45.81</v>
      </c>
      <c r="H8" s="15">
        <v>48.34</v>
      </c>
      <c r="I8" s="16">
        <v>42.07</v>
      </c>
      <c r="J8" s="13">
        <v>99.78</v>
      </c>
      <c r="K8" s="13">
        <v>105.52</v>
      </c>
      <c r="L8" s="17">
        <v>0.92</v>
      </c>
      <c r="M8" s="18" t="e">
        <v>#DIV/0!</v>
      </c>
      <c r="N8" s="19">
        <v>9.0500000000000007</v>
      </c>
      <c r="O8" s="17">
        <v>28</v>
      </c>
      <c r="P8" s="20">
        <v>4.62</v>
      </c>
      <c r="Q8" s="15">
        <v>51.66</v>
      </c>
      <c r="R8" s="15">
        <v>392.82</v>
      </c>
      <c r="S8" s="15">
        <v>401.9</v>
      </c>
      <c r="T8" s="21">
        <v>102.31</v>
      </c>
      <c r="U8" s="4"/>
      <c r="V8" s="22">
        <v>0.51</v>
      </c>
      <c r="W8" s="6"/>
      <c r="X8" s="23"/>
      <c r="Y8" s="6"/>
      <c r="Z8" s="7"/>
      <c r="AA8" s="7"/>
      <c r="AB8" s="7"/>
      <c r="AC8" s="7"/>
      <c r="AD8" s="7"/>
      <c r="AE8" s="7"/>
    </row>
    <row r="9" spans="1:31" ht="15.75">
      <c r="A9" s="14" t="s">
        <v>46</v>
      </c>
      <c r="B9" s="15">
        <v>1761</v>
      </c>
      <c r="C9" s="15">
        <v>1568</v>
      </c>
      <c r="D9" s="15">
        <v>1557</v>
      </c>
      <c r="E9" s="15">
        <v>0.18</v>
      </c>
      <c r="F9" s="15">
        <v>3.71</v>
      </c>
      <c r="G9" s="15">
        <v>21.44</v>
      </c>
      <c r="H9" s="15">
        <v>22.07</v>
      </c>
      <c r="I9" s="16">
        <v>3.08</v>
      </c>
      <c r="J9" s="13">
        <v>99.3</v>
      </c>
      <c r="K9" s="13">
        <v>102.96</v>
      </c>
      <c r="L9" s="17">
        <v>0.14000000000000001</v>
      </c>
      <c r="M9" s="18" t="e">
        <v>#DIV/0!</v>
      </c>
      <c r="N9" s="19">
        <v>12.25</v>
      </c>
      <c r="O9" s="17">
        <v>112</v>
      </c>
      <c r="P9" s="20">
        <v>1.56</v>
      </c>
      <c r="Q9" s="15">
        <v>7.97</v>
      </c>
      <c r="R9" s="15">
        <v>186.38</v>
      </c>
      <c r="S9" s="15">
        <v>191.27</v>
      </c>
      <c r="T9" s="21">
        <v>102.63</v>
      </c>
      <c r="U9" s="4"/>
      <c r="V9" s="22">
        <v>0</v>
      </c>
      <c r="W9" s="6"/>
      <c r="X9" s="23"/>
      <c r="Y9" s="6"/>
      <c r="Z9" s="7"/>
      <c r="AA9" s="7"/>
      <c r="AB9" s="7"/>
      <c r="AC9" s="7"/>
      <c r="AD9" s="7"/>
      <c r="AE9" s="7"/>
    </row>
    <row r="10" spans="1:31" ht="15.75">
      <c r="A10" s="14" t="s">
        <v>47</v>
      </c>
      <c r="B10" s="15">
        <v>5169</v>
      </c>
      <c r="C10" s="15">
        <v>5149</v>
      </c>
      <c r="D10" s="15">
        <v>5149</v>
      </c>
      <c r="E10" s="15">
        <v>1.69</v>
      </c>
      <c r="F10" s="15">
        <v>271.89999999999998</v>
      </c>
      <c r="G10" s="15">
        <v>117.35</v>
      </c>
      <c r="H10" s="15">
        <v>117.35</v>
      </c>
      <c r="I10" s="16">
        <v>271.89999999999998</v>
      </c>
      <c r="J10" s="13">
        <v>100</v>
      </c>
      <c r="K10" s="13">
        <v>100</v>
      </c>
      <c r="L10" s="17">
        <v>2.3199999999999998</v>
      </c>
      <c r="M10" s="18" t="e">
        <v>#DIV/0!</v>
      </c>
      <c r="N10" s="19">
        <v>6.93</v>
      </c>
      <c r="O10" s="17">
        <v>329</v>
      </c>
      <c r="P10" s="20">
        <v>13.55</v>
      </c>
      <c r="Q10" s="15">
        <v>279.60000000000002</v>
      </c>
      <c r="R10" s="15">
        <v>879.49</v>
      </c>
      <c r="S10" s="15">
        <v>887.19</v>
      </c>
      <c r="T10" s="21">
        <v>100.88</v>
      </c>
      <c r="U10" s="4"/>
      <c r="V10" s="22">
        <v>0</v>
      </c>
      <c r="W10" s="6"/>
      <c r="X10" s="23"/>
      <c r="Y10" s="6"/>
      <c r="Z10" s="7"/>
      <c r="AA10" s="7"/>
      <c r="AB10" s="7"/>
      <c r="AC10" s="7"/>
      <c r="AD10" s="7"/>
      <c r="AE10" s="7"/>
    </row>
    <row r="11" spans="1:31" ht="15.75">
      <c r="A11" s="14" t="s">
        <v>48</v>
      </c>
      <c r="B11" s="15">
        <v>582</v>
      </c>
      <c r="C11" s="15">
        <v>540</v>
      </c>
      <c r="D11" s="15">
        <v>534</v>
      </c>
      <c r="E11" s="15">
        <v>0.02</v>
      </c>
      <c r="F11" s="15">
        <v>808.84</v>
      </c>
      <c r="G11" s="15">
        <v>9.66</v>
      </c>
      <c r="H11" s="15">
        <v>16.63</v>
      </c>
      <c r="I11" s="16">
        <v>801.87</v>
      </c>
      <c r="J11" s="13">
        <v>98.89</v>
      </c>
      <c r="K11" s="13">
        <v>172.18</v>
      </c>
      <c r="L11" s="17">
        <v>83.03</v>
      </c>
      <c r="M11" s="18" t="e">
        <v>#DIV/0!</v>
      </c>
      <c r="N11" s="19">
        <v>46.95</v>
      </c>
      <c r="O11" s="17">
        <v>39</v>
      </c>
      <c r="P11" s="20">
        <v>0.28999999999999998</v>
      </c>
      <c r="Q11" s="15">
        <v>755.32</v>
      </c>
      <c r="R11" s="15">
        <v>82.71</v>
      </c>
      <c r="S11" s="15">
        <v>36.15</v>
      </c>
      <c r="T11" s="21">
        <v>43.71</v>
      </c>
      <c r="U11" s="4"/>
      <c r="V11" s="22">
        <v>0.01</v>
      </c>
      <c r="W11" s="6"/>
      <c r="X11" s="23"/>
      <c r="Y11" s="6"/>
      <c r="Z11" s="7"/>
      <c r="AA11" s="7"/>
      <c r="AB11" s="7"/>
      <c r="AC11" s="7"/>
      <c r="AD11" s="7"/>
      <c r="AE11" s="7"/>
    </row>
    <row r="12" spans="1:31" ht="15.75">
      <c r="A12" s="14" t="s">
        <v>49</v>
      </c>
      <c r="B12" s="15">
        <v>501</v>
      </c>
      <c r="C12" s="15">
        <v>390</v>
      </c>
      <c r="D12" s="15">
        <v>387</v>
      </c>
      <c r="E12" s="15">
        <v>0.13</v>
      </c>
      <c r="F12" s="15">
        <v>2.78</v>
      </c>
      <c r="G12" s="15">
        <v>14.95</v>
      </c>
      <c r="H12" s="15">
        <v>14.94</v>
      </c>
      <c r="I12" s="16">
        <v>2.79</v>
      </c>
      <c r="J12" s="13">
        <v>99.23</v>
      </c>
      <c r="K12" s="13">
        <v>99.96</v>
      </c>
      <c r="L12" s="17">
        <v>0.19</v>
      </c>
      <c r="M12" s="18" t="e">
        <v>#DIV/0!</v>
      </c>
      <c r="N12" s="19">
        <v>11.81</v>
      </c>
      <c r="O12" s="17">
        <v>327</v>
      </c>
      <c r="P12" s="20">
        <v>1.01</v>
      </c>
      <c r="Q12" s="15">
        <v>0.2</v>
      </c>
      <c r="R12" s="15">
        <v>136.22999999999999</v>
      </c>
      <c r="S12" s="15">
        <v>133.66</v>
      </c>
      <c r="T12" s="21">
        <v>98.12</v>
      </c>
      <c r="U12" s="4"/>
      <c r="V12" s="24">
        <v>-0.01</v>
      </c>
      <c r="W12" s="6"/>
      <c r="X12" s="23"/>
      <c r="Y12" s="6"/>
      <c r="Z12" s="7"/>
      <c r="AA12" s="7"/>
      <c r="AB12" s="7"/>
      <c r="AC12" s="7"/>
      <c r="AD12" s="7"/>
      <c r="AE12" s="7"/>
    </row>
    <row r="13" spans="1:31" ht="15.75">
      <c r="A13" s="14" t="s">
        <v>50</v>
      </c>
      <c r="B13" s="15">
        <v>515</v>
      </c>
      <c r="C13" s="15">
        <v>475</v>
      </c>
      <c r="D13" s="15">
        <v>473</v>
      </c>
      <c r="E13" s="15">
        <v>0.18</v>
      </c>
      <c r="F13" s="15">
        <v>37</v>
      </c>
      <c r="G13" s="15">
        <v>10.56</v>
      </c>
      <c r="H13" s="15">
        <v>19.739999999999998</v>
      </c>
      <c r="I13" s="16">
        <v>27.82</v>
      </c>
      <c r="J13" s="13">
        <v>99.58</v>
      </c>
      <c r="K13" s="13">
        <v>186.87</v>
      </c>
      <c r="L13" s="17">
        <v>2.63</v>
      </c>
      <c r="M13" s="18" t="e">
        <v>#DIV/0!</v>
      </c>
      <c r="N13" s="19">
        <v>5.97</v>
      </c>
      <c r="O13" s="17">
        <v>374</v>
      </c>
      <c r="P13" s="20">
        <v>1.42</v>
      </c>
      <c r="Q13" s="15">
        <v>32.700000000000003</v>
      </c>
      <c r="R13" s="15">
        <v>113.3</v>
      </c>
      <c r="S13" s="15">
        <v>118.18</v>
      </c>
      <c r="T13" s="21">
        <v>104.3</v>
      </c>
      <c r="U13" s="4"/>
      <c r="V13" s="24">
        <v>0</v>
      </c>
      <c r="W13" s="6"/>
      <c r="X13" s="23"/>
      <c r="Y13" s="6"/>
      <c r="Z13" s="7"/>
      <c r="AA13" s="7"/>
      <c r="AB13" s="7"/>
      <c r="AC13" s="7"/>
      <c r="AD13" s="7"/>
      <c r="AE13" s="7"/>
    </row>
    <row r="14" spans="1:31" ht="15.75">
      <c r="A14" s="14" t="s">
        <v>51</v>
      </c>
      <c r="B14" s="15">
        <v>364</v>
      </c>
      <c r="C14" s="15">
        <v>363</v>
      </c>
      <c r="D14" s="15">
        <v>363</v>
      </c>
      <c r="E14" s="15">
        <v>0.05</v>
      </c>
      <c r="F14" s="15">
        <v>51.54</v>
      </c>
      <c r="G14" s="15">
        <v>7.52</v>
      </c>
      <c r="H14" s="15">
        <v>8.9</v>
      </c>
      <c r="I14" s="16">
        <v>50.17</v>
      </c>
      <c r="J14" s="13">
        <v>100</v>
      </c>
      <c r="K14" s="13">
        <v>118.26</v>
      </c>
      <c r="L14" s="17">
        <v>6.67</v>
      </c>
      <c r="M14" s="18" t="e">
        <v>#DIV/0!</v>
      </c>
      <c r="N14" s="19">
        <v>15.22</v>
      </c>
      <c r="O14" s="17">
        <v>136</v>
      </c>
      <c r="P14" s="20">
        <v>0.56000000000000005</v>
      </c>
      <c r="Q14" s="15">
        <v>18.43</v>
      </c>
      <c r="R14" s="15">
        <v>84.94</v>
      </c>
      <c r="S14" s="15">
        <v>53.2</v>
      </c>
      <c r="T14" s="21">
        <v>62.63</v>
      </c>
      <c r="U14" s="4"/>
      <c r="V14" s="22">
        <v>0.01</v>
      </c>
      <c r="W14" s="6"/>
      <c r="X14" s="23"/>
      <c r="Y14" s="6"/>
      <c r="Z14" s="7"/>
      <c r="AA14" s="7"/>
      <c r="AB14" s="7"/>
      <c r="AC14" s="7"/>
      <c r="AD14" s="7"/>
      <c r="AE14" s="7"/>
    </row>
    <row r="15" spans="1:31" ht="15.75">
      <c r="A15" s="14" t="s">
        <v>52</v>
      </c>
      <c r="B15" s="15">
        <v>77</v>
      </c>
      <c r="C15" s="15">
        <v>77</v>
      </c>
      <c r="D15" s="15">
        <v>77</v>
      </c>
      <c r="E15" s="15">
        <v>0.01</v>
      </c>
      <c r="F15" s="25">
        <v>-9.7899999999999991</v>
      </c>
      <c r="G15" s="15">
        <v>2.4700000000000002</v>
      </c>
      <c r="H15" s="15">
        <v>2.44</v>
      </c>
      <c r="I15" s="26">
        <v>-9.75</v>
      </c>
      <c r="J15" s="13">
        <v>100</v>
      </c>
      <c r="K15" s="13">
        <v>98.47</v>
      </c>
      <c r="L15" s="27">
        <v>-3.94</v>
      </c>
      <c r="M15" s="18" t="e">
        <v>#DIV/0!</v>
      </c>
      <c r="N15" s="19">
        <v>36.44</v>
      </c>
      <c r="O15" s="17">
        <v>88</v>
      </c>
      <c r="P15" s="20">
        <v>0.08</v>
      </c>
      <c r="Q15" s="25">
        <v>-9.73</v>
      </c>
      <c r="R15" s="15">
        <v>24.31</v>
      </c>
      <c r="S15" s="15">
        <v>24.68</v>
      </c>
      <c r="T15" s="21">
        <v>101.52</v>
      </c>
      <c r="U15" s="4"/>
      <c r="V15" s="24">
        <v>-0.35</v>
      </c>
      <c r="W15" s="6"/>
      <c r="X15" s="23"/>
      <c r="Y15" s="6"/>
      <c r="Z15" s="7"/>
      <c r="AA15" s="7"/>
      <c r="AB15" s="7"/>
      <c r="AC15" s="7"/>
      <c r="AD15" s="7"/>
      <c r="AE15" s="7"/>
    </row>
    <row r="16" spans="1:31" ht="15.75">
      <c r="A16" s="14" t="s">
        <v>53</v>
      </c>
      <c r="B16" s="28"/>
      <c r="C16" s="28"/>
      <c r="D16" s="28"/>
      <c r="E16" s="28"/>
      <c r="F16" s="15">
        <v>0</v>
      </c>
      <c r="G16" s="28"/>
      <c r="H16" s="28"/>
      <c r="I16" s="16">
        <v>0</v>
      </c>
      <c r="J16" s="13" t="e">
        <v>#DIV/0!</v>
      </c>
      <c r="K16" s="13" t="e">
        <v>#DIV/0!</v>
      </c>
      <c r="L16" s="17" t="e">
        <v>#DIV/0!</v>
      </c>
      <c r="M16" s="18" t="e">
        <v>#DIV/0!</v>
      </c>
      <c r="N16" s="19" t="e">
        <v>#DIV/0!</v>
      </c>
      <c r="O16" s="17" t="e">
        <v>#DIV/0!</v>
      </c>
      <c r="P16" s="20">
        <v>0</v>
      </c>
      <c r="Q16" s="15">
        <v>0</v>
      </c>
      <c r="R16" s="15">
        <v>0</v>
      </c>
      <c r="S16" s="15">
        <v>0</v>
      </c>
      <c r="T16" s="21" t="e">
        <v>#DIV/0!</v>
      </c>
      <c r="U16" s="4"/>
      <c r="V16" s="22">
        <v>0</v>
      </c>
      <c r="W16" s="6"/>
      <c r="X16" s="23"/>
      <c r="Y16" s="6"/>
      <c r="Z16" s="7"/>
      <c r="AA16" s="7"/>
      <c r="AB16" s="7"/>
      <c r="AC16" s="7"/>
      <c r="AD16" s="7"/>
      <c r="AE16" s="7"/>
    </row>
    <row r="17" spans="1:31" ht="15.75">
      <c r="A17" s="29" t="s">
        <v>54</v>
      </c>
      <c r="B17" s="13">
        <v>35937</v>
      </c>
      <c r="C17" s="13">
        <v>32803</v>
      </c>
      <c r="D17" s="13">
        <v>32733</v>
      </c>
      <c r="E17" s="13">
        <v>2.88</v>
      </c>
      <c r="F17" s="13">
        <v>1227.6099999999999</v>
      </c>
      <c r="G17" s="13">
        <v>242.02</v>
      </c>
      <c r="H17" s="13">
        <v>264.14999999999998</v>
      </c>
      <c r="I17" s="30">
        <v>1205.48</v>
      </c>
      <c r="J17" s="13">
        <v>99.79</v>
      </c>
      <c r="K17" s="13">
        <v>109.14</v>
      </c>
      <c r="L17" s="31">
        <v>4.9800000000000004</v>
      </c>
      <c r="M17" s="19" t="e">
        <v>#DIV/0!</v>
      </c>
      <c r="N17" s="13">
        <v>8.4</v>
      </c>
      <c r="O17" s="17">
        <v>88</v>
      </c>
      <c r="P17" s="32">
        <v>24.24</v>
      </c>
      <c r="Q17" s="30">
        <v>1162.3399999999999</v>
      </c>
      <c r="R17" s="30">
        <v>2003.2</v>
      </c>
      <c r="S17" s="30">
        <v>1959.93</v>
      </c>
      <c r="T17" s="33">
        <v>97.84</v>
      </c>
      <c r="U17" s="4"/>
      <c r="V17" s="22">
        <v>0.13</v>
      </c>
      <c r="W17" s="34"/>
      <c r="X17" s="35"/>
      <c r="Y17" s="34"/>
      <c r="Z17" s="7"/>
      <c r="AA17" s="7"/>
      <c r="AB17" s="7"/>
      <c r="AC17" s="7"/>
      <c r="AD17" s="7"/>
      <c r="AE17" s="7"/>
    </row>
    <row r="18" spans="1:31" ht="15.75">
      <c r="A18" s="14" t="s">
        <v>55</v>
      </c>
      <c r="B18" s="15">
        <v>2</v>
      </c>
      <c r="C18" s="15">
        <v>2</v>
      </c>
      <c r="D18" s="15">
        <v>2</v>
      </c>
      <c r="E18" s="15">
        <v>0.04</v>
      </c>
      <c r="F18" s="15">
        <v>0</v>
      </c>
      <c r="G18" s="15">
        <v>2.8</v>
      </c>
      <c r="H18" s="15">
        <v>2.8</v>
      </c>
      <c r="I18" s="16">
        <v>0</v>
      </c>
      <c r="J18" s="13">
        <v>100</v>
      </c>
      <c r="K18" s="13">
        <v>100</v>
      </c>
      <c r="L18" s="17">
        <v>0</v>
      </c>
      <c r="M18" s="18" t="e">
        <v>#DIV/0!</v>
      </c>
      <c r="N18" s="19">
        <v>7.54</v>
      </c>
      <c r="O18" s="17">
        <v>18570</v>
      </c>
      <c r="P18" s="20">
        <v>0.33</v>
      </c>
      <c r="Q18" s="15">
        <v>17.7</v>
      </c>
      <c r="R18" s="15">
        <v>24.6</v>
      </c>
      <c r="S18" s="15">
        <v>42.3</v>
      </c>
      <c r="T18" s="21">
        <v>171.94</v>
      </c>
      <c r="U18" s="4"/>
      <c r="V18" s="22">
        <v>0</v>
      </c>
      <c r="W18" s="6"/>
      <c r="X18" s="36"/>
      <c r="Y18" s="6"/>
      <c r="Z18" s="7"/>
      <c r="AA18" s="7"/>
      <c r="AB18" s="7"/>
      <c r="AC18" s="7"/>
      <c r="AD18" s="7"/>
      <c r="AE18" s="7"/>
    </row>
    <row r="19" spans="1:31" ht="15.75">
      <c r="A19" s="14" t="s">
        <v>56</v>
      </c>
      <c r="B19" s="15">
        <v>2</v>
      </c>
      <c r="C19" s="15">
        <v>1</v>
      </c>
      <c r="D19" s="15">
        <v>1</v>
      </c>
      <c r="E19" s="15">
        <v>0.02</v>
      </c>
      <c r="F19" s="25">
        <v>-0.99</v>
      </c>
      <c r="G19" s="15">
        <v>1.78</v>
      </c>
      <c r="H19" s="15">
        <v>1.78</v>
      </c>
      <c r="I19" s="26">
        <v>-0.99</v>
      </c>
      <c r="J19" s="13">
        <v>100</v>
      </c>
      <c r="K19" s="13">
        <v>100</v>
      </c>
      <c r="L19" s="27">
        <v>-0.56000000000000005</v>
      </c>
      <c r="M19" s="18" t="e">
        <v>#DIV/0!</v>
      </c>
      <c r="N19" s="19">
        <v>11.06</v>
      </c>
      <c r="O19" s="17">
        <v>16120</v>
      </c>
      <c r="P19" s="20">
        <v>0.13</v>
      </c>
      <c r="Q19" s="25">
        <v>-0.99</v>
      </c>
      <c r="R19" s="15">
        <v>13.62</v>
      </c>
      <c r="S19" s="15">
        <v>13.62</v>
      </c>
      <c r="T19" s="21">
        <v>100</v>
      </c>
      <c r="U19" s="4"/>
      <c r="V19" s="24">
        <v>0</v>
      </c>
      <c r="W19" s="6"/>
      <c r="X19" s="36"/>
      <c r="Y19" s="6"/>
      <c r="Z19" s="7"/>
      <c r="AA19" s="7"/>
      <c r="AB19" s="7"/>
      <c r="AC19" s="7"/>
      <c r="AD19" s="7"/>
      <c r="AE19" s="7"/>
    </row>
    <row r="20" spans="1:31" ht="15.75">
      <c r="A20" s="14" t="s">
        <v>57</v>
      </c>
      <c r="B20" s="15">
        <v>1</v>
      </c>
      <c r="C20" s="15">
        <v>1</v>
      </c>
      <c r="D20" s="15">
        <v>1</v>
      </c>
      <c r="E20" s="15">
        <v>0.16</v>
      </c>
      <c r="F20" s="15">
        <v>0</v>
      </c>
      <c r="G20" s="15">
        <v>18.61</v>
      </c>
      <c r="H20" s="15">
        <v>18.61</v>
      </c>
      <c r="I20" s="16">
        <v>0</v>
      </c>
      <c r="J20" s="13">
        <v>100</v>
      </c>
      <c r="K20" s="13">
        <v>100</v>
      </c>
      <c r="L20" s="17">
        <v>0</v>
      </c>
      <c r="M20" s="18" t="e">
        <v>#DIV/0!</v>
      </c>
      <c r="N20" s="19">
        <v>11.96</v>
      </c>
      <c r="O20" s="17">
        <v>155550</v>
      </c>
      <c r="P20" s="20">
        <v>1.28</v>
      </c>
      <c r="Q20" s="25">
        <v>-0.51</v>
      </c>
      <c r="R20" s="15">
        <v>151.19</v>
      </c>
      <c r="S20" s="15">
        <v>150.68</v>
      </c>
      <c r="T20" s="21">
        <v>99.66</v>
      </c>
      <c r="U20" s="4"/>
      <c r="V20" s="22">
        <v>0</v>
      </c>
      <c r="W20" s="6"/>
      <c r="X20" s="36"/>
      <c r="Y20" s="6"/>
      <c r="Z20" s="7"/>
      <c r="AA20" s="7"/>
      <c r="AB20" s="7"/>
      <c r="AC20" s="7"/>
      <c r="AD20" s="7"/>
      <c r="AE20" s="7"/>
    </row>
    <row r="21" spans="1:31" ht="15.75">
      <c r="A21" s="14" t="s">
        <v>58</v>
      </c>
      <c r="B21" s="15">
        <v>2</v>
      </c>
      <c r="C21" s="15">
        <v>2</v>
      </c>
      <c r="D21" s="15">
        <v>2</v>
      </c>
      <c r="E21" s="15">
        <v>0.01</v>
      </c>
      <c r="F21" s="15">
        <v>4.32</v>
      </c>
      <c r="G21" s="15">
        <v>1.08</v>
      </c>
      <c r="H21" s="15">
        <v>0.3</v>
      </c>
      <c r="I21" s="16">
        <v>5.0999999999999996</v>
      </c>
      <c r="J21" s="13">
        <v>100</v>
      </c>
      <c r="K21" s="13">
        <v>27.59</v>
      </c>
      <c r="L21" s="17">
        <v>4.74</v>
      </c>
      <c r="M21" s="18" t="e">
        <v>#DIV/0!</v>
      </c>
      <c r="N21" s="19">
        <v>12.16</v>
      </c>
      <c r="O21" s="17">
        <v>4424</v>
      </c>
      <c r="P21" s="20">
        <v>0.08</v>
      </c>
      <c r="Q21" s="15">
        <v>2.77</v>
      </c>
      <c r="R21" s="15">
        <v>9.51</v>
      </c>
      <c r="S21" s="15">
        <v>7.18</v>
      </c>
      <c r="T21" s="21">
        <v>75.52</v>
      </c>
      <c r="U21" s="4"/>
      <c r="V21" s="24">
        <v>0</v>
      </c>
      <c r="W21" s="6"/>
      <c r="X21" s="36"/>
      <c r="Y21" s="6"/>
      <c r="Z21" s="7"/>
      <c r="AA21" s="7"/>
      <c r="AB21" s="7"/>
      <c r="AC21" s="7"/>
      <c r="AD21" s="7"/>
      <c r="AE21" s="7"/>
    </row>
    <row r="22" spans="1:31" ht="15.75">
      <c r="A22" s="14" t="s">
        <v>59</v>
      </c>
      <c r="B22" s="15">
        <v>3</v>
      </c>
      <c r="C22" s="15">
        <v>3</v>
      </c>
      <c r="D22" s="15">
        <v>3</v>
      </c>
      <c r="E22" s="15">
        <v>0</v>
      </c>
      <c r="F22" s="15">
        <v>31.28</v>
      </c>
      <c r="G22" s="15">
        <v>1.33</v>
      </c>
      <c r="H22" s="15">
        <v>5.5</v>
      </c>
      <c r="I22" s="16">
        <v>27.11</v>
      </c>
      <c r="J22" s="13">
        <v>100</v>
      </c>
      <c r="K22" s="13">
        <v>414.19</v>
      </c>
      <c r="L22" s="17">
        <v>20.41</v>
      </c>
      <c r="M22" s="18" t="e">
        <v>#DIV/0!</v>
      </c>
      <c r="N22" s="19" t="e">
        <v>#DIV/0!</v>
      </c>
      <c r="O22" s="17">
        <v>0</v>
      </c>
      <c r="P22" s="20">
        <v>0</v>
      </c>
      <c r="Q22" s="15">
        <v>43.63</v>
      </c>
      <c r="R22" s="15">
        <v>12.5</v>
      </c>
      <c r="S22" s="15">
        <v>29.03</v>
      </c>
      <c r="T22" s="21">
        <v>232.19</v>
      </c>
      <c r="U22" s="4"/>
      <c r="V22" s="24">
        <v>0</v>
      </c>
      <c r="W22" s="6"/>
      <c r="X22" s="36"/>
      <c r="Y22" s="6"/>
      <c r="Z22" s="7"/>
      <c r="AA22" s="7"/>
      <c r="AB22" s="7"/>
      <c r="AC22" s="7"/>
      <c r="AD22" s="7"/>
      <c r="AE22" s="7"/>
    </row>
    <row r="23" spans="1:31" ht="15.75">
      <c r="A23" s="14" t="s">
        <v>60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6">
        <v>0</v>
      </c>
      <c r="J23" s="13" t="e">
        <v>#DIV/0!</v>
      </c>
      <c r="K23" s="13" t="e">
        <v>#DIV/0!</v>
      </c>
      <c r="L23" s="17" t="e">
        <v>#DIV/0!</v>
      </c>
      <c r="M23" s="18" t="e">
        <v>#DIV/0!</v>
      </c>
      <c r="N23" s="19" t="e">
        <v>#DIV/0!</v>
      </c>
      <c r="O23" s="17" t="e">
        <v>#DIV/0!</v>
      </c>
      <c r="P23" s="20">
        <v>0</v>
      </c>
      <c r="Q23" s="15">
        <v>0</v>
      </c>
      <c r="R23" s="15">
        <v>0</v>
      </c>
      <c r="S23" s="15">
        <v>0</v>
      </c>
      <c r="T23" s="21" t="e">
        <v>#DIV/0!</v>
      </c>
      <c r="U23" s="4"/>
      <c r="V23" s="22">
        <v>0</v>
      </c>
      <c r="W23" s="6"/>
      <c r="X23" s="23"/>
      <c r="Y23" s="6"/>
      <c r="Z23" s="7"/>
      <c r="AA23" s="7"/>
      <c r="AB23" s="7"/>
      <c r="AC23" s="7"/>
      <c r="AD23" s="7"/>
      <c r="AE23" s="7"/>
    </row>
    <row r="24" spans="1:31" ht="15.75">
      <c r="A24" s="14" t="s">
        <v>61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6">
        <v>0</v>
      </c>
      <c r="J24" s="13" t="e">
        <v>#DIV/0!</v>
      </c>
      <c r="K24" s="13" t="e">
        <v>#DIV/0!</v>
      </c>
      <c r="L24" s="17" t="e">
        <v>#DIV/0!</v>
      </c>
      <c r="M24" s="18" t="e">
        <v>#DIV/0!</v>
      </c>
      <c r="N24" s="19" t="e">
        <v>#DIV/0!</v>
      </c>
      <c r="O24" s="17" t="e">
        <v>#DIV/0!</v>
      </c>
      <c r="P24" s="20">
        <v>0</v>
      </c>
      <c r="Q24" s="15">
        <v>0</v>
      </c>
      <c r="R24" s="15">
        <v>0</v>
      </c>
      <c r="S24" s="15">
        <v>0</v>
      </c>
      <c r="T24" s="21" t="e">
        <v>#DIV/0!</v>
      </c>
      <c r="U24" s="4"/>
      <c r="V24" s="22">
        <v>0</v>
      </c>
      <c r="W24" s="6"/>
      <c r="X24" s="23"/>
      <c r="Y24" s="6"/>
      <c r="Z24" s="7"/>
      <c r="AA24" s="7"/>
      <c r="AB24" s="7"/>
      <c r="AC24" s="7"/>
      <c r="AD24" s="7"/>
      <c r="AE24" s="7"/>
    </row>
    <row r="25" spans="1:31" ht="15.75">
      <c r="A25" s="29" t="s">
        <v>62</v>
      </c>
      <c r="B25" s="13">
        <v>10</v>
      </c>
      <c r="C25" s="13">
        <v>9</v>
      </c>
      <c r="D25" s="13">
        <v>9</v>
      </c>
      <c r="E25" s="13">
        <v>0.22</v>
      </c>
      <c r="F25" s="13">
        <v>34.61</v>
      </c>
      <c r="G25" s="13">
        <v>25.6</v>
      </c>
      <c r="H25" s="13">
        <v>28.99</v>
      </c>
      <c r="I25" s="30">
        <v>31.22</v>
      </c>
      <c r="J25" s="13">
        <v>100</v>
      </c>
      <c r="K25" s="13">
        <v>113.25</v>
      </c>
      <c r="L25" s="31">
        <v>1.22</v>
      </c>
      <c r="M25" s="19" t="e">
        <v>#DIV/0!</v>
      </c>
      <c r="N25" s="13">
        <v>11.76</v>
      </c>
      <c r="O25" s="17">
        <v>24184</v>
      </c>
      <c r="P25" s="32">
        <v>1.82</v>
      </c>
      <c r="Q25" s="30">
        <v>62.6</v>
      </c>
      <c r="R25" s="30">
        <v>211.43</v>
      </c>
      <c r="S25" s="30">
        <v>242.82</v>
      </c>
      <c r="T25" s="33">
        <v>114.85</v>
      </c>
      <c r="U25" s="4"/>
      <c r="V25" s="24">
        <v>-0.01</v>
      </c>
      <c r="W25" s="34"/>
      <c r="X25" s="35"/>
      <c r="Y25" s="34"/>
      <c r="Z25" s="7"/>
      <c r="AA25" s="7"/>
      <c r="AB25" s="7"/>
      <c r="AC25" s="7"/>
      <c r="AD25" s="7"/>
      <c r="AE25" s="7"/>
    </row>
    <row r="26" spans="1:31" ht="15.75">
      <c r="A26" s="14" t="s">
        <v>63</v>
      </c>
      <c r="B26" s="37"/>
      <c r="C26" s="37"/>
      <c r="D26" s="37"/>
      <c r="E26" s="37"/>
      <c r="F26" s="37"/>
      <c r="G26" s="37"/>
      <c r="H26" s="37"/>
      <c r="I26" s="38"/>
      <c r="J26" s="39"/>
      <c r="K26" s="39"/>
      <c r="L26" s="40"/>
      <c r="M26" s="41"/>
      <c r="N26" s="39"/>
      <c r="O26" s="40"/>
      <c r="P26" s="42"/>
      <c r="Q26" s="43"/>
      <c r="R26" s="43"/>
      <c r="S26" s="43"/>
      <c r="T26" s="44"/>
      <c r="U26" s="4"/>
      <c r="V26" s="22">
        <v>0</v>
      </c>
      <c r="W26" s="6"/>
      <c r="X26" s="42"/>
      <c r="Y26" s="6"/>
      <c r="Z26" s="7"/>
      <c r="AA26" s="7"/>
      <c r="AB26" s="7"/>
      <c r="AC26" s="7"/>
      <c r="AD26" s="7"/>
      <c r="AE26" s="7"/>
    </row>
    <row r="27" spans="1:31" ht="15.75">
      <c r="A27" s="29" t="s">
        <v>64</v>
      </c>
      <c r="B27" s="13">
        <v>35947</v>
      </c>
      <c r="C27" s="13">
        <v>32812</v>
      </c>
      <c r="D27" s="13">
        <v>32742</v>
      </c>
      <c r="E27" s="13">
        <v>3.1</v>
      </c>
      <c r="F27" s="13">
        <v>1262.22</v>
      </c>
      <c r="G27" s="13">
        <v>267.62</v>
      </c>
      <c r="H27" s="13">
        <v>293.14</v>
      </c>
      <c r="I27" s="13">
        <v>1236.7</v>
      </c>
      <c r="J27" s="13">
        <v>99.79</v>
      </c>
      <c r="K27" s="13">
        <v>109.54</v>
      </c>
      <c r="L27" s="31">
        <v>4.62</v>
      </c>
      <c r="M27" s="19" t="e">
        <v>#DIV/0!</v>
      </c>
      <c r="N27" s="13">
        <v>8.6300000000000008</v>
      </c>
      <c r="O27" s="17">
        <v>95</v>
      </c>
      <c r="P27" s="19">
        <v>26.06</v>
      </c>
      <c r="Q27" s="13">
        <v>1224.93</v>
      </c>
      <c r="R27" s="13">
        <v>2214.63</v>
      </c>
      <c r="S27" s="13">
        <v>2202.75</v>
      </c>
      <c r="T27" s="33">
        <v>99.46</v>
      </c>
      <c r="U27" s="4"/>
      <c r="V27" s="22">
        <v>0.12</v>
      </c>
      <c r="W27" s="34"/>
      <c r="X27" s="41"/>
      <c r="Y27" s="34"/>
      <c r="Z27" s="7"/>
      <c r="AA27" s="7"/>
      <c r="AB27" s="7"/>
      <c r="AC27" s="7"/>
      <c r="AD27" s="7"/>
      <c r="AE27" s="7"/>
    </row>
    <row r="28" spans="1:31">
      <c r="A28" s="6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6"/>
      <c r="V28" s="6"/>
      <c r="W28" s="6"/>
      <c r="X28" s="6"/>
      <c r="Y28" s="6"/>
      <c r="Z28" s="7"/>
      <c r="AA28" s="7"/>
      <c r="AB28" s="7"/>
      <c r="AC28" s="7"/>
      <c r="AD28" s="7"/>
      <c r="AE28" s="7"/>
    </row>
    <row r="29" spans="1:31" ht="15.75">
      <c r="A29" s="680" t="s">
        <v>65</v>
      </c>
      <c r="B29" s="681"/>
      <c r="C29" s="681"/>
      <c r="D29" s="4"/>
      <c r="E29" s="4"/>
      <c r="F29" s="4"/>
      <c r="G29" s="4"/>
      <c r="H29" s="4"/>
      <c r="I29" s="4"/>
      <c r="J29" s="4"/>
      <c r="K29" s="4"/>
      <c r="L29" s="5"/>
      <c r="M29" s="5"/>
      <c r="N29" s="5"/>
      <c r="O29" s="5"/>
      <c r="P29" s="5"/>
      <c r="Q29" s="5"/>
      <c r="R29" s="5"/>
      <c r="S29" s="5"/>
      <c r="T29" s="5"/>
      <c r="U29" s="6"/>
      <c r="V29" s="6"/>
      <c r="W29" s="6"/>
      <c r="X29" s="6"/>
      <c r="Y29" s="6"/>
      <c r="Z29" s="7"/>
      <c r="AA29" s="7"/>
      <c r="AB29" s="7"/>
      <c r="AC29" s="7"/>
      <c r="AD29" s="7"/>
      <c r="AE29" s="7"/>
    </row>
    <row r="30" spans="1:31" ht="15.75">
      <c r="A30" s="682" t="s">
        <v>18</v>
      </c>
      <c r="B30" s="683"/>
      <c r="C30" s="683"/>
      <c r="D30" s="683"/>
      <c r="E30" s="683"/>
      <c r="F30" s="683"/>
      <c r="G30" s="683"/>
      <c r="H30" s="683"/>
      <c r="I30" s="683"/>
      <c r="J30" s="683"/>
      <c r="K30" s="683"/>
      <c r="L30" s="683"/>
      <c r="M30" s="683"/>
      <c r="N30" s="683"/>
      <c r="O30" s="683"/>
      <c r="P30" s="683"/>
      <c r="Q30" s="683"/>
      <c r="R30" s="683"/>
      <c r="S30" s="683"/>
      <c r="T30" s="684"/>
      <c r="U30" s="6"/>
      <c r="V30" s="6"/>
      <c r="W30" s="6"/>
      <c r="X30" s="6"/>
      <c r="Y30" s="6"/>
      <c r="Z30" s="7"/>
      <c r="AA30" s="7"/>
      <c r="AB30" s="7"/>
      <c r="AC30" s="7"/>
      <c r="AD30" s="7"/>
      <c r="AE30" s="7"/>
    </row>
    <row r="31" spans="1:31" ht="15.75">
      <c r="A31" s="685" t="s">
        <v>19</v>
      </c>
      <c r="B31" s="683"/>
      <c r="C31" s="683"/>
      <c r="D31" s="683"/>
      <c r="E31" s="683"/>
      <c r="F31" s="683"/>
      <c r="G31" s="683"/>
      <c r="H31" s="683"/>
      <c r="I31" s="683"/>
      <c r="J31" s="683"/>
      <c r="K31" s="683"/>
      <c r="L31" s="685" t="s">
        <v>20</v>
      </c>
      <c r="M31" s="683"/>
      <c r="N31" s="686"/>
      <c r="O31" s="687"/>
      <c r="P31" s="685" t="s">
        <v>21</v>
      </c>
      <c r="Q31" s="683"/>
      <c r="R31" s="683"/>
      <c r="S31" s="683"/>
      <c r="T31" s="684"/>
      <c r="U31" s="6"/>
      <c r="V31" s="6"/>
      <c r="W31" s="6"/>
      <c r="X31" s="6"/>
      <c r="Y31" s="6"/>
      <c r="Z31" s="7"/>
      <c r="AA31" s="7"/>
      <c r="AB31" s="7"/>
      <c r="AC31" s="7"/>
      <c r="AD31" s="7"/>
      <c r="AE31" s="7"/>
    </row>
    <row r="32" spans="1:31" ht="78.75">
      <c r="A32" s="678" t="s">
        <v>22</v>
      </c>
      <c r="B32" s="8" t="s">
        <v>23</v>
      </c>
      <c r="C32" s="45" t="s">
        <v>24</v>
      </c>
      <c r="D32" s="45" t="s">
        <v>25</v>
      </c>
      <c r="E32" s="45" t="s">
        <v>26</v>
      </c>
      <c r="F32" s="45" t="s">
        <v>27</v>
      </c>
      <c r="G32" s="45" t="s">
        <v>28</v>
      </c>
      <c r="H32" s="45" t="s">
        <v>29</v>
      </c>
      <c r="I32" s="45" t="s">
        <v>30</v>
      </c>
      <c r="J32" s="45" t="s">
        <v>31</v>
      </c>
      <c r="K32" s="46" t="s">
        <v>32</v>
      </c>
      <c r="L32" s="47" t="s">
        <v>33</v>
      </c>
      <c r="M32" s="9" t="s">
        <v>34</v>
      </c>
      <c r="N32" s="9" t="s">
        <v>35</v>
      </c>
      <c r="O32" s="9" t="s">
        <v>36</v>
      </c>
      <c r="P32" s="9" t="s">
        <v>37</v>
      </c>
      <c r="Q32" s="9" t="s">
        <v>38</v>
      </c>
      <c r="R32" s="9" t="s">
        <v>39</v>
      </c>
      <c r="S32" s="9" t="s">
        <v>40</v>
      </c>
      <c r="T32" s="9" t="s">
        <v>41</v>
      </c>
      <c r="U32" s="10"/>
      <c r="V32" s="10"/>
      <c r="W32" s="10"/>
      <c r="X32" s="11" t="s">
        <v>42</v>
      </c>
      <c r="Y32" s="10"/>
      <c r="Z32" s="12"/>
      <c r="AA32" s="12"/>
      <c r="AB32" s="12"/>
      <c r="AC32" s="12"/>
      <c r="AD32" s="12"/>
      <c r="AE32" s="12"/>
    </row>
    <row r="33" spans="1:31" ht="15.75">
      <c r="A33" s="679"/>
      <c r="B33" s="48">
        <v>1</v>
      </c>
      <c r="C33" s="49">
        <v>2</v>
      </c>
      <c r="D33" s="49">
        <v>3</v>
      </c>
      <c r="E33" s="49">
        <v>4</v>
      </c>
      <c r="F33" s="49">
        <v>5</v>
      </c>
      <c r="G33" s="49">
        <v>6</v>
      </c>
      <c r="H33" s="49">
        <v>7</v>
      </c>
      <c r="I33" s="49">
        <v>8</v>
      </c>
      <c r="J33" s="49">
        <v>9</v>
      </c>
      <c r="K33" s="49">
        <v>10</v>
      </c>
      <c r="L33" s="13">
        <v>11</v>
      </c>
      <c r="M33" s="13">
        <v>12</v>
      </c>
      <c r="N33" s="13">
        <v>13</v>
      </c>
      <c r="O33" s="13">
        <v>14</v>
      </c>
      <c r="P33" s="13">
        <v>15</v>
      </c>
      <c r="Q33" s="13">
        <v>16</v>
      </c>
      <c r="R33" s="13">
        <v>17</v>
      </c>
      <c r="S33" s="13">
        <v>18</v>
      </c>
      <c r="T33" s="13">
        <v>19</v>
      </c>
      <c r="U33" s="6"/>
      <c r="V33" s="6"/>
      <c r="W33" s="6"/>
      <c r="X33" s="6"/>
      <c r="Y33" s="6"/>
      <c r="Z33" s="7"/>
      <c r="AA33" s="7"/>
      <c r="AB33" s="7"/>
      <c r="AC33" s="7"/>
      <c r="AD33" s="7"/>
      <c r="AE33" s="7"/>
    </row>
    <row r="34" spans="1:31" ht="15.75">
      <c r="A34" s="14" t="s">
        <v>43</v>
      </c>
      <c r="B34" s="15">
        <v>4585</v>
      </c>
      <c r="C34" s="15">
        <v>4585</v>
      </c>
      <c r="D34" s="15">
        <v>4585</v>
      </c>
      <c r="E34" s="15">
        <v>7.0000000000000007E-2</v>
      </c>
      <c r="F34" s="15">
        <v>0</v>
      </c>
      <c r="G34" s="15">
        <v>6.91</v>
      </c>
      <c r="H34" s="15">
        <v>6.91</v>
      </c>
      <c r="I34" s="16">
        <v>0</v>
      </c>
      <c r="J34" s="13">
        <v>100</v>
      </c>
      <c r="K34" s="13">
        <v>100</v>
      </c>
      <c r="L34" s="17">
        <v>0</v>
      </c>
      <c r="M34" s="18" t="e">
        <v>#DIV/0!</v>
      </c>
      <c r="N34" s="19">
        <v>9.9700000000000006</v>
      </c>
      <c r="O34" s="17">
        <v>15</v>
      </c>
      <c r="P34" s="20">
        <v>0.6</v>
      </c>
      <c r="Q34" s="15">
        <v>34.47</v>
      </c>
      <c r="R34" s="15">
        <v>61.67</v>
      </c>
      <c r="S34" s="15">
        <v>61.67</v>
      </c>
      <c r="T34" s="21">
        <v>100</v>
      </c>
      <c r="U34" s="4"/>
      <c r="V34" s="22">
        <v>34.47</v>
      </c>
      <c r="W34" s="6"/>
      <c r="X34" s="23"/>
      <c r="Y34" s="6"/>
      <c r="Z34" s="7"/>
      <c r="AA34" s="7"/>
      <c r="AB34" s="7"/>
      <c r="AC34" s="7"/>
      <c r="AD34" s="7"/>
      <c r="AE34" s="7"/>
    </row>
    <row r="35" spans="1:31" ht="15.75">
      <c r="A35" s="14" t="s">
        <v>44</v>
      </c>
      <c r="B35" s="15">
        <v>1205</v>
      </c>
      <c r="C35" s="15">
        <v>186</v>
      </c>
      <c r="D35" s="15">
        <v>185</v>
      </c>
      <c r="E35" s="15">
        <v>0.01</v>
      </c>
      <c r="F35" s="15">
        <v>35.799999999999997</v>
      </c>
      <c r="G35" s="15">
        <v>0.95</v>
      </c>
      <c r="H35" s="15">
        <v>2.78</v>
      </c>
      <c r="I35" s="16">
        <v>33.97</v>
      </c>
      <c r="J35" s="13">
        <v>99.46</v>
      </c>
      <c r="K35" s="13">
        <v>291.45999999999998</v>
      </c>
      <c r="L35" s="17">
        <v>35.64</v>
      </c>
      <c r="M35" s="18" t="e">
        <v>#DIV/0!</v>
      </c>
      <c r="N35" s="19">
        <v>8.8800000000000008</v>
      </c>
      <c r="O35" s="17">
        <v>58</v>
      </c>
      <c r="P35" s="20">
        <v>0.13</v>
      </c>
      <c r="Q35" s="15">
        <v>11.25</v>
      </c>
      <c r="R35" s="15">
        <v>10.32</v>
      </c>
      <c r="S35" s="15">
        <v>22.24</v>
      </c>
      <c r="T35" s="21">
        <v>215.52</v>
      </c>
      <c r="U35" s="4"/>
      <c r="V35" s="24">
        <v>-34.65</v>
      </c>
      <c r="W35" s="6"/>
      <c r="X35" s="23"/>
      <c r="Y35" s="6"/>
      <c r="Z35" s="7"/>
      <c r="AA35" s="7"/>
      <c r="AB35" s="7"/>
      <c r="AC35" s="7"/>
      <c r="AD35" s="7"/>
      <c r="AE35" s="7"/>
    </row>
    <row r="36" spans="1:31" ht="15.75">
      <c r="A36" s="14" t="s">
        <v>45</v>
      </c>
      <c r="B36" s="15">
        <v>21924</v>
      </c>
      <c r="C36" s="15">
        <v>20088</v>
      </c>
      <c r="D36" s="15">
        <v>20084</v>
      </c>
      <c r="E36" s="15">
        <v>0.7</v>
      </c>
      <c r="F36" s="15">
        <v>60.26</v>
      </c>
      <c r="G36" s="15">
        <v>62.82</v>
      </c>
      <c r="H36" s="15">
        <v>65.540000000000006</v>
      </c>
      <c r="I36" s="16">
        <v>57.54</v>
      </c>
      <c r="J36" s="13">
        <v>99.98</v>
      </c>
      <c r="K36" s="13">
        <v>104.33</v>
      </c>
      <c r="L36" s="17">
        <v>0.92</v>
      </c>
      <c r="M36" s="18" t="e">
        <v>#DIV/0!</v>
      </c>
      <c r="N36" s="19">
        <v>9.0299999999999994</v>
      </c>
      <c r="O36" s="17">
        <v>35</v>
      </c>
      <c r="P36" s="20">
        <v>6.42</v>
      </c>
      <c r="Q36" s="15">
        <v>69.709999999999994</v>
      </c>
      <c r="R36" s="15">
        <v>553.29</v>
      </c>
      <c r="S36" s="15">
        <v>565.45000000000005</v>
      </c>
      <c r="T36" s="21">
        <v>102.2</v>
      </c>
      <c r="U36" s="4"/>
      <c r="V36" s="22">
        <v>0.01</v>
      </c>
      <c r="W36" s="6"/>
      <c r="X36" s="23"/>
      <c r="Y36" s="6"/>
      <c r="Z36" s="7"/>
      <c r="AA36" s="7"/>
      <c r="AB36" s="7"/>
      <c r="AC36" s="7"/>
      <c r="AD36" s="7"/>
      <c r="AE36" s="7"/>
    </row>
    <row r="37" spans="1:31" ht="15.75">
      <c r="A37" s="14" t="s">
        <v>46</v>
      </c>
      <c r="B37" s="15">
        <v>2939</v>
      </c>
      <c r="C37" s="15">
        <v>2552</v>
      </c>
      <c r="D37" s="15">
        <v>2552</v>
      </c>
      <c r="E37" s="15">
        <v>0.27</v>
      </c>
      <c r="F37" s="15">
        <v>7.29</v>
      </c>
      <c r="G37" s="15">
        <v>34.78</v>
      </c>
      <c r="H37" s="15">
        <v>38.4</v>
      </c>
      <c r="I37" s="16">
        <v>3.68</v>
      </c>
      <c r="J37" s="13">
        <v>100</v>
      </c>
      <c r="K37" s="13">
        <v>110.39</v>
      </c>
      <c r="L37" s="17">
        <v>0.11</v>
      </c>
      <c r="M37" s="18" t="e">
        <v>#DIV/0!</v>
      </c>
      <c r="N37" s="19">
        <v>12.68</v>
      </c>
      <c r="O37" s="17">
        <v>108</v>
      </c>
      <c r="P37" s="20">
        <v>2.4500000000000002</v>
      </c>
      <c r="Q37" s="15">
        <v>12.24</v>
      </c>
      <c r="R37" s="15">
        <v>301.51</v>
      </c>
      <c r="S37" s="15">
        <v>310.07</v>
      </c>
      <c r="T37" s="21">
        <v>102.84</v>
      </c>
      <c r="U37" s="4"/>
      <c r="V37" s="24">
        <v>0</v>
      </c>
      <c r="W37" s="6"/>
      <c r="X37" s="23"/>
      <c r="Y37" s="6"/>
      <c r="Z37" s="7"/>
      <c r="AA37" s="7"/>
      <c r="AB37" s="7"/>
      <c r="AC37" s="7"/>
      <c r="AD37" s="7"/>
      <c r="AE37" s="7"/>
    </row>
    <row r="38" spans="1:31" ht="15.75">
      <c r="A38" s="14" t="s">
        <v>47</v>
      </c>
      <c r="B38" s="15">
        <v>3887</v>
      </c>
      <c r="C38" s="15">
        <v>3882</v>
      </c>
      <c r="D38" s="15">
        <v>3882</v>
      </c>
      <c r="E38" s="15">
        <v>1.93</v>
      </c>
      <c r="F38" s="15">
        <v>232.07</v>
      </c>
      <c r="G38" s="15">
        <v>133.86000000000001</v>
      </c>
      <c r="H38" s="15">
        <v>133.86000000000001</v>
      </c>
      <c r="I38" s="16">
        <v>232.07</v>
      </c>
      <c r="J38" s="13">
        <v>100</v>
      </c>
      <c r="K38" s="13">
        <v>100</v>
      </c>
      <c r="L38" s="17">
        <v>1.73</v>
      </c>
      <c r="M38" s="18" t="e">
        <v>#DIV/0!</v>
      </c>
      <c r="N38" s="19">
        <v>6.93</v>
      </c>
      <c r="O38" s="17">
        <v>498</v>
      </c>
      <c r="P38" s="20">
        <v>11.66</v>
      </c>
      <c r="Q38" s="15">
        <v>237.54</v>
      </c>
      <c r="R38" s="15">
        <v>762.18</v>
      </c>
      <c r="S38" s="15">
        <v>767.65</v>
      </c>
      <c r="T38" s="21">
        <v>100.72</v>
      </c>
      <c r="U38" s="4"/>
      <c r="V38" s="24">
        <v>0</v>
      </c>
      <c r="W38" s="6"/>
      <c r="X38" s="23"/>
      <c r="Y38" s="6"/>
      <c r="Z38" s="7"/>
      <c r="AA38" s="7"/>
      <c r="AB38" s="7"/>
      <c r="AC38" s="7"/>
      <c r="AD38" s="7"/>
      <c r="AE38" s="7"/>
    </row>
    <row r="39" spans="1:31" ht="15.75">
      <c r="A39" s="14" t="s">
        <v>48</v>
      </c>
      <c r="B39" s="15">
        <v>429</v>
      </c>
      <c r="C39" s="15">
        <v>418</v>
      </c>
      <c r="D39" s="15">
        <v>418</v>
      </c>
      <c r="E39" s="15">
        <v>0.02</v>
      </c>
      <c r="F39" s="15">
        <v>197.46</v>
      </c>
      <c r="G39" s="15">
        <v>4.54</v>
      </c>
      <c r="H39" s="15">
        <v>0.84</v>
      </c>
      <c r="I39" s="16">
        <v>201.15</v>
      </c>
      <c r="J39" s="13">
        <v>100</v>
      </c>
      <c r="K39" s="13">
        <v>18.61</v>
      </c>
      <c r="L39" s="17">
        <v>44.31</v>
      </c>
      <c r="M39" s="18" t="e">
        <v>#DIV/0!</v>
      </c>
      <c r="N39" s="19">
        <v>25.4</v>
      </c>
      <c r="O39" s="17">
        <v>43</v>
      </c>
      <c r="P39" s="20">
        <v>0.16</v>
      </c>
      <c r="Q39" s="15">
        <v>171.58</v>
      </c>
      <c r="R39" s="15">
        <v>40.630000000000003</v>
      </c>
      <c r="S39" s="15">
        <v>11.04</v>
      </c>
      <c r="T39" s="21">
        <v>27.18</v>
      </c>
      <c r="U39" s="4"/>
      <c r="V39" s="22">
        <v>0.01</v>
      </c>
      <c r="W39" s="6"/>
      <c r="X39" s="23"/>
      <c r="Y39" s="6"/>
      <c r="Z39" s="7"/>
      <c r="AA39" s="7"/>
      <c r="AB39" s="7"/>
      <c r="AC39" s="7"/>
      <c r="AD39" s="7"/>
      <c r="AE39" s="7"/>
    </row>
    <row r="40" spans="1:31" ht="15.75">
      <c r="A40" s="14" t="s">
        <v>49</v>
      </c>
      <c r="B40" s="15">
        <v>537</v>
      </c>
      <c r="C40" s="15">
        <v>401</v>
      </c>
      <c r="D40" s="15">
        <v>401</v>
      </c>
      <c r="E40" s="15">
        <v>0.21</v>
      </c>
      <c r="F40" s="15">
        <v>2.35</v>
      </c>
      <c r="G40" s="15">
        <v>22.43</v>
      </c>
      <c r="H40" s="15">
        <v>22.53</v>
      </c>
      <c r="I40" s="16">
        <v>2.25</v>
      </c>
      <c r="J40" s="13">
        <v>100</v>
      </c>
      <c r="K40" s="13">
        <v>100.45</v>
      </c>
      <c r="L40" s="17">
        <v>0.1</v>
      </c>
      <c r="M40" s="18" t="e">
        <v>#DIV/0!</v>
      </c>
      <c r="N40" s="19">
        <v>10.88</v>
      </c>
      <c r="O40" s="17">
        <v>514</v>
      </c>
      <c r="P40" s="20">
        <v>1.78</v>
      </c>
      <c r="Q40" s="15">
        <v>3.13</v>
      </c>
      <c r="R40" s="15">
        <v>187.41</v>
      </c>
      <c r="S40" s="15">
        <v>188.29</v>
      </c>
      <c r="T40" s="21">
        <v>100.47</v>
      </c>
      <c r="U40" s="4"/>
      <c r="V40" s="24">
        <v>-0.01</v>
      </c>
      <c r="W40" s="6"/>
      <c r="X40" s="23"/>
      <c r="Y40" s="6"/>
      <c r="Z40" s="7"/>
      <c r="AA40" s="7"/>
      <c r="AB40" s="7"/>
      <c r="AC40" s="7"/>
      <c r="AD40" s="7"/>
      <c r="AE40" s="7"/>
    </row>
    <row r="41" spans="1:31" ht="15.75">
      <c r="A41" s="14" t="s">
        <v>50</v>
      </c>
      <c r="B41" s="15">
        <v>508</v>
      </c>
      <c r="C41" s="15">
        <v>465</v>
      </c>
      <c r="D41" s="15">
        <v>465</v>
      </c>
      <c r="E41" s="15">
        <v>0.14000000000000001</v>
      </c>
      <c r="F41" s="15">
        <v>21.25</v>
      </c>
      <c r="G41" s="15">
        <v>14.63</v>
      </c>
      <c r="H41" s="15">
        <v>7.15</v>
      </c>
      <c r="I41" s="16">
        <v>28.73</v>
      </c>
      <c r="J41" s="13">
        <v>100</v>
      </c>
      <c r="K41" s="13">
        <v>48.87</v>
      </c>
      <c r="L41" s="17">
        <v>1.96</v>
      </c>
      <c r="M41" s="18" t="e">
        <v>#DIV/0!</v>
      </c>
      <c r="N41" s="19">
        <v>10.09</v>
      </c>
      <c r="O41" s="17">
        <v>312</v>
      </c>
      <c r="P41" s="20">
        <v>1.33</v>
      </c>
      <c r="Q41" s="15">
        <v>16.62</v>
      </c>
      <c r="R41" s="15">
        <v>126.9</v>
      </c>
      <c r="S41" s="15">
        <v>114.8</v>
      </c>
      <c r="T41" s="21">
        <v>90.46</v>
      </c>
      <c r="U41" s="4"/>
      <c r="V41" s="24">
        <v>-0.01</v>
      </c>
      <c r="W41" s="6"/>
      <c r="X41" s="23"/>
      <c r="Y41" s="6"/>
      <c r="Z41" s="7"/>
      <c r="AA41" s="7"/>
      <c r="AB41" s="7"/>
      <c r="AC41" s="7"/>
      <c r="AD41" s="7"/>
      <c r="AE41" s="7"/>
    </row>
    <row r="42" spans="1:31" ht="15.75">
      <c r="A42" s="14" t="s">
        <v>51</v>
      </c>
      <c r="B42" s="15">
        <v>287</v>
      </c>
      <c r="C42" s="15">
        <v>284</v>
      </c>
      <c r="D42" s="15">
        <v>284</v>
      </c>
      <c r="E42" s="15">
        <v>0.08</v>
      </c>
      <c r="F42" s="15">
        <v>6.51</v>
      </c>
      <c r="G42" s="15">
        <v>11.31</v>
      </c>
      <c r="H42" s="15">
        <v>10.66</v>
      </c>
      <c r="I42" s="16">
        <v>7.17</v>
      </c>
      <c r="J42" s="13">
        <v>100</v>
      </c>
      <c r="K42" s="13">
        <v>94.19</v>
      </c>
      <c r="L42" s="17">
        <v>0.63</v>
      </c>
      <c r="M42" s="18" t="e">
        <v>#DIV/0!</v>
      </c>
      <c r="N42" s="19">
        <v>14.44</v>
      </c>
      <c r="O42" s="17">
        <v>276</v>
      </c>
      <c r="P42" s="20">
        <v>0.64</v>
      </c>
      <c r="Q42" s="15">
        <v>16.53</v>
      </c>
      <c r="R42" s="15">
        <v>93.27</v>
      </c>
      <c r="S42" s="15">
        <v>102.64</v>
      </c>
      <c r="T42" s="21">
        <v>110.04</v>
      </c>
      <c r="U42" s="4"/>
      <c r="V42" s="22">
        <v>0</v>
      </c>
      <c r="W42" s="6"/>
      <c r="X42" s="23"/>
      <c r="Y42" s="6"/>
      <c r="Z42" s="7"/>
      <c r="AA42" s="7"/>
      <c r="AB42" s="7"/>
      <c r="AC42" s="7"/>
      <c r="AD42" s="7"/>
      <c r="AE42" s="7"/>
    </row>
    <row r="43" spans="1:31" ht="15.75">
      <c r="A43" s="14" t="s">
        <v>52</v>
      </c>
      <c r="B43" s="15">
        <v>198</v>
      </c>
      <c r="C43" s="15">
        <v>198</v>
      </c>
      <c r="D43" s="15">
        <v>198</v>
      </c>
      <c r="E43" s="15">
        <v>0.02</v>
      </c>
      <c r="F43" s="25">
        <v>-7.74</v>
      </c>
      <c r="G43" s="15">
        <v>6.55</v>
      </c>
      <c r="H43" s="15">
        <v>5.21</v>
      </c>
      <c r="I43" s="26">
        <v>-6.39</v>
      </c>
      <c r="J43" s="13">
        <v>100</v>
      </c>
      <c r="K43" s="13">
        <v>79.47</v>
      </c>
      <c r="L43" s="27">
        <v>-0.98</v>
      </c>
      <c r="M43" s="18" t="e">
        <v>#DIV/0!</v>
      </c>
      <c r="N43" s="19">
        <v>26.71</v>
      </c>
      <c r="O43" s="17">
        <v>124</v>
      </c>
      <c r="P43" s="20">
        <v>0.15</v>
      </c>
      <c r="Q43" s="25">
        <v>-0.65</v>
      </c>
      <c r="R43" s="15">
        <v>43.54</v>
      </c>
      <c r="S43" s="15">
        <v>48.06</v>
      </c>
      <c r="T43" s="21">
        <v>110.37</v>
      </c>
      <c r="U43" s="4"/>
      <c r="V43" s="22">
        <v>1.23</v>
      </c>
      <c r="W43" s="6"/>
      <c r="X43" s="23"/>
      <c r="Y43" s="6"/>
      <c r="Z43" s="7"/>
      <c r="AA43" s="7"/>
      <c r="AB43" s="7"/>
      <c r="AC43" s="7"/>
      <c r="AD43" s="7"/>
      <c r="AE43" s="7"/>
    </row>
    <row r="44" spans="1:31" ht="15.75">
      <c r="A44" s="14" t="s">
        <v>53</v>
      </c>
      <c r="B44" s="28"/>
      <c r="C44" s="28"/>
      <c r="D44" s="28"/>
      <c r="E44" s="28"/>
      <c r="F44" s="15">
        <v>0</v>
      </c>
      <c r="G44" s="28"/>
      <c r="H44" s="28"/>
      <c r="I44" s="16">
        <v>0</v>
      </c>
      <c r="J44" s="13" t="e">
        <v>#DIV/0!</v>
      </c>
      <c r="K44" s="13" t="e">
        <v>#DIV/0!</v>
      </c>
      <c r="L44" s="17" t="e">
        <v>#DIV/0!</v>
      </c>
      <c r="M44" s="18" t="e">
        <v>#DIV/0!</v>
      </c>
      <c r="N44" s="19" t="e">
        <v>#DIV/0!</v>
      </c>
      <c r="O44" s="17" t="e">
        <v>#DIV/0!</v>
      </c>
      <c r="P44" s="20">
        <v>0</v>
      </c>
      <c r="Q44" s="15">
        <v>0</v>
      </c>
      <c r="R44" s="15">
        <v>0</v>
      </c>
      <c r="S44" s="15">
        <v>0</v>
      </c>
      <c r="T44" s="21" t="e">
        <v>#DIV/0!</v>
      </c>
      <c r="U44" s="4"/>
      <c r="V44" s="22">
        <v>0</v>
      </c>
      <c r="W44" s="6"/>
      <c r="X44" s="23"/>
      <c r="Y44" s="6"/>
      <c r="Z44" s="7"/>
      <c r="AA44" s="7"/>
      <c r="AB44" s="7"/>
      <c r="AC44" s="7"/>
      <c r="AD44" s="7"/>
      <c r="AE44" s="7"/>
    </row>
    <row r="45" spans="1:31" ht="15.75">
      <c r="A45" s="29" t="s">
        <v>54</v>
      </c>
      <c r="B45" s="13">
        <v>36499</v>
      </c>
      <c r="C45" s="13">
        <v>33059</v>
      </c>
      <c r="D45" s="13">
        <v>33054</v>
      </c>
      <c r="E45" s="13">
        <v>3.45</v>
      </c>
      <c r="F45" s="13">
        <v>555.25</v>
      </c>
      <c r="G45" s="13">
        <v>298.77999999999997</v>
      </c>
      <c r="H45" s="13">
        <v>293.87</v>
      </c>
      <c r="I45" s="30">
        <v>560.16999999999996</v>
      </c>
      <c r="J45" s="13">
        <v>99.98</v>
      </c>
      <c r="K45" s="13">
        <v>98.35</v>
      </c>
      <c r="L45" s="31">
        <v>1.87</v>
      </c>
      <c r="M45" s="19" t="e">
        <v>#DIV/0!</v>
      </c>
      <c r="N45" s="13">
        <v>8.65</v>
      </c>
      <c r="O45" s="17">
        <v>104</v>
      </c>
      <c r="P45" s="32">
        <v>25.33</v>
      </c>
      <c r="Q45" s="30">
        <v>572.41999999999996</v>
      </c>
      <c r="R45" s="30">
        <v>2180.71</v>
      </c>
      <c r="S45" s="30">
        <v>2191.92</v>
      </c>
      <c r="T45" s="33">
        <v>100.51</v>
      </c>
      <c r="U45" s="4"/>
      <c r="V45" s="22">
        <v>1.05</v>
      </c>
      <c r="W45" s="34"/>
      <c r="X45" s="35"/>
      <c r="Y45" s="34"/>
      <c r="Z45" s="7"/>
      <c r="AA45" s="7"/>
      <c r="AB45" s="7"/>
      <c r="AC45" s="7"/>
      <c r="AD45" s="7"/>
      <c r="AE45" s="7"/>
    </row>
    <row r="46" spans="1:31" ht="15.75">
      <c r="A46" s="14" t="s">
        <v>55</v>
      </c>
      <c r="B46" s="15">
        <v>5</v>
      </c>
      <c r="C46" s="15">
        <v>5</v>
      </c>
      <c r="D46" s="15">
        <v>5</v>
      </c>
      <c r="E46" s="15">
        <v>0.39</v>
      </c>
      <c r="F46" s="25">
        <v>-0.97</v>
      </c>
      <c r="G46" s="15">
        <v>30.86</v>
      </c>
      <c r="H46" s="15">
        <v>28.07</v>
      </c>
      <c r="I46" s="16">
        <v>1.83</v>
      </c>
      <c r="J46" s="13">
        <v>100</v>
      </c>
      <c r="K46" s="13">
        <v>90.93</v>
      </c>
      <c r="L46" s="17">
        <v>0.06</v>
      </c>
      <c r="M46" s="18" t="e">
        <v>#DIV/0!</v>
      </c>
      <c r="N46" s="19">
        <v>7.97</v>
      </c>
      <c r="O46" s="17">
        <v>77406</v>
      </c>
      <c r="P46" s="20">
        <v>3.4</v>
      </c>
      <c r="Q46" s="25">
        <v>-6.39</v>
      </c>
      <c r="R46" s="15">
        <v>250.8</v>
      </c>
      <c r="S46" s="15">
        <v>242.58</v>
      </c>
      <c r="T46" s="21">
        <v>96.72</v>
      </c>
      <c r="U46" s="4"/>
      <c r="V46" s="22">
        <v>0</v>
      </c>
      <c r="W46" s="6"/>
      <c r="X46" s="36"/>
      <c r="Y46" s="6"/>
      <c r="Z46" s="7"/>
      <c r="AA46" s="7"/>
      <c r="AB46" s="7"/>
      <c r="AC46" s="7"/>
      <c r="AD46" s="7"/>
      <c r="AE46" s="7"/>
    </row>
    <row r="47" spans="1:31" ht="15.75">
      <c r="A47" s="14" t="s">
        <v>56</v>
      </c>
      <c r="B47" s="15">
        <v>11</v>
      </c>
      <c r="C47" s="15">
        <v>11</v>
      </c>
      <c r="D47" s="15">
        <v>11</v>
      </c>
      <c r="E47" s="15">
        <v>0.32</v>
      </c>
      <c r="F47" s="15">
        <v>0.01</v>
      </c>
      <c r="G47" s="15">
        <v>38.479999999999997</v>
      </c>
      <c r="H47" s="15">
        <v>38.49</v>
      </c>
      <c r="I47" s="16">
        <v>0.01</v>
      </c>
      <c r="J47" s="13">
        <v>100</v>
      </c>
      <c r="K47" s="13">
        <v>100</v>
      </c>
      <c r="L47" s="17">
        <v>0</v>
      </c>
      <c r="M47" s="18" t="e">
        <v>#DIV/0!</v>
      </c>
      <c r="N47" s="19">
        <v>11.87</v>
      </c>
      <c r="O47" s="17">
        <v>29484</v>
      </c>
      <c r="P47" s="20">
        <v>2.46</v>
      </c>
      <c r="Q47" s="15">
        <v>0.28999999999999998</v>
      </c>
      <c r="R47" s="15">
        <v>296.63</v>
      </c>
      <c r="S47" s="15">
        <v>296.92</v>
      </c>
      <c r="T47" s="21">
        <v>100.1</v>
      </c>
      <c r="U47" s="4"/>
      <c r="V47" s="24">
        <v>0</v>
      </c>
      <c r="W47" s="6"/>
      <c r="X47" s="36"/>
      <c r="Y47" s="6"/>
      <c r="Z47" s="7"/>
      <c r="AA47" s="7"/>
      <c r="AB47" s="7"/>
      <c r="AC47" s="7"/>
      <c r="AD47" s="7"/>
      <c r="AE47" s="7"/>
    </row>
    <row r="48" spans="1:31" ht="15.75">
      <c r="A48" s="14" t="s">
        <v>57</v>
      </c>
      <c r="B48" s="15">
        <v>3</v>
      </c>
      <c r="C48" s="15">
        <v>3</v>
      </c>
      <c r="D48" s="15">
        <v>3</v>
      </c>
      <c r="E48" s="15">
        <v>0.01</v>
      </c>
      <c r="F48" s="25">
        <v>-0.01</v>
      </c>
      <c r="G48" s="15">
        <v>1.43</v>
      </c>
      <c r="H48" s="15">
        <v>1.42</v>
      </c>
      <c r="I48" s="26">
        <v>0</v>
      </c>
      <c r="J48" s="13">
        <v>100</v>
      </c>
      <c r="K48" s="13">
        <v>99.44</v>
      </c>
      <c r="L48" s="27">
        <v>0</v>
      </c>
      <c r="M48" s="18" t="e">
        <v>#DIV/0!</v>
      </c>
      <c r="N48" s="19">
        <v>15.63</v>
      </c>
      <c r="O48" s="17">
        <v>3054</v>
      </c>
      <c r="P48" s="20">
        <v>0.08</v>
      </c>
      <c r="Q48" s="25">
        <v>-1.39</v>
      </c>
      <c r="R48" s="15">
        <v>15.68</v>
      </c>
      <c r="S48" s="15">
        <v>14.29</v>
      </c>
      <c r="T48" s="21">
        <v>91.15</v>
      </c>
      <c r="U48" s="4"/>
      <c r="V48" s="22">
        <v>0</v>
      </c>
      <c r="W48" s="6"/>
      <c r="X48" s="36"/>
      <c r="Y48" s="6"/>
      <c r="Z48" s="7"/>
      <c r="AA48" s="7"/>
      <c r="AB48" s="7"/>
      <c r="AC48" s="7"/>
      <c r="AD48" s="7"/>
      <c r="AE48" s="7"/>
    </row>
    <row r="49" spans="1:31" ht="15.75">
      <c r="A49" s="14" t="s">
        <v>58</v>
      </c>
      <c r="B49" s="15">
        <v>3</v>
      </c>
      <c r="C49" s="15">
        <v>3</v>
      </c>
      <c r="D49" s="15">
        <v>3</v>
      </c>
      <c r="E49" s="15">
        <v>0.01</v>
      </c>
      <c r="F49" s="15">
        <v>5.45</v>
      </c>
      <c r="G49" s="15">
        <v>1.8</v>
      </c>
      <c r="H49" s="15">
        <v>2.6</v>
      </c>
      <c r="I49" s="16">
        <v>4.6500000000000004</v>
      </c>
      <c r="J49" s="13">
        <v>100</v>
      </c>
      <c r="K49" s="13">
        <v>144.25</v>
      </c>
      <c r="L49" s="17">
        <v>2.58</v>
      </c>
      <c r="M49" s="18" t="e">
        <v>#DIV/0!</v>
      </c>
      <c r="N49" s="19">
        <v>15.05</v>
      </c>
      <c r="O49" s="17">
        <v>3989</v>
      </c>
      <c r="P49" s="20">
        <v>0.13</v>
      </c>
      <c r="Q49" s="15">
        <v>2.33</v>
      </c>
      <c r="R49" s="15">
        <v>17.670000000000002</v>
      </c>
      <c r="S49" s="15">
        <v>15.35</v>
      </c>
      <c r="T49" s="21">
        <v>86.86</v>
      </c>
      <c r="U49" s="4"/>
      <c r="V49" s="24">
        <v>0</v>
      </c>
      <c r="W49" s="6"/>
      <c r="X49" s="36"/>
      <c r="Y49" s="6"/>
      <c r="Z49" s="7"/>
      <c r="AA49" s="7"/>
      <c r="AB49" s="7"/>
      <c r="AC49" s="7"/>
      <c r="AD49" s="7"/>
      <c r="AE49" s="7"/>
    </row>
    <row r="50" spans="1:31" ht="15.75">
      <c r="A50" s="14" t="s">
        <v>59</v>
      </c>
      <c r="B50" s="15">
        <v>1</v>
      </c>
      <c r="C50" s="15">
        <v>1</v>
      </c>
      <c r="D50" s="15">
        <v>1</v>
      </c>
      <c r="E50" s="15">
        <v>0</v>
      </c>
      <c r="F50" s="15">
        <v>0.5</v>
      </c>
      <c r="G50" s="15">
        <v>0.49</v>
      </c>
      <c r="H50" s="15">
        <v>0</v>
      </c>
      <c r="I50" s="16">
        <v>0.99</v>
      </c>
      <c r="J50" s="13">
        <v>100</v>
      </c>
      <c r="K50" s="13">
        <v>0</v>
      </c>
      <c r="L50" s="17">
        <v>2.0099999999999998</v>
      </c>
      <c r="M50" s="18" t="e">
        <v>#DIV/0!</v>
      </c>
      <c r="N50" s="19">
        <v>94.15</v>
      </c>
      <c r="O50" s="17">
        <v>525</v>
      </c>
      <c r="P50" s="20">
        <v>0.13</v>
      </c>
      <c r="Q50" s="15">
        <v>0.91</v>
      </c>
      <c r="R50" s="15">
        <v>7.7</v>
      </c>
      <c r="S50" s="15">
        <v>7.61</v>
      </c>
      <c r="T50" s="21">
        <v>98.9</v>
      </c>
      <c r="U50" s="4"/>
      <c r="V50" s="22">
        <v>0</v>
      </c>
      <c r="W50" s="6"/>
      <c r="X50" s="36"/>
      <c r="Y50" s="6"/>
      <c r="Z50" s="7"/>
      <c r="AA50" s="7"/>
      <c r="AB50" s="7"/>
      <c r="AC50" s="7"/>
      <c r="AD50" s="7"/>
      <c r="AE50" s="7"/>
    </row>
    <row r="51" spans="1:31" ht="15.75">
      <c r="A51" s="14" t="s">
        <v>60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6">
        <v>0</v>
      </c>
      <c r="J51" s="13" t="e">
        <v>#DIV/0!</v>
      </c>
      <c r="K51" s="13" t="e">
        <v>#DIV/0!</v>
      </c>
      <c r="L51" s="17" t="e">
        <v>#DIV/0!</v>
      </c>
      <c r="M51" s="18" t="e">
        <v>#DIV/0!</v>
      </c>
      <c r="N51" s="19" t="e">
        <v>#DIV/0!</v>
      </c>
      <c r="O51" s="17" t="e">
        <v>#DIV/0!</v>
      </c>
      <c r="P51" s="20">
        <v>0</v>
      </c>
      <c r="Q51" s="15">
        <v>0</v>
      </c>
      <c r="R51" s="15">
        <v>0</v>
      </c>
      <c r="S51" s="15">
        <v>0</v>
      </c>
      <c r="T51" s="21" t="e">
        <v>#DIV/0!</v>
      </c>
      <c r="U51" s="4"/>
      <c r="V51" s="22">
        <v>0</v>
      </c>
      <c r="W51" s="6"/>
      <c r="X51" s="23"/>
      <c r="Y51" s="6"/>
      <c r="Z51" s="7"/>
      <c r="AA51" s="7"/>
      <c r="AB51" s="7"/>
      <c r="AC51" s="7"/>
      <c r="AD51" s="7"/>
      <c r="AE51" s="7"/>
    </row>
    <row r="52" spans="1:31" ht="15.75">
      <c r="A52" s="14" t="s">
        <v>61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6">
        <v>0</v>
      </c>
      <c r="J52" s="13" t="e">
        <v>#DIV/0!</v>
      </c>
      <c r="K52" s="13" t="e">
        <v>#DIV/0!</v>
      </c>
      <c r="L52" s="17" t="e">
        <v>#DIV/0!</v>
      </c>
      <c r="M52" s="18" t="e">
        <v>#DIV/0!</v>
      </c>
      <c r="N52" s="19" t="e">
        <v>#DIV/0!</v>
      </c>
      <c r="O52" s="17" t="e">
        <v>#DIV/0!</v>
      </c>
      <c r="P52" s="20">
        <v>0</v>
      </c>
      <c r="Q52" s="15">
        <v>0</v>
      </c>
      <c r="R52" s="15">
        <v>0</v>
      </c>
      <c r="S52" s="15">
        <v>0</v>
      </c>
      <c r="T52" s="21" t="e">
        <v>#DIV/0!</v>
      </c>
      <c r="U52" s="4"/>
      <c r="V52" s="22">
        <v>0</v>
      </c>
      <c r="W52" s="6"/>
      <c r="X52" s="23"/>
      <c r="Y52" s="6"/>
      <c r="Z52" s="7"/>
      <c r="AA52" s="7"/>
      <c r="AB52" s="7"/>
      <c r="AC52" s="7"/>
      <c r="AD52" s="7"/>
      <c r="AE52" s="7"/>
    </row>
    <row r="53" spans="1:31" ht="15.75">
      <c r="A53" s="29" t="s">
        <v>62</v>
      </c>
      <c r="B53" s="13">
        <v>23</v>
      </c>
      <c r="C53" s="13">
        <v>23</v>
      </c>
      <c r="D53" s="13">
        <v>23</v>
      </c>
      <c r="E53" s="13">
        <v>0.73</v>
      </c>
      <c r="F53" s="13">
        <v>4.9800000000000004</v>
      </c>
      <c r="G53" s="13">
        <v>73.08</v>
      </c>
      <c r="H53" s="13">
        <v>70.569999999999993</v>
      </c>
      <c r="I53" s="30">
        <v>7.48</v>
      </c>
      <c r="J53" s="13">
        <v>100</v>
      </c>
      <c r="K53" s="13">
        <v>96.57</v>
      </c>
      <c r="L53" s="31">
        <v>0.1</v>
      </c>
      <c r="M53" s="19" t="e">
        <v>#DIV/0!</v>
      </c>
      <c r="N53" s="13">
        <v>9.9700000000000006</v>
      </c>
      <c r="O53" s="17">
        <v>31870</v>
      </c>
      <c r="P53" s="32">
        <v>6.2</v>
      </c>
      <c r="Q53" s="50">
        <v>-4.25</v>
      </c>
      <c r="R53" s="30">
        <v>588.48</v>
      </c>
      <c r="S53" s="30">
        <v>576.75</v>
      </c>
      <c r="T53" s="33">
        <v>98.01</v>
      </c>
      <c r="U53" s="4"/>
      <c r="V53" s="24">
        <v>0</v>
      </c>
      <c r="W53" s="34"/>
      <c r="X53" s="35"/>
      <c r="Y53" s="34"/>
      <c r="Z53" s="7"/>
      <c r="AA53" s="7"/>
      <c r="AB53" s="7"/>
      <c r="AC53" s="7"/>
      <c r="AD53" s="7"/>
      <c r="AE53" s="7"/>
    </row>
    <row r="54" spans="1:31" ht="15.75">
      <c r="A54" s="14" t="s">
        <v>63</v>
      </c>
      <c r="B54" s="37"/>
      <c r="C54" s="37"/>
      <c r="D54" s="37"/>
      <c r="E54" s="37"/>
      <c r="F54" s="37"/>
      <c r="G54" s="37"/>
      <c r="H54" s="37"/>
      <c r="I54" s="38"/>
      <c r="J54" s="39"/>
      <c r="K54" s="39"/>
      <c r="L54" s="40"/>
      <c r="M54" s="41"/>
      <c r="N54" s="39"/>
      <c r="O54" s="40"/>
      <c r="P54" s="42"/>
      <c r="Q54" s="43"/>
      <c r="R54" s="43"/>
      <c r="S54" s="43"/>
      <c r="T54" s="44"/>
      <c r="U54" s="4"/>
      <c r="V54" s="22">
        <v>0</v>
      </c>
      <c r="W54" s="6"/>
      <c r="X54" s="42"/>
      <c r="Y54" s="6"/>
      <c r="Z54" s="7"/>
      <c r="AA54" s="7"/>
      <c r="AB54" s="7"/>
      <c r="AC54" s="7"/>
      <c r="AD54" s="7"/>
      <c r="AE54" s="7"/>
    </row>
    <row r="55" spans="1:31" ht="15.75">
      <c r="A55" s="29" t="s">
        <v>64</v>
      </c>
      <c r="B55" s="13">
        <v>36522</v>
      </c>
      <c r="C55" s="13">
        <v>33082</v>
      </c>
      <c r="D55" s="13">
        <v>33077</v>
      </c>
      <c r="E55" s="13">
        <v>4.1900000000000004</v>
      </c>
      <c r="F55" s="13">
        <v>560.23</v>
      </c>
      <c r="G55" s="13">
        <v>371.86</v>
      </c>
      <c r="H55" s="13">
        <v>364.44</v>
      </c>
      <c r="I55" s="13">
        <v>567.65</v>
      </c>
      <c r="J55" s="13">
        <v>99.98</v>
      </c>
      <c r="K55" s="13">
        <v>98</v>
      </c>
      <c r="L55" s="31">
        <v>1.53</v>
      </c>
      <c r="M55" s="19" t="e">
        <v>#DIV/0!</v>
      </c>
      <c r="N55" s="13">
        <v>8.8800000000000008</v>
      </c>
      <c r="O55" s="17">
        <v>127</v>
      </c>
      <c r="P55" s="19">
        <v>31.53</v>
      </c>
      <c r="Q55" s="13">
        <v>568.16999999999996</v>
      </c>
      <c r="R55" s="13">
        <v>2769.19</v>
      </c>
      <c r="S55" s="13">
        <v>2768.67</v>
      </c>
      <c r="T55" s="33">
        <v>99.98</v>
      </c>
      <c r="U55" s="4"/>
      <c r="V55" s="22">
        <v>1.05</v>
      </c>
      <c r="W55" s="34"/>
      <c r="X55" s="41"/>
      <c r="Y55" s="34"/>
      <c r="Z55" s="7"/>
      <c r="AA55" s="7"/>
      <c r="AB55" s="7"/>
      <c r="AC55" s="7"/>
      <c r="AD55" s="7"/>
      <c r="AE55" s="7"/>
    </row>
    <row r="56" spans="1:3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6"/>
      <c r="V56" s="6"/>
      <c r="W56" s="6"/>
      <c r="X56" s="6"/>
      <c r="Y56" s="6"/>
      <c r="Z56" s="7"/>
      <c r="AA56" s="7"/>
      <c r="AB56" s="7"/>
      <c r="AC56" s="7"/>
      <c r="AD56" s="7"/>
      <c r="AE56" s="7"/>
    </row>
    <row r="57" spans="1:31" ht="15.75">
      <c r="A57" s="691" t="s">
        <v>66</v>
      </c>
      <c r="B57" s="692"/>
      <c r="C57" s="692"/>
      <c r="D57" s="692"/>
      <c r="E57" s="692"/>
      <c r="F57" s="692"/>
      <c r="G57" s="692"/>
      <c r="H57" s="692"/>
      <c r="I57" s="692"/>
      <c r="J57" s="4"/>
      <c r="K57" s="4"/>
      <c r="L57" s="5"/>
      <c r="M57" s="5"/>
      <c r="N57" s="5"/>
      <c r="O57" s="5"/>
      <c r="P57" s="5"/>
      <c r="Q57" s="5"/>
      <c r="R57" s="5"/>
      <c r="S57" s="5"/>
      <c r="T57" s="5"/>
      <c r="U57" s="6"/>
      <c r="V57" s="6"/>
      <c r="W57" s="6"/>
      <c r="X57" s="6"/>
      <c r="Y57" s="6"/>
      <c r="Z57" s="7"/>
      <c r="AA57" s="7"/>
      <c r="AB57" s="7"/>
      <c r="AC57" s="7"/>
      <c r="AD57" s="7"/>
      <c r="AE57" s="7"/>
    </row>
    <row r="58" spans="1:31" ht="15.75">
      <c r="A58" s="682" t="s">
        <v>18</v>
      </c>
      <c r="B58" s="683"/>
      <c r="C58" s="683"/>
      <c r="D58" s="683"/>
      <c r="E58" s="683"/>
      <c r="F58" s="683"/>
      <c r="G58" s="683"/>
      <c r="H58" s="683"/>
      <c r="I58" s="683"/>
      <c r="J58" s="683"/>
      <c r="K58" s="683"/>
      <c r="L58" s="683"/>
      <c r="M58" s="683"/>
      <c r="N58" s="683"/>
      <c r="O58" s="683"/>
      <c r="P58" s="683"/>
      <c r="Q58" s="683"/>
      <c r="R58" s="683"/>
      <c r="S58" s="683"/>
      <c r="T58" s="684"/>
      <c r="U58" s="6"/>
      <c r="V58" s="6"/>
      <c r="W58" s="6"/>
      <c r="X58" s="6"/>
      <c r="Y58" s="6"/>
      <c r="Z58" s="7"/>
      <c r="AA58" s="7"/>
      <c r="AB58" s="7"/>
      <c r="AC58" s="7"/>
      <c r="AD58" s="7"/>
      <c r="AE58" s="7"/>
    </row>
    <row r="59" spans="1:31" ht="15.75">
      <c r="A59" s="685" t="s">
        <v>19</v>
      </c>
      <c r="B59" s="683"/>
      <c r="C59" s="683"/>
      <c r="D59" s="683"/>
      <c r="E59" s="683"/>
      <c r="F59" s="683"/>
      <c r="G59" s="683"/>
      <c r="H59" s="683"/>
      <c r="I59" s="683"/>
      <c r="J59" s="683"/>
      <c r="K59" s="683"/>
      <c r="L59" s="685" t="s">
        <v>20</v>
      </c>
      <c r="M59" s="683"/>
      <c r="N59" s="686"/>
      <c r="O59" s="687"/>
      <c r="P59" s="685" t="s">
        <v>21</v>
      </c>
      <c r="Q59" s="683"/>
      <c r="R59" s="683"/>
      <c r="S59" s="683"/>
      <c r="T59" s="684"/>
      <c r="U59" s="6"/>
      <c r="V59" s="6"/>
      <c r="W59" s="6"/>
      <c r="X59" s="6"/>
      <c r="Y59" s="6"/>
      <c r="Z59" s="7"/>
      <c r="AA59" s="7"/>
      <c r="AB59" s="7"/>
      <c r="AC59" s="7"/>
      <c r="AD59" s="7"/>
      <c r="AE59" s="7"/>
    </row>
    <row r="60" spans="1:31" ht="78.75">
      <c r="A60" s="678" t="s">
        <v>22</v>
      </c>
      <c r="B60" s="8" t="s">
        <v>23</v>
      </c>
      <c r="C60" s="45" t="s">
        <v>24</v>
      </c>
      <c r="D60" s="45" t="s">
        <v>25</v>
      </c>
      <c r="E60" s="45" t="s">
        <v>26</v>
      </c>
      <c r="F60" s="45" t="s">
        <v>27</v>
      </c>
      <c r="G60" s="45" t="s">
        <v>28</v>
      </c>
      <c r="H60" s="45" t="s">
        <v>29</v>
      </c>
      <c r="I60" s="45" t="s">
        <v>30</v>
      </c>
      <c r="J60" s="45" t="s">
        <v>31</v>
      </c>
      <c r="K60" s="46" t="s">
        <v>32</v>
      </c>
      <c r="L60" s="47" t="s">
        <v>33</v>
      </c>
      <c r="M60" s="9" t="s">
        <v>34</v>
      </c>
      <c r="N60" s="9" t="s">
        <v>35</v>
      </c>
      <c r="O60" s="9" t="s">
        <v>36</v>
      </c>
      <c r="P60" s="9" t="s">
        <v>37</v>
      </c>
      <c r="Q60" s="9" t="s">
        <v>38</v>
      </c>
      <c r="R60" s="9" t="s">
        <v>39</v>
      </c>
      <c r="S60" s="9" t="s">
        <v>40</v>
      </c>
      <c r="T60" s="9" t="s">
        <v>41</v>
      </c>
      <c r="U60" s="10"/>
      <c r="V60" s="10"/>
      <c r="W60" s="10"/>
      <c r="X60" s="11" t="s">
        <v>42</v>
      </c>
      <c r="Y60" s="10"/>
      <c r="Z60" s="12"/>
      <c r="AA60" s="12"/>
      <c r="AB60" s="12"/>
      <c r="AC60" s="12"/>
      <c r="AD60" s="12"/>
      <c r="AE60" s="12"/>
    </row>
    <row r="61" spans="1:31" ht="15.75">
      <c r="A61" s="679"/>
      <c r="B61" s="48">
        <v>1</v>
      </c>
      <c r="C61" s="49">
        <v>2</v>
      </c>
      <c r="D61" s="49">
        <v>3</v>
      </c>
      <c r="E61" s="49">
        <v>4</v>
      </c>
      <c r="F61" s="49">
        <v>5</v>
      </c>
      <c r="G61" s="49">
        <v>6</v>
      </c>
      <c r="H61" s="49">
        <v>7</v>
      </c>
      <c r="I61" s="49">
        <v>8</v>
      </c>
      <c r="J61" s="49">
        <v>9</v>
      </c>
      <c r="K61" s="49">
        <v>10</v>
      </c>
      <c r="L61" s="13">
        <v>11</v>
      </c>
      <c r="M61" s="13">
        <v>12</v>
      </c>
      <c r="N61" s="13">
        <v>13</v>
      </c>
      <c r="O61" s="13">
        <v>14</v>
      </c>
      <c r="P61" s="13">
        <v>15</v>
      </c>
      <c r="Q61" s="13">
        <v>16</v>
      </c>
      <c r="R61" s="13">
        <v>17</v>
      </c>
      <c r="S61" s="13">
        <v>18</v>
      </c>
      <c r="T61" s="13">
        <v>19</v>
      </c>
      <c r="U61" s="6"/>
      <c r="V61" s="6"/>
      <c r="W61" s="6"/>
      <c r="X61" s="6"/>
      <c r="Y61" s="6"/>
      <c r="Z61" s="7"/>
      <c r="AA61" s="7"/>
      <c r="AB61" s="7"/>
      <c r="AC61" s="7"/>
      <c r="AD61" s="7"/>
      <c r="AE61" s="7"/>
    </row>
    <row r="62" spans="1:31" ht="15.75">
      <c r="A62" s="14" t="s">
        <v>43</v>
      </c>
      <c r="B62" s="15">
        <v>4111</v>
      </c>
      <c r="C62" s="15">
        <v>4111</v>
      </c>
      <c r="D62" s="15">
        <v>4111</v>
      </c>
      <c r="E62" s="15">
        <v>0.06</v>
      </c>
      <c r="F62" s="15">
        <v>0</v>
      </c>
      <c r="G62" s="15">
        <v>6.02</v>
      </c>
      <c r="H62" s="15">
        <v>6.02</v>
      </c>
      <c r="I62" s="16">
        <v>0</v>
      </c>
      <c r="J62" s="13">
        <v>100</v>
      </c>
      <c r="K62" s="13">
        <v>100</v>
      </c>
      <c r="L62" s="17">
        <v>0</v>
      </c>
      <c r="M62" s="18" t="e">
        <v>#DIV/0!</v>
      </c>
      <c r="N62" s="19">
        <v>10.4</v>
      </c>
      <c r="O62" s="17">
        <v>14</v>
      </c>
      <c r="P62" s="20">
        <v>0.5</v>
      </c>
      <c r="Q62" s="15">
        <v>49.9</v>
      </c>
      <c r="R62" s="15">
        <v>50.66</v>
      </c>
      <c r="S62" s="15">
        <v>50.66</v>
      </c>
      <c r="T62" s="21">
        <v>100</v>
      </c>
      <c r="U62" s="4"/>
      <c r="V62" s="22">
        <v>49.9</v>
      </c>
      <c r="W62" s="6"/>
      <c r="X62" s="23"/>
      <c r="Y62" s="6"/>
      <c r="Z62" s="7"/>
      <c r="AA62" s="7"/>
      <c r="AB62" s="7"/>
      <c r="AC62" s="7"/>
      <c r="AD62" s="7"/>
      <c r="AE62" s="7"/>
    </row>
    <row r="63" spans="1:31" ht="15.75">
      <c r="A63" s="14" t="s">
        <v>44</v>
      </c>
      <c r="B63" s="15">
        <v>566</v>
      </c>
      <c r="C63" s="15">
        <v>171</v>
      </c>
      <c r="D63" s="15">
        <v>166</v>
      </c>
      <c r="E63" s="15">
        <v>0.01</v>
      </c>
      <c r="F63" s="15">
        <v>52.08</v>
      </c>
      <c r="G63" s="15">
        <v>0.97</v>
      </c>
      <c r="H63" s="15">
        <v>3.09</v>
      </c>
      <c r="I63" s="16">
        <v>49.95</v>
      </c>
      <c r="J63" s="13">
        <v>97.08</v>
      </c>
      <c r="K63" s="13">
        <v>320.67</v>
      </c>
      <c r="L63" s="17">
        <v>51.75</v>
      </c>
      <c r="M63" s="18" t="e">
        <v>#DIV/0!</v>
      </c>
      <c r="N63" s="19">
        <v>10.25</v>
      </c>
      <c r="O63" s="17">
        <v>57</v>
      </c>
      <c r="P63" s="20">
        <v>0.12</v>
      </c>
      <c r="Q63" s="15">
        <v>18.36</v>
      </c>
      <c r="R63" s="15">
        <v>11.25</v>
      </c>
      <c r="S63" s="15">
        <v>29.7</v>
      </c>
      <c r="T63" s="21">
        <v>264.02999999999997</v>
      </c>
      <c r="U63" s="4"/>
      <c r="V63" s="24">
        <v>-50.05</v>
      </c>
      <c r="W63" s="6"/>
      <c r="X63" s="23"/>
      <c r="Y63" s="6"/>
      <c r="Z63" s="7"/>
      <c r="AA63" s="7"/>
      <c r="AB63" s="7"/>
      <c r="AC63" s="7"/>
      <c r="AD63" s="7"/>
      <c r="AE63" s="7"/>
    </row>
    <row r="64" spans="1:31" ht="15.75">
      <c r="A64" s="14" t="s">
        <v>45</v>
      </c>
      <c r="B64" s="15">
        <v>12700</v>
      </c>
      <c r="C64" s="15">
        <v>11759</v>
      </c>
      <c r="D64" s="15">
        <v>11749</v>
      </c>
      <c r="E64" s="15">
        <v>0.28000000000000003</v>
      </c>
      <c r="F64" s="15">
        <v>32.42</v>
      </c>
      <c r="G64" s="15">
        <v>26.98</v>
      </c>
      <c r="H64" s="15">
        <v>28.7</v>
      </c>
      <c r="I64" s="16">
        <v>30.7</v>
      </c>
      <c r="J64" s="13">
        <v>99.91</v>
      </c>
      <c r="K64" s="13">
        <v>106.36</v>
      </c>
      <c r="L64" s="17">
        <v>1.1399999999999999</v>
      </c>
      <c r="M64" s="18" t="e">
        <v>#DIV/0!</v>
      </c>
      <c r="N64" s="19">
        <v>9.56</v>
      </c>
      <c r="O64" s="17">
        <v>24</v>
      </c>
      <c r="P64" s="20">
        <v>2.52</v>
      </c>
      <c r="Q64" s="15">
        <v>34.67</v>
      </c>
      <c r="R64" s="15">
        <v>229.21</v>
      </c>
      <c r="S64" s="15">
        <v>233.17</v>
      </c>
      <c r="T64" s="21">
        <v>101.73</v>
      </c>
      <c r="U64" s="4"/>
      <c r="V64" s="22">
        <v>0</v>
      </c>
      <c r="W64" s="6"/>
      <c r="X64" s="23"/>
      <c r="Y64" s="6"/>
      <c r="Z64" s="7"/>
      <c r="AA64" s="7"/>
      <c r="AB64" s="7"/>
      <c r="AC64" s="7"/>
      <c r="AD64" s="7"/>
      <c r="AE64" s="7"/>
    </row>
    <row r="65" spans="1:31" ht="15.75">
      <c r="A65" s="14" t="s">
        <v>46</v>
      </c>
      <c r="B65" s="15">
        <v>1215</v>
      </c>
      <c r="C65" s="15">
        <v>1093</v>
      </c>
      <c r="D65" s="15">
        <v>1093</v>
      </c>
      <c r="E65" s="15">
        <v>0.11</v>
      </c>
      <c r="F65" s="15">
        <v>1.92</v>
      </c>
      <c r="G65" s="15">
        <v>13.8</v>
      </c>
      <c r="H65" s="15">
        <v>13.82</v>
      </c>
      <c r="I65" s="16">
        <v>1.89</v>
      </c>
      <c r="J65" s="13">
        <v>100</v>
      </c>
      <c r="K65" s="13">
        <v>100.19</v>
      </c>
      <c r="L65" s="17">
        <v>0.14000000000000001</v>
      </c>
      <c r="M65" s="18" t="e">
        <v>#DIV/0!</v>
      </c>
      <c r="N65" s="19">
        <v>12.16</v>
      </c>
      <c r="O65" s="17">
        <v>104</v>
      </c>
      <c r="P65" s="20">
        <v>1.03</v>
      </c>
      <c r="Q65" s="15">
        <v>3.81</v>
      </c>
      <c r="R65" s="15">
        <v>120.59</v>
      </c>
      <c r="S65" s="15">
        <v>122.5</v>
      </c>
      <c r="T65" s="21">
        <v>101.58</v>
      </c>
      <c r="U65" s="4"/>
      <c r="V65" s="22">
        <v>0</v>
      </c>
      <c r="W65" s="6"/>
      <c r="X65" s="23"/>
      <c r="Y65" s="6"/>
      <c r="Z65" s="7"/>
      <c r="AA65" s="7"/>
      <c r="AB65" s="7"/>
      <c r="AC65" s="7"/>
      <c r="AD65" s="7"/>
      <c r="AE65" s="7"/>
    </row>
    <row r="66" spans="1:31" ht="15.75">
      <c r="A66" s="14" t="s">
        <v>47</v>
      </c>
      <c r="B66" s="15">
        <v>7013</v>
      </c>
      <c r="C66" s="15">
        <v>7007</v>
      </c>
      <c r="D66" s="15">
        <v>7006</v>
      </c>
      <c r="E66" s="15">
        <v>3.25</v>
      </c>
      <c r="F66" s="15">
        <v>971.39</v>
      </c>
      <c r="G66" s="15">
        <v>225.57</v>
      </c>
      <c r="H66" s="15">
        <v>225.57</v>
      </c>
      <c r="I66" s="16">
        <v>971.39</v>
      </c>
      <c r="J66" s="13">
        <v>99.99</v>
      </c>
      <c r="K66" s="13">
        <v>100</v>
      </c>
      <c r="L66" s="17">
        <v>4.3099999999999996</v>
      </c>
      <c r="M66" s="18" t="e">
        <v>#DIV/0!</v>
      </c>
      <c r="N66" s="19">
        <v>6.93</v>
      </c>
      <c r="O66" s="17">
        <v>465</v>
      </c>
      <c r="P66" s="20">
        <v>18.28</v>
      </c>
      <c r="Q66" s="15">
        <v>981.26</v>
      </c>
      <c r="R66" s="15">
        <v>1195.8499999999999</v>
      </c>
      <c r="S66" s="15">
        <v>1205.72</v>
      </c>
      <c r="T66" s="21">
        <v>100.82</v>
      </c>
      <c r="U66" s="4"/>
      <c r="V66" s="22">
        <v>0</v>
      </c>
      <c r="W66" s="6"/>
      <c r="X66" s="23"/>
      <c r="Y66" s="6"/>
      <c r="Z66" s="7"/>
      <c r="AA66" s="7"/>
      <c r="AB66" s="7"/>
      <c r="AC66" s="7"/>
      <c r="AD66" s="7"/>
      <c r="AE66" s="7"/>
    </row>
    <row r="67" spans="1:31" ht="15.75">
      <c r="A67" s="14" t="s">
        <v>48</v>
      </c>
      <c r="B67" s="15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6">
        <v>0</v>
      </c>
      <c r="J67" s="13" t="e">
        <v>#DIV/0!</v>
      </c>
      <c r="K67" s="13" t="e">
        <v>#DIV/0!</v>
      </c>
      <c r="L67" s="17" t="e">
        <v>#DIV/0!</v>
      </c>
      <c r="M67" s="18" t="e">
        <v>#DIV/0!</v>
      </c>
      <c r="N67" s="19" t="e">
        <v>#DIV/0!</v>
      </c>
      <c r="O67" s="17" t="e">
        <v>#DIV/0!</v>
      </c>
      <c r="P67" s="20">
        <v>0</v>
      </c>
      <c r="Q67" s="15">
        <v>0</v>
      </c>
      <c r="R67" s="15">
        <v>0</v>
      </c>
      <c r="S67" s="15">
        <v>0</v>
      </c>
      <c r="T67" s="21" t="e">
        <v>#DIV/0!</v>
      </c>
      <c r="U67" s="4"/>
      <c r="V67" s="22">
        <v>0</v>
      </c>
      <c r="W67" s="6"/>
      <c r="X67" s="23"/>
      <c r="Y67" s="6"/>
      <c r="Z67" s="7"/>
      <c r="AA67" s="7"/>
      <c r="AB67" s="7"/>
      <c r="AC67" s="7"/>
      <c r="AD67" s="7"/>
      <c r="AE67" s="7"/>
    </row>
    <row r="68" spans="1:31" ht="15.75">
      <c r="A68" s="14" t="s">
        <v>49</v>
      </c>
      <c r="B68" s="15">
        <v>284</v>
      </c>
      <c r="C68" s="15">
        <v>207</v>
      </c>
      <c r="D68" s="15">
        <v>205</v>
      </c>
      <c r="E68" s="15">
        <v>0.04</v>
      </c>
      <c r="F68" s="15">
        <v>1.53</v>
      </c>
      <c r="G68" s="15">
        <v>5.05</v>
      </c>
      <c r="H68" s="15">
        <v>5.31</v>
      </c>
      <c r="I68" s="16">
        <v>1.27</v>
      </c>
      <c r="J68" s="13">
        <v>99.03</v>
      </c>
      <c r="K68" s="13">
        <v>105.19</v>
      </c>
      <c r="L68" s="17">
        <v>0.25</v>
      </c>
      <c r="M68" s="18" t="e">
        <v>#DIV/0!</v>
      </c>
      <c r="N68" s="19">
        <v>11.25</v>
      </c>
      <c r="O68" s="17">
        <v>219</v>
      </c>
      <c r="P68" s="20">
        <v>0.41</v>
      </c>
      <c r="Q68" s="15">
        <v>1.85</v>
      </c>
      <c r="R68" s="15">
        <v>45.74</v>
      </c>
      <c r="S68" s="15">
        <v>46.31</v>
      </c>
      <c r="T68" s="21">
        <v>101.25</v>
      </c>
      <c r="U68" s="4"/>
      <c r="V68" s="22">
        <v>0.02</v>
      </c>
      <c r="W68" s="6"/>
      <c r="X68" s="23"/>
      <c r="Y68" s="6"/>
      <c r="Z68" s="7"/>
      <c r="AA68" s="7"/>
      <c r="AB68" s="7"/>
      <c r="AC68" s="7"/>
      <c r="AD68" s="7"/>
      <c r="AE68" s="7"/>
    </row>
    <row r="69" spans="1:31" ht="15.75">
      <c r="A69" s="14" t="s">
        <v>50</v>
      </c>
      <c r="B69" s="15">
        <v>291</v>
      </c>
      <c r="C69" s="15">
        <v>270</v>
      </c>
      <c r="D69" s="15">
        <v>268</v>
      </c>
      <c r="E69" s="15">
        <v>0.12</v>
      </c>
      <c r="F69" s="15">
        <v>29.93</v>
      </c>
      <c r="G69" s="15">
        <v>11.44</v>
      </c>
      <c r="H69" s="15">
        <v>9.4499999999999993</v>
      </c>
      <c r="I69" s="16">
        <v>31.92</v>
      </c>
      <c r="J69" s="13">
        <v>99.26</v>
      </c>
      <c r="K69" s="13">
        <v>82.59</v>
      </c>
      <c r="L69" s="17">
        <v>2.79</v>
      </c>
      <c r="M69" s="18" t="e">
        <v>#DIV/0!</v>
      </c>
      <c r="N69" s="19">
        <v>9.82</v>
      </c>
      <c r="O69" s="17">
        <v>435</v>
      </c>
      <c r="P69" s="20">
        <v>0.91</v>
      </c>
      <c r="Q69" s="15">
        <v>13.75</v>
      </c>
      <c r="R69" s="15">
        <v>95.67</v>
      </c>
      <c r="S69" s="15">
        <v>77.5</v>
      </c>
      <c r="T69" s="21">
        <v>81.010000000000005</v>
      </c>
      <c r="U69" s="4"/>
      <c r="V69" s="24">
        <v>-0.01</v>
      </c>
      <c r="W69" s="6"/>
      <c r="X69" s="23"/>
      <c r="Y69" s="6"/>
      <c r="Z69" s="7"/>
      <c r="AA69" s="7"/>
      <c r="AB69" s="7"/>
      <c r="AC69" s="7"/>
      <c r="AD69" s="7"/>
      <c r="AE69" s="7"/>
    </row>
    <row r="70" spans="1:31" ht="15.75">
      <c r="A70" s="14" t="s">
        <v>51</v>
      </c>
      <c r="B70" s="15">
        <v>136</v>
      </c>
      <c r="C70" s="15">
        <v>135</v>
      </c>
      <c r="D70" s="15">
        <v>135</v>
      </c>
      <c r="E70" s="15">
        <v>0.02</v>
      </c>
      <c r="F70" s="15">
        <v>7.92</v>
      </c>
      <c r="G70" s="15">
        <v>7.11</v>
      </c>
      <c r="H70" s="15">
        <v>1.54</v>
      </c>
      <c r="I70" s="16">
        <v>13.49</v>
      </c>
      <c r="J70" s="13">
        <v>100</v>
      </c>
      <c r="K70" s="13">
        <v>21.61</v>
      </c>
      <c r="L70" s="17">
        <v>1.9</v>
      </c>
      <c r="M70" s="18" t="e">
        <v>#DIV/0!</v>
      </c>
      <c r="N70" s="19">
        <v>35.119999999999997</v>
      </c>
      <c r="O70" s="17">
        <v>150</v>
      </c>
      <c r="P70" s="20">
        <v>0.15</v>
      </c>
      <c r="Q70" s="15">
        <v>4.75</v>
      </c>
      <c r="R70" s="15">
        <v>22.52</v>
      </c>
      <c r="S70" s="15">
        <v>13.77</v>
      </c>
      <c r="T70" s="21">
        <v>61.14</v>
      </c>
      <c r="U70" s="4"/>
      <c r="V70" s="22">
        <v>0.01</v>
      </c>
      <c r="W70" s="6"/>
      <c r="X70" s="23"/>
      <c r="Y70" s="6"/>
      <c r="Z70" s="7"/>
      <c r="AA70" s="7"/>
      <c r="AB70" s="7"/>
      <c r="AC70" s="7"/>
      <c r="AD70" s="7"/>
      <c r="AE70" s="7"/>
    </row>
    <row r="71" spans="1:31" ht="15.75">
      <c r="A71" s="14" t="s">
        <v>52</v>
      </c>
      <c r="B71" s="15">
        <v>121</v>
      </c>
      <c r="C71" s="15">
        <v>121</v>
      </c>
      <c r="D71" s="15">
        <v>121</v>
      </c>
      <c r="E71" s="15">
        <v>0.01</v>
      </c>
      <c r="F71" s="25">
        <v>-2.16</v>
      </c>
      <c r="G71" s="15">
        <v>3.75</v>
      </c>
      <c r="H71" s="15">
        <v>3.17</v>
      </c>
      <c r="I71" s="26">
        <v>-1.58</v>
      </c>
      <c r="J71" s="13">
        <v>100</v>
      </c>
      <c r="K71" s="13">
        <v>84.53</v>
      </c>
      <c r="L71" s="27">
        <v>-0.42</v>
      </c>
      <c r="M71" s="18" t="e">
        <v>#DIV/0!</v>
      </c>
      <c r="N71" s="19">
        <v>57.07</v>
      </c>
      <c r="O71" s="17">
        <v>54</v>
      </c>
      <c r="P71" s="20">
        <v>0.08</v>
      </c>
      <c r="Q71" s="25">
        <v>-1.49</v>
      </c>
      <c r="R71" s="15">
        <v>26.01</v>
      </c>
      <c r="S71" s="15">
        <v>25.99</v>
      </c>
      <c r="T71" s="21">
        <v>99.91</v>
      </c>
      <c r="U71" s="4"/>
      <c r="V71" s="22">
        <v>0.11</v>
      </c>
      <c r="W71" s="6"/>
      <c r="X71" s="23"/>
      <c r="Y71" s="6"/>
      <c r="Z71" s="7"/>
      <c r="AA71" s="7"/>
      <c r="AB71" s="7"/>
      <c r="AC71" s="7"/>
      <c r="AD71" s="7"/>
      <c r="AE71" s="7"/>
    </row>
    <row r="72" spans="1:31" ht="15.75">
      <c r="A72" s="14" t="s">
        <v>53</v>
      </c>
      <c r="B72" s="28"/>
      <c r="C72" s="28"/>
      <c r="D72" s="28"/>
      <c r="E72" s="28"/>
      <c r="F72" s="15">
        <v>0</v>
      </c>
      <c r="G72" s="28"/>
      <c r="H72" s="28"/>
      <c r="I72" s="16">
        <v>0</v>
      </c>
      <c r="J72" s="13" t="e">
        <v>#DIV/0!</v>
      </c>
      <c r="K72" s="13" t="e">
        <v>#DIV/0!</v>
      </c>
      <c r="L72" s="17" t="e">
        <v>#DIV/0!</v>
      </c>
      <c r="M72" s="18" t="e">
        <v>#DIV/0!</v>
      </c>
      <c r="N72" s="19" t="e">
        <v>#DIV/0!</v>
      </c>
      <c r="O72" s="17" t="e">
        <v>#DIV/0!</v>
      </c>
      <c r="P72" s="20">
        <v>0</v>
      </c>
      <c r="Q72" s="15">
        <v>0</v>
      </c>
      <c r="R72" s="15">
        <v>0</v>
      </c>
      <c r="S72" s="15">
        <v>0</v>
      </c>
      <c r="T72" s="21" t="e">
        <v>#DIV/0!</v>
      </c>
      <c r="U72" s="4"/>
      <c r="V72" s="22">
        <v>0</v>
      </c>
      <c r="W72" s="6"/>
      <c r="X72" s="23"/>
      <c r="Y72" s="6"/>
      <c r="Z72" s="7"/>
      <c r="AA72" s="7"/>
      <c r="AB72" s="7"/>
      <c r="AC72" s="7"/>
      <c r="AD72" s="7"/>
      <c r="AE72" s="7"/>
    </row>
    <row r="73" spans="1:31" ht="15.75">
      <c r="A73" s="29" t="s">
        <v>54</v>
      </c>
      <c r="B73" s="13">
        <v>26437</v>
      </c>
      <c r="C73" s="13">
        <v>24874</v>
      </c>
      <c r="D73" s="13">
        <v>24854</v>
      </c>
      <c r="E73" s="13">
        <v>3.91</v>
      </c>
      <c r="F73" s="13">
        <v>1095.03</v>
      </c>
      <c r="G73" s="13">
        <v>300.67</v>
      </c>
      <c r="H73" s="13">
        <v>296.66000000000003</v>
      </c>
      <c r="I73" s="30">
        <v>1099.04</v>
      </c>
      <c r="J73" s="13">
        <v>99.92</v>
      </c>
      <c r="K73" s="13">
        <v>98.67</v>
      </c>
      <c r="L73" s="31">
        <v>3.66</v>
      </c>
      <c r="M73" s="19" t="e">
        <v>#DIV/0!</v>
      </c>
      <c r="N73" s="13">
        <v>7.7</v>
      </c>
      <c r="O73" s="17">
        <v>157</v>
      </c>
      <c r="P73" s="32">
        <v>24</v>
      </c>
      <c r="Q73" s="30">
        <v>1106.8399999999999</v>
      </c>
      <c r="R73" s="30">
        <v>1797.51</v>
      </c>
      <c r="S73" s="30">
        <v>1805.33</v>
      </c>
      <c r="T73" s="33">
        <v>100.43</v>
      </c>
      <c r="U73" s="4"/>
      <c r="V73" s="24">
        <v>-0.01</v>
      </c>
      <c r="W73" s="34"/>
      <c r="X73" s="35"/>
      <c r="Y73" s="34"/>
      <c r="Z73" s="7"/>
      <c r="AA73" s="7"/>
      <c r="AB73" s="7"/>
      <c r="AC73" s="7"/>
      <c r="AD73" s="7"/>
      <c r="AE73" s="7"/>
    </row>
    <row r="74" spans="1:31" ht="15.75">
      <c r="A74" s="14" t="s">
        <v>55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6">
        <v>0</v>
      </c>
      <c r="J74" s="13" t="e">
        <v>#DIV/0!</v>
      </c>
      <c r="K74" s="13" t="e">
        <v>#DIV/0!</v>
      </c>
      <c r="L74" s="17" t="e">
        <v>#DIV/0!</v>
      </c>
      <c r="M74" s="18" t="e">
        <v>#DIV/0!</v>
      </c>
      <c r="N74" s="19" t="e">
        <v>#DIV/0!</v>
      </c>
      <c r="O74" s="17" t="e">
        <v>#DIV/0!</v>
      </c>
      <c r="P74" s="20">
        <v>0</v>
      </c>
      <c r="Q74" s="15">
        <v>0</v>
      </c>
      <c r="R74" s="15">
        <v>0</v>
      </c>
      <c r="S74" s="15">
        <v>0</v>
      </c>
      <c r="T74" s="21" t="e">
        <v>#DIV/0!</v>
      </c>
      <c r="U74" s="4"/>
      <c r="V74" s="22">
        <v>0</v>
      </c>
      <c r="W74" s="6"/>
      <c r="X74" s="36"/>
      <c r="Y74" s="6"/>
      <c r="Z74" s="7"/>
      <c r="AA74" s="7"/>
      <c r="AB74" s="7"/>
      <c r="AC74" s="7"/>
      <c r="AD74" s="7"/>
      <c r="AE74" s="7"/>
    </row>
    <row r="75" spans="1:31" ht="15.75">
      <c r="A75" s="14" t="s">
        <v>56</v>
      </c>
      <c r="B75" s="15">
        <v>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6">
        <v>0</v>
      </c>
      <c r="J75" s="13" t="e">
        <v>#DIV/0!</v>
      </c>
      <c r="K75" s="13" t="e">
        <v>#DIV/0!</v>
      </c>
      <c r="L75" s="17" t="e">
        <v>#DIV/0!</v>
      </c>
      <c r="M75" s="18" t="e">
        <v>#DIV/0!</v>
      </c>
      <c r="N75" s="19" t="e">
        <v>#DIV/0!</v>
      </c>
      <c r="O75" s="17" t="e">
        <v>#DIV/0!</v>
      </c>
      <c r="P75" s="20">
        <v>0</v>
      </c>
      <c r="Q75" s="15">
        <v>0</v>
      </c>
      <c r="R75" s="15">
        <v>0</v>
      </c>
      <c r="S75" s="15">
        <v>0</v>
      </c>
      <c r="T75" s="21" t="e">
        <v>#DIV/0!</v>
      </c>
      <c r="U75" s="4"/>
      <c r="V75" s="22">
        <v>0</v>
      </c>
      <c r="W75" s="6"/>
      <c r="X75" s="36"/>
      <c r="Y75" s="6"/>
      <c r="Z75" s="7"/>
      <c r="AA75" s="7"/>
      <c r="AB75" s="7"/>
      <c r="AC75" s="7"/>
      <c r="AD75" s="7"/>
      <c r="AE75" s="7"/>
    </row>
    <row r="76" spans="1:31" ht="15.75">
      <c r="A76" s="14" t="s">
        <v>57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6">
        <v>0</v>
      </c>
      <c r="J76" s="13" t="e">
        <v>#DIV/0!</v>
      </c>
      <c r="K76" s="13" t="e">
        <v>#DIV/0!</v>
      </c>
      <c r="L76" s="17" t="e">
        <v>#DIV/0!</v>
      </c>
      <c r="M76" s="18" t="e">
        <v>#DIV/0!</v>
      </c>
      <c r="N76" s="19" t="e">
        <v>#DIV/0!</v>
      </c>
      <c r="O76" s="17" t="e">
        <v>#DIV/0!</v>
      </c>
      <c r="P76" s="20">
        <v>0</v>
      </c>
      <c r="Q76" s="15">
        <v>0</v>
      </c>
      <c r="R76" s="15">
        <v>0</v>
      </c>
      <c r="S76" s="15">
        <v>0</v>
      </c>
      <c r="T76" s="21" t="e">
        <v>#DIV/0!</v>
      </c>
      <c r="U76" s="4"/>
      <c r="V76" s="22">
        <v>0</v>
      </c>
      <c r="W76" s="6"/>
      <c r="X76" s="36"/>
      <c r="Y76" s="6"/>
      <c r="Z76" s="7"/>
      <c r="AA76" s="7"/>
      <c r="AB76" s="7"/>
      <c r="AC76" s="7"/>
      <c r="AD76" s="7"/>
      <c r="AE76" s="7"/>
    </row>
    <row r="77" spans="1:31" ht="15.75">
      <c r="A77" s="14" t="s">
        <v>58</v>
      </c>
      <c r="B77" s="15">
        <v>2</v>
      </c>
      <c r="C77" s="15">
        <v>2</v>
      </c>
      <c r="D77" s="15">
        <v>2</v>
      </c>
      <c r="E77" s="15">
        <v>0.01</v>
      </c>
      <c r="F77" s="15">
        <v>0</v>
      </c>
      <c r="G77" s="15">
        <v>0.65</v>
      </c>
      <c r="H77" s="15">
        <v>0.27</v>
      </c>
      <c r="I77" s="16">
        <v>0.38</v>
      </c>
      <c r="J77" s="13">
        <v>100</v>
      </c>
      <c r="K77" s="13">
        <v>41.92</v>
      </c>
      <c r="L77" s="17">
        <v>0.57999999999999996</v>
      </c>
      <c r="M77" s="18" t="e">
        <v>#DIV/0!</v>
      </c>
      <c r="N77" s="19">
        <v>11.68</v>
      </c>
      <c r="O77" s="17">
        <v>2772</v>
      </c>
      <c r="P77" s="20">
        <v>0.04</v>
      </c>
      <c r="Q77" s="15">
        <v>0.5</v>
      </c>
      <c r="R77" s="15">
        <v>5.24</v>
      </c>
      <c r="S77" s="15">
        <v>5.36</v>
      </c>
      <c r="T77" s="21">
        <v>102.27</v>
      </c>
      <c r="U77" s="4"/>
      <c r="V77" s="22">
        <v>0</v>
      </c>
      <c r="W77" s="6"/>
      <c r="X77" s="36"/>
      <c r="Y77" s="6"/>
      <c r="Z77" s="7"/>
      <c r="AA77" s="7"/>
      <c r="AB77" s="7"/>
      <c r="AC77" s="7"/>
      <c r="AD77" s="7"/>
      <c r="AE77" s="7"/>
    </row>
    <row r="78" spans="1:31" ht="15.75">
      <c r="A78" s="14" t="s">
        <v>59</v>
      </c>
      <c r="B78" s="15">
        <v>1</v>
      </c>
      <c r="C78" s="15">
        <v>1</v>
      </c>
      <c r="D78" s="15">
        <v>1</v>
      </c>
      <c r="E78" s="15">
        <v>0</v>
      </c>
      <c r="F78" s="15">
        <v>73.12</v>
      </c>
      <c r="G78" s="15">
        <v>2.4</v>
      </c>
      <c r="H78" s="15">
        <v>8.06</v>
      </c>
      <c r="I78" s="16">
        <v>67.459999999999994</v>
      </c>
      <c r="J78" s="13">
        <v>100</v>
      </c>
      <c r="K78" s="13">
        <v>335.62</v>
      </c>
      <c r="L78" s="17">
        <v>28.08</v>
      </c>
      <c r="M78" s="18" t="e">
        <v>#DIV/0!</v>
      </c>
      <c r="N78" s="19">
        <v>208.87</v>
      </c>
      <c r="O78" s="17">
        <v>1150</v>
      </c>
      <c r="P78" s="20">
        <v>0.01</v>
      </c>
      <c r="Q78" s="15">
        <v>86.97</v>
      </c>
      <c r="R78" s="15">
        <v>22.19</v>
      </c>
      <c r="S78" s="15">
        <v>41.7</v>
      </c>
      <c r="T78" s="21">
        <v>187.92</v>
      </c>
      <c r="U78" s="4"/>
      <c r="V78" s="24">
        <v>0</v>
      </c>
      <c r="W78" s="6"/>
      <c r="X78" s="36"/>
      <c r="Y78" s="6"/>
      <c r="Z78" s="7"/>
      <c r="AA78" s="7"/>
      <c r="AB78" s="7"/>
      <c r="AC78" s="7"/>
      <c r="AD78" s="7"/>
      <c r="AE78" s="7"/>
    </row>
    <row r="79" spans="1:31" ht="15.75">
      <c r="A79" s="14" t="s">
        <v>60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6">
        <v>0</v>
      </c>
      <c r="J79" s="13" t="e">
        <v>#DIV/0!</v>
      </c>
      <c r="K79" s="13" t="e">
        <v>#DIV/0!</v>
      </c>
      <c r="L79" s="17" t="e">
        <v>#DIV/0!</v>
      </c>
      <c r="M79" s="18" t="e">
        <v>#DIV/0!</v>
      </c>
      <c r="N79" s="19" t="e">
        <v>#DIV/0!</v>
      </c>
      <c r="O79" s="17" t="e">
        <v>#DIV/0!</v>
      </c>
      <c r="P79" s="20">
        <v>0</v>
      </c>
      <c r="Q79" s="15">
        <v>0</v>
      </c>
      <c r="R79" s="15">
        <v>0</v>
      </c>
      <c r="S79" s="15">
        <v>0</v>
      </c>
      <c r="T79" s="21" t="e">
        <v>#DIV/0!</v>
      </c>
      <c r="U79" s="4"/>
      <c r="V79" s="22">
        <v>0</v>
      </c>
      <c r="W79" s="6"/>
      <c r="X79" s="23"/>
      <c r="Y79" s="6"/>
      <c r="Z79" s="7"/>
      <c r="AA79" s="7"/>
      <c r="AB79" s="7"/>
      <c r="AC79" s="7"/>
      <c r="AD79" s="7"/>
      <c r="AE79" s="7"/>
    </row>
    <row r="80" spans="1:31" ht="15.75">
      <c r="A80" s="14" t="s">
        <v>61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6">
        <v>0</v>
      </c>
      <c r="J80" s="13" t="e">
        <v>#DIV/0!</v>
      </c>
      <c r="K80" s="13" t="e">
        <v>#DIV/0!</v>
      </c>
      <c r="L80" s="17" t="e">
        <v>#DIV/0!</v>
      </c>
      <c r="M80" s="18" t="e">
        <v>#DIV/0!</v>
      </c>
      <c r="N80" s="19" t="e">
        <v>#DIV/0!</v>
      </c>
      <c r="O80" s="17" t="e">
        <v>#DIV/0!</v>
      </c>
      <c r="P80" s="20">
        <v>0</v>
      </c>
      <c r="Q80" s="15">
        <v>0</v>
      </c>
      <c r="R80" s="15">
        <v>0</v>
      </c>
      <c r="S80" s="15">
        <v>0</v>
      </c>
      <c r="T80" s="21" t="e">
        <v>#DIV/0!</v>
      </c>
      <c r="U80" s="4"/>
      <c r="V80" s="22">
        <v>0</v>
      </c>
      <c r="W80" s="6"/>
      <c r="X80" s="23"/>
      <c r="Y80" s="6"/>
      <c r="Z80" s="7"/>
      <c r="AA80" s="7"/>
      <c r="AB80" s="7"/>
      <c r="AC80" s="7"/>
      <c r="AD80" s="7"/>
      <c r="AE80" s="7"/>
    </row>
    <row r="81" spans="1:31" ht="15.75">
      <c r="A81" s="29" t="s">
        <v>62</v>
      </c>
      <c r="B81" s="13">
        <v>4</v>
      </c>
      <c r="C81" s="13">
        <v>3</v>
      </c>
      <c r="D81" s="13">
        <v>3</v>
      </c>
      <c r="E81" s="13">
        <v>0.01</v>
      </c>
      <c r="F81" s="13">
        <v>73.12</v>
      </c>
      <c r="G81" s="13">
        <v>3.05</v>
      </c>
      <c r="H81" s="13">
        <v>8.33</v>
      </c>
      <c r="I81" s="30">
        <v>67.84</v>
      </c>
      <c r="J81" s="13">
        <v>100</v>
      </c>
      <c r="K81" s="13">
        <v>273.25</v>
      </c>
      <c r="L81" s="31">
        <v>22.24</v>
      </c>
      <c r="M81" s="19" t="e">
        <v>#DIV/0!</v>
      </c>
      <c r="N81" s="13">
        <v>45.56</v>
      </c>
      <c r="O81" s="17">
        <v>2231</v>
      </c>
      <c r="P81" s="32">
        <v>0.05</v>
      </c>
      <c r="Q81" s="30">
        <v>87.47</v>
      </c>
      <c r="R81" s="30">
        <v>27.43</v>
      </c>
      <c r="S81" s="30">
        <v>47.06</v>
      </c>
      <c r="T81" s="33">
        <v>171.56</v>
      </c>
      <c r="U81" s="4"/>
      <c r="V81" s="24">
        <v>0</v>
      </c>
      <c r="W81" s="34"/>
      <c r="X81" s="35"/>
      <c r="Y81" s="34"/>
      <c r="Z81" s="7"/>
      <c r="AA81" s="7"/>
      <c r="AB81" s="7"/>
      <c r="AC81" s="7"/>
      <c r="AD81" s="7"/>
      <c r="AE81" s="7"/>
    </row>
    <row r="82" spans="1:31" ht="15.75">
      <c r="A82" s="14" t="s">
        <v>63</v>
      </c>
      <c r="B82" s="37"/>
      <c r="C82" s="37"/>
      <c r="D82" s="37"/>
      <c r="E82" s="37"/>
      <c r="F82" s="37"/>
      <c r="G82" s="37"/>
      <c r="H82" s="37"/>
      <c r="I82" s="38"/>
      <c r="J82" s="39"/>
      <c r="K82" s="39"/>
      <c r="L82" s="40"/>
      <c r="M82" s="41"/>
      <c r="N82" s="39"/>
      <c r="O82" s="40"/>
      <c r="P82" s="42"/>
      <c r="Q82" s="43"/>
      <c r="R82" s="43"/>
      <c r="S82" s="43"/>
      <c r="T82" s="44"/>
      <c r="U82" s="4"/>
      <c r="V82" s="22">
        <v>0</v>
      </c>
      <c r="W82" s="6"/>
      <c r="X82" s="42"/>
      <c r="Y82" s="6"/>
      <c r="Z82" s="7"/>
      <c r="AA82" s="7"/>
      <c r="AB82" s="7"/>
      <c r="AC82" s="7"/>
      <c r="AD82" s="7"/>
      <c r="AE82" s="7"/>
    </row>
    <row r="83" spans="1:31" ht="15.75">
      <c r="A83" s="29" t="s">
        <v>64</v>
      </c>
      <c r="B83" s="13">
        <v>26441</v>
      </c>
      <c r="C83" s="13">
        <v>24877</v>
      </c>
      <c r="D83" s="13">
        <v>24857</v>
      </c>
      <c r="E83" s="13">
        <v>3.91</v>
      </c>
      <c r="F83" s="13">
        <v>1168.1500000000001</v>
      </c>
      <c r="G83" s="13">
        <v>303.72000000000003</v>
      </c>
      <c r="H83" s="13">
        <v>305</v>
      </c>
      <c r="I83" s="13">
        <v>1166.8699999999999</v>
      </c>
      <c r="J83" s="13">
        <v>99.92</v>
      </c>
      <c r="K83" s="13">
        <v>100.42</v>
      </c>
      <c r="L83" s="31">
        <v>3.84</v>
      </c>
      <c r="M83" s="19" t="e">
        <v>#DIV/0!</v>
      </c>
      <c r="N83" s="13">
        <v>7.76</v>
      </c>
      <c r="O83" s="17">
        <v>157</v>
      </c>
      <c r="P83" s="19">
        <v>24.05</v>
      </c>
      <c r="Q83" s="13">
        <v>1194.3</v>
      </c>
      <c r="R83" s="13">
        <v>1824.94</v>
      </c>
      <c r="S83" s="13">
        <v>1852.39</v>
      </c>
      <c r="T83" s="33">
        <v>101.5</v>
      </c>
      <c r="U83" s="4"/>
      <c r="V83" s="24">
        <v>-0.01</v>
      </c>
      <c r="W83" s="34"/>
      <c r="X83" s="41"/>
      <c r="Y83" s="34"/>
      <c r="Z83" s="7"/>
      <c r="AA83" s="7"/>
      <c r="AB83" s="7"/>
      <c r="AC83" s="7"/>
      <c r="AD83" s="7"/>
      <c r="AE83" s="7"/>
    </row>
    <row r="84" spans="1:3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6"/>
      <c r="V84" s="6"/>
      <c r="W84" s="6"/>
      <c r="X84" s="6"/>
      <c r="Y84" s="6"/>
      <c r="Z84" s="7"/>
      <c r="AA84" s="7"/>
      <c r="AB84" s="7"/>
      <c r="AC84" s="7"/>
      <c r="AD84" s="7"/>
      <c r="AE84" s="7"/>
    </row>
    <row r="85" spans="1:31" ht="15.75">
      <c r="A85" s="680" t="s">
        <v>67</v>
      </c>
      <c r="B85" s="681"/>
      <c r="C85" s="681"/>
      <c r="D85" s="4"/>
      <c r="E85" s="4"/>
      <c r="F85" s="4"/>
      <c r="G85" s="4"/>
      <c r="H85" s="4"/>
      <c r="I85" s="4"/>
      <c r="J85" s="4"/>
      <c r="K85" s="4"/>
      <c r="L85" s="5"/>
      <c r="M85" s="5"/>
      <c r="N85" s="5"/>
      <c r="O85" s="5"/>
      <c r="P85" s="5"/>
      <c r="Q85" s="5"/>
      <c r="R85" s="5"/>
      <c r="S85" s="5"/>
      <c r="T85" s="5"/>
      <c r="U85" s="6"/>
      <c r="V85" s="6"/>
      <c r="W85" s="6"/>
      <c r="X85" s="6"/>
      <c r="Y85" s="6"/>
      <c r="Z85" s="7"/>
      <c r="AA85" s="7"/>
      <c r="AB85" s="7"/>
      <c r="AC85" s="7"/>
      <c r="AD85" s="7"/>
      <c r="AE85" s="7"/>
    </row>
    <row r="86" spans="1:31" ht="15.75">
      <c r="A86" s="682" t="s">
        <v>18</v>
      </c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4"/>
      <c r="U86" s="6"/>
      <c r="V86" s="6"/>
      <c r="W86" s="6"/>
      <c r="X86" s="6"/>
      <c r="Y86" s="6"/>
      <c r="Z86" s="7"/>
      <c r="AA86" s="7"/>
      <c r="AB86" s="7"/>
      <c r="AC86" s="7"/>
      <c r="AD86" s="7"/>
      <c r="AE86" s="7"/>
    </row>
    <row r="87" spans="1:31" ht="15.75">
      <c r="A87" s="690" t="s">
        <v>19</v>
      </c>
      <c r="B87" s="683"/>
      <c r="C87" s="683"/>
      <c r="D87" s="683"/>
      <c r="E87" s="683"/>
      <c r="F87" s="683"/>
      <c r="G87" s="683"/>
      <c r="H87" s="683"/>
      <c r="I87" s="683"/>
      <c r="J87" s="683"/>
      <c r="K87" s="684"/>
      <c r="L87" s="685" t="s">
        <v>20</v>
      </c>
      <c r="M87" s="684"/>
      <c r="N87" s="686"/>
      <c r="O87" s="687"/>
      <c r="P87" s="685" t="s">
        <v>21</v>
      </c>
      <c r="Q87" s="683"/>
      <c r="R87" s="683"/>
      <c r="S87" s="683"/>
      <c r="T87" s="684"/>
      <c r="U87" s="6"/>
      <c r="V87" s="6"/>
      <c r="W87" s="6"/>
      <c r="X87" s="6"/>
      <c r="Y87" s="6"/>
      <c r="Z87" s="7"/>
      <c r="AA87" s="7"/>
      <c r="AB87" s="7"/>
      <c r="AC87" s="7"/>
      <c r="AD87" s="7"/>
      <c r="AE87" s="7"/>
    </row>
    <row r="88" spans="1:31" ht="78.75">
      <c r="A88" s="688" t="s">
        <v>22</v>
      </c>
      <c r="B88" s="9" t="s">
        <v>23</v>
      </c>
      <c r="C88" s="9" t="s">
        <v>24</v>
      </c>
      <c r="D88" s="9" t="s">
        <v>25</v>
      </c>
      <c r="E88" s="9" t="s">
        <v>26</v>
      </c>
      <c r="F88" s="9" t="s">
        <v>27</v>
      </c>
      <c r="G88" s="9" t="s">
        <v>28</v>
      </c>
      <c r="H88" s="9" t="s">
        <v>29</v>
      </c>
      <c r="I88" s="9" t="s">
        <v>30</v>
      </c>
      <c r="J88" s="9" t="s">
        <v>31</v>
      </c>
      <c r="K88" s="9" t="s">
        <v>32</v>
      </c>
      <c r="L88" s="9" t="s">
        <v>33</v>
      </c>
      <c r="M88" s="9" t="s">
        <v>34</v>
      </c>
      <c r="N88" s="9" t="s">
        <v>35</v>
      </c>
      <c r="O88" s="9" t="s">
        <v>36</v>
      </c>
      <c r="P88" s="9" t="s">
        <v>37</v>
      </c>
      <c r="Q88" s="9" t="s">
        <v>38</v>
      </c>
      <c r="R88" s="9" t="s">
        <v>39</v>
      </c>
      <c r="S88" s="9" t="s">
        <v>40</v>
      </c>
      <c r="T88" s="9" t="s">
        <v>41</v>
      </c>
      <c r="U88" s="10"/>
      <c r="V88" s="10"/>
      <c r="W88" s="10"/>
      <c r="X88" s="11" t="s">
        <v>42</v>
      </c>
      <c r="Y88" s="10"/>
      <c r="Z88" s="12"/>
      <c r="AA88" s="12"/>
      <c r="AB88" s="12"/>
      <c r="AC88" s="12"/>
      <c r="AD88" s="12"/>
      <c r="AE88" s="12"/>
    </row>
    <row r="89" spans="1:31" ht="15.75">
      <c r="A89" s="689"/>
      <c r="B89" s="13">
        <v>1</v>
      </c>
      <c r="C89" s="13">
        <v>2</v>
      </c>
      <c r="D89" s="13">
        <v>3</v>
      </c>
      <c r="E89" s="13">
        <v>4</v>
      </c>
      <c r="F89" s="13">
        <v>5</v>
      </c>
      <c r="G89" s="13">
        <v>6</v>
      </c>
      <c r="H89" s="13">
        <v>7</v>
      </c>
      <c r="I89" s="13">
        <v>8</v>
      </c>
      <c r="J89" s="13">
        <v>9</v>
      </c>
      <c r="K89" s="13">
        <v>10</v>
      </c>
      <c r="L89" s="13">
        <v>11</v>
      </c>
      <c r="M89" s="13">
        <v>12</v>
      </c>
      <c r="N89" s="13">
        <v>13</v>
      </c>
      <c r="O89" s="13">
        <v>14</v>
      </c>
      <c r="P89" s="13">
        <v>15</v>
      </c>
      <c r="Q89" s="13">
        <v>16</v>
      </c>
      <c r="R89" s="13">
        <v>17</v>
      </c>
      <c r="S89" s="13">
        <v>18</v>
      </c>
      <c r="T89" s="13">
        <v>19</v>
      </c>
      <c r="U89" s="6"/>
      <c r="V89" s="6"/>
      <c r="W89" s="6"/>
      <c r="X89" s="6"/>
      <c r="Y89" s="6"/>
      <c r="Z89" s="7"/>
      <c r="AA89" s="7"/>
      <c r="AB89" s="7"/>
      <c r="AC89" s="7"/>
      <c r="AD89" s="7"/>
      <c r="AE89" s="7"/>
    </row>
    <row r="90" spans="1:31" ht="15.75">
      <c r="A90" s="14" t="s">
        <v>43</v>
      </c>
      <c r="B90" s="15">
        <v>2135</v>
      </c>
      <c r="C90" s="15">
        <v>2135</v>
      </c>
      <c r="D90" s="15">
        <v>2135</v>
      </c>
      <c r="E90" s="15">
        <v>0.03</v>
      </c>
      <c r="F90" s="15">
        <v>0</v>
      </c>
      <c r="G90" s="15">
        <v>3.12</v>
      </c>
      <c r="H90" s="15">
        <v>3.12</v>
      </c>
      <c r="I90" s="16">
        <v>0</v>
      </c>
      <c r="J90" s="13">
        <v>100</v>
      </c>
      <c r="K90" s="13">
        <v>100</v>
      </c>
      <c r="L90" s="17">
        <v>0</v>
      </c>
      <c r="M90" s="18" t="e">
        <v>#DIV/0!</v>
      </c>
      <c r="N90" s="19">
        <v>10.94</v>
      </c>
      <c r="O90" s="17">
        <v>13</v>
      </c>
      <c r="P90" s="20">
        <v>0.26</v>
      </c>
      <c r="Q90" s="15">
        <v>25.28</v>
      </c>
      <c r="R90" s="15">
        <v>26.99</v>
      </c>
      <c r="S90" s="15">
        <v>26.99</v>
      </c>
      <c r="T90" s="21">
        <v>100</v>
      </c>
      <c r="U90" s="4"/>
      <c r="V90" s="22">
        <v>25.28</v>
      </c>
      <c r="W90" s="6"/>
      <c r="X90" s="23"/>
      <c r="Y90" s="6"/>
      <c r="Z90" s="7"/>
      <c r="AA90" s="7"/>
      <c r="AB90" s="7"/>
      <c r="AC90" s="7"/>
      <c r="AD90" s="7"/>
      <c r="AE90" s="7"/>
    </row>
    <row r="91" spans="1:31" ht="15.75">
      <c r="A91" s="14" t="s">
        <v>44</v>
      </c>
      <c r="B91" s="15">
        <v>295</v>
      </c>
      <c r="C91" s="15">
        <v>74</v>
      </c>
      <c r="D91" s="15">
        <v>74</v>
      </c>
      <c r="E91" s="15">
        <v>0</v>
      </c>
      <c r="F91" s="15">
        <v>26.06</v>
      </c>
      <c r="G91" s="15">
        <v>0.53</v>
      </c>
      <c r="H91" s="15">
        <v>2.31</v>
      </c>
      <c r="I91" s="16">
        <v>24.28</v>
      </c>
      <c r="J91" s="13">
        <v>100</v>
      </c>
      <c r="K91" s="13">
        <v>434.8</v>
      </c>
      <c r="L91" s="17">
        <v>45.67</v>
      </c>
      <c r="M91" s="18" t="e">
        <v>#DIV/0!</v>
      </c>
      <c r="N91" s="19">
        <v>11.84</v>
      </c>
      <c r="O91" s="17">
        <v>61</v>
      </c>
      <c r="P91" s="20">
        <v>0.05</v>
      </c>
      <c r="Q91" s="15">
        <v>12.03</v>
      </c>
      <c r="R91" s="15">
        <v>5.37</v>
      </c>
      <c r="S91" s="15">
        <v>18.399999999999999</v>
      </c>
      <c r="T91" s="21">
        <v>342.41</v>
      </c>
      <c r="U91" s="4"/>
      <c r="V91" s="24">
        <v>-25.28</v>
      </c>
      <c r="W91" s="6"/>
      <c r="X91" s="23"/>
      <c r="Y91" s="6"/>
      <c r="Z91" s="7"/>
      <c r="AA91" s="7"/>
      <c r="AB91" s="7"/>
      <c r="AC91" s="7"/>
      <c r="AD91" s="7"/>
      <c r="AE91" s="7"/>
    </row>
    <row r="92" spans="1:31" ht="15.75">
      <c r="A92" s="14" t="s">
        <v>45</v>
      </c>
      <c r="B92" s="15">
        <v>10376</v>
      </c>
      <c r="C92" s="15">
        <v>9843</v>
      </c>
      <c r="D92" s="15">
        <v>9843</v>
      </c>
      <c r="E92" s="15">
        <v>0.32</v>
      </c>
      <c r="F92" s="15">
        <v>30.28</v>
      </c>
      <c r="G92" s="15">
        <v>27.22</v>
      </c>
      <c r="H92" s="15">
        <v>28.09</v>
      </c>
      <c r="I92" s="16">
        <v>29.41</v>
      </c>
      <c r="J92" s="13">
        <v>100</v>
      </c>
      <c r="K92" s="13">
        <v>103.2</v>
      </c>
      <c r="L92" s="17">
        <v>1.08</v>
      </c>
      <c r="M92" s="18" t="e">
        <v>#DIV/0!</v>
      </c>
      <c r="N92" s="19">
        <v>8.5</v>
      </c>
      <c r="O92" s="17">
        <v>33</v>
      </c>
      <c r="P92" s="20">
        <v>2.8</v>
      </c>
      <c r="Q92" s="15">
        <v>32.51</v>
      </c>
      <c r="R92" s="15">
        <v>229.01</v>
      </c>
      <c r="S92" s="15">
        <v>232.16</v>
      </c>
      <c r="T92" s="21">
        <v>101.37</v>
      </c>
      <c r="U92" s="4"/>
      <c r="V92" s="24">
        <v>-0.04</v>
      </c>
      <c r="W92" s="6"/>
      <c r="X92" s="23"/>
      <c r="Y92" s="6"/>
      <c r="Z92" s="7"/>
      <c r="AA92" s="7"/>
      <c r="AB92" s="7"/>
      <c r="AC92" s="7"/>
      <c r="AD92" s="7"/>
      <c r="AE92" s="7"/>
    </row>
    <row r="93" spans="1:31" ht="15.75">
      <c r="A93" s="14" t="s">
        <v>46</v>
      </c>
      <c r="B93" s="15">
        <v>921</v>
      </c>
      <c r="C93" s="15">
        <v>851</v>
      </c>
      <c r="D93" s="15">
        <v>851</v>
      </c>
      <c r="E93" s="15">
        <v>0.08</v>
      </c>
      <c r="F93" s="15">
        <v>1.92</v>
      </c>
      <c r="G93" s="15">
        <v>9.5399999999999991</v>
      </c>
      <c r="H93" s="15">
        <v>9.65</v>
      </c>
      <c r="I93" s="16">
        <v>1.81</v>
      </c>
      <c r="J93" s="13">
        <v>100</v>
      </c>
      <c r="K93" s="13">
        <v>101.16</v>
      </c>
      <c r="L93" s="17">
        <v>0.19</v>
      </c>
      <c r="M93" s="18" t="e">
        <v>#DIV/0!</v>
      </c>
      <c r="N93" s="19">
        <v>12.33</v>
      </c>
      <c r="O93" s="17">
        <v>91</v>
      </c>
      <c r="P93" s="20">
        <v>0.68</v>
      </c>
      <c r="Q93" s="15">
        <v>3.42</v>
      </c>
      <c r="R93" s="15">
        <v>82.96</v>
      </c>
      <c r="S93" s="15">
        <v>84.57</v>
      </c>
      <c r="T93" s="21">
        <v>101.94</v>
      </c>
      <c r="U93" s="4"/>
      <c r="V93" s="22">
        <v>0</v>
      </c>
      <c r="W93" s="6"/>
      <c r="X93" s="23"/>
      <c r="Y93" s="6"/>
      <c r="Z93" s="7"/>
      <c r="AA93" s="7"/>
      <c r="AB93" s="7"/>
      <c r="AC93" s="7"/>
      <c r="AD93" s="7"/>
      <c r="AE93" s="7"/>
    </row>
    <row r="94" spans="1:31" ht="15.75">
      <c r="A94" s="14" t="s">
        <v>47</v>
      </c>
      <c r="B94" s="15">
        <v>1126</v>
      </c>
      <c r="C94" s="15">
        <v>1111</v>
      </c>
      <c r="D94" s="15">
        <v>1110</v>
      </c>
      <c r="E94" s="15">
        <v>0.6</v>
      </c>
      <c r="F94" s="25">
        <v>-0.35</v>
      </c>
      <c r="G94" s="15">
        <v>41.89</v>
      </c>
      <c r="H94" s="15">
        <v>41.89</v>
      </c>
      <c r="I94" s="26">
        <v>-0.35</v>
      </c>
      <c r="J94" s="13">
        <v>99.91</v>
      </c>
      <c r="K94" s="13">
        <v>100</v>
      </c>
      <c r="L94" s="27">
        <v>-0.01</v>
      </c>
      <c r="M94" s="18" t="e">
        <v>#DIV/0!</v>
      </c>
      <c r="N94" s="19">
        <v>6.93</v>
      </c>
      <c r="O94" s="17">
        <v>545</v>
      </c>
      <c r="P94" s="20">
        <v>4.91</v>
      </c>
      <c r="Q94" s="15">
        <v>1.51</v>
      </c>
      <c r="R94" s="15">
        <v>320.45999999999998</v>
      </c>
      <c r="S94" s="15">
        <v>322.3</v>
      </c>
      <c r="T94" s="21">
        <v>100.58</v>
      </c>
      <c r="U94" s="4"/>
      <c r="V94" s="22">
        <v>0.02</v>
      </c>
      <c r="W94" s="6"/>
      <c r="X94" s="23"/>
      <c r="Y94" s="6"/>
      <c r="Z94" s="7"/>
      <c r="AA94" s="7"/>
      <c r="AB94" s="7"/>
      <c r="AC94" s="7"/>
      <c r="AD94" s="7"/>
      <c r="AE94" s="7"/>
    </row>
    <row r="95" spans="1:31" ht="15.75">
      <c r="A95" s="14" t="s">
        <v>48</v>
      </c>
      <c r="B95" s="15">
        <v>1128</v>
      </c>
      <c r="C95" s="15">
        <v>1106</v>
      </c>
      <c r="D95" s="15">
        <v>1105</v>
      </c>
      <c r="E95" s="15">
        <v>0.16</v>
      </c>
      <c r="F95" s="15">
        <v>828.65</v>
      </c>
      <c r="G95" s="15">
        <v>18.8</v>
      </c>
      <c r="H95" s="15">
        <v>5.82</v>
      </c>
      <c r="I95" s="16">
        <v>841.63</v>
      </c>
      <c r="J95" s="13">
        <v>99.91</v>
      </c>
      <c r="K95" s="13">
        <v>30.97</v>
      </c>
      <c r="L95" s="17">
        <v>44.78</v>
      </c>
      <c r="M95" s="18" t="e">
        <v>#DIV/0!</v>
      </c>
      <c r="N95" s="19">
        <v>12.12</v>
      </c>
      <c r="O95" s="17">
        <v>140</v>
      </c>
      <c r="P95" s="20">
        <v>1.46</v>
      </c>
      <c r="Q95" s="15">
        <v>730.42</v>
      </c>
      <c r="R95" s="15">
        <v>155</v>
      </c>
      <c r="S95" s="15">
        <v>56.71</v>
      </c>
      <c r="T95" s="21">
        <v>36.58</v>
      </c>
      <c r="U95" s="4"/>
      <c r="V95" s="24">
        <v>-12.91</v>
      </c>
      <c r="W95" s="6"/>
      <c r="X95" s="23"/>
      <c r="Y95" s="6"/>
      <c r="Z95" s="7"/>
      <c r="AA95" s="7"/>
      <c r="AB95" s="7"/>
      <c r="AC95" s="7"/>
      <c r="AD95" s="7"/>
      <c r="AE95" s="7"/>
    </row>
    <row r="96" spans="1:31" ht="15.75">
      <c r="A96" s="14" t="s">
        <v>49</v>
      </c>
      <c r="B96" s="15">
        <v>199</v>
      </c>
      <c r="C96" s="15">
        <v>130</v>
      </c>
      <c r="D96" s="15">
        <v>130</v>
      </c>
      <c r="E96" s="15">
        <v>0.03</v>
      </c>
      <c r="F96" s="15">
        <v>5.25</v>
      </c>
      <c r="G96" s="15">
        <v>3.4</v>
      </c>
      <c r="H96" s="15">
        <v>3.89</v>
      </c>
      <c r="I96" s="16">
        <v>4.7699999999999996</v>
      </c>
      <c r="J96" s="13">
        <v>100</v>
      </c>
      <c r="K96" s="13">
        <v>114.21</v>
      </c>
      <c r="L96" s="17">
        <v>1.4</v>
      </c>
      <c r="M96" s="18" t="e">
        <v>#DIV/0!</v>
      </c>
      <c r="N96" s="19">
        <v>12.07</v>
      </c>
      <c r="O96" s="17">
        <v>217</v>
      </c>
      <c r="P96" s="20">
        <v>0.22</v>
      </c>
      <c r="Q96" s="15">
        <v>4.9400000000000004</v>
      </c>
      <c r="R96" s="15">
        <v>27.41</v>
      </c>
      <c r="S96" s="15">
        <v>27.58</v>
      </c>
      <c r="T96" s="21">
        <v>100.6</v>
      </c>
      <c r="U96" s="4"/>
      <c r="V96" s="22">
        <v>0.01</v>
      </c>
      <c r="W96" s="6"/>
      <c r="X96" s="23"/>
      <c r="Y96" s="6"/>
      <c r="Z96" s="7"/>
      <c r="AA96" s="7"/>
      <c r="AB96" s="7"/>
      <c r="AC96" s="7"/>
      <c r="AD96" s="7"/>
      <c r="AE96" s="7"/>
    </row>
    <row r="97" spans="1:31" ht="15.75">
      <c r="A97" s="14" t="s">
        <v>50</v>
      </c>
      <c r="B97" s="15">
        <v>257</v>
      </c>
      <c r="C97" s="15">
        <v>248</v>
      </c>
      <c r="D97" s="15">
        <v>248</v>
      </c>
      <c r="E97" s="15">
        <v>0.1</v>
      </c>
      <c r="F97" s="15">
        <v>17.600000000000001</v>
      </c>
      <c r="G97" s="15">
        <v>7.53</v>
      </c>
      <c r="H97" s="15">
        <v>6.5</v>
      </c>
      <c r="I97" s="16">
        <v>18.63</v>
      </c>
      <c r="J97" s="13">
        <v>100</v>
      </c>
      <c r="K97" s="13">
        <v>86.33</v>
      </c>
      <c r="L97" s="17">
        <v>2.4700000000000002</v>
      </c>
      <c r="M97" s="18" t="e">
        <v>#DIV/0!</v>
      </c>
      <c r="N97" s="19">
        <v>7.88</v>
      </c>
      <c r="O97" s="17">
        <v>385</v>
      </c>
      <c r="P97" s="20">
        <v>0.82</v>
      </c>
      <c r="Q97" s="15">
        <v>7.87</v>
      </c>
      <c r="R97" s="15">
        <v>64.900000000000006</v>
      </c>
      <c r="S97" s="15">
        <v>54.14</v>
      </c>
      <c r="T97" s="21">
        <v>83.42</v>
      </c>
      <c r="U97" s="4"/>
      <c r="V97" s="22">
        <v>0.01</v>
      </c>
      <c r="W97" s="6"/>
      <c r="X97" s="23"/>
      <c r="Y97" s="6"/>
      <c r="Z97" s="7"/>
      <c r="AA97" s="7"/>
      <c r="AB97" s="7"/>
      <c r="AC97" s="7"/>
      <c r="AD97" s="7"/>
      <c r="AE97" s="7"/>
    </row>
    <row r="98" spans="1:31" ht="15.75">
      <c r="A98" s="14" t="s">
        <v>51</v>
      </c>
      <c r="B98" s="15">
        <v>119</v>
      </c>
      <c r="C98" s="15">
        <v>117</v>
      </c>
      <c r="D98" s="15">
        <v>117</v>
      </c>
      <c r="E98" s="15">
        <v>0.01</v>
      </c>
      <c r="F98" s="15">
        <v>0.81</v>
      </c>
      <c r="G98" s="15">
        <v>1.28</v>
      </c>
      <c r="H98" s="15">
        <v>0.83</v>
      </c>
      <c r="I98" s="16">
        <v>1.27</v>
      </c>
      <c r="J98" s="13">
        <v>100</v>
      </c>
      <c r="K98" s="13">
        <v>64.5</v>
      </c>
      <c r="L98" s="17">
        <v>0.99</v>
      </c>
      <c r="M98" s="18" t="e">
        <v>#DIV/0!</v>
      </c>
      <c r="N98" s="19">
        <v>9.19</v>
      </c>
      <c r="O98" s="17">
        <v>119</v>
      </c>
      <c r="P98" s="20">
        <v>0.12</v>
      </c>
      <c r="Q98" s="15">
        <v>0.71</v>
      </c>
      <c r="R98" s="15">
        <v>13.07</v>
      </c>
      <c r="S98" s="15">
        <v>12.51</v>
      </c>
      <c r="T98" s="21">
        <v>95.75</v>
      </c>
      <c r="U98" s="4"/>
      <c r="V98" s="24">
        <v>-0.01</v>
      </c>
      <c r="W98" s="6"/>
      <c r="X98" s="23"/>
      <c r="Y98" s="6"/>
      <c r="Z98" s="7"/>
      <c r="AA98" s="7"/>
      <c r="AB98" s="7"/>
      <c r="AC98" s="7"/>
      <c r="AD98" s="7"/>
      <c r="AE98" s="7"/>
    </row>
    <row r="99" spans="1:31" ht="15.75">
      <c r="A99" s="14" t="s">
        <v>52</v>
      </c>
      <c r="B99" s="15">
        <v>36</v>
      </c>
      <c r="C99" s="15">
        <v>36</v>
      </c>
      <c r="D99" s="15">
        <v>36</v>
      </c>
      <c r="E99" s="15">
        <v>0.01</v>
      </c>
      <c r="F99" s="25">
        <v>-4.6100000000000003</v>
      </c>
      <c r="G99" s="15">
        <v>1.36</v>
      </c>
      <c r="H99" s="15">
        <v>0.94</v>
      </c>
      <c r="I99" s="26">
        <v>-4.2</v>
      </c>
      <c r="J99" s="13">
        <v>100</v>
      </c>
      <c r="K99" s="13">
        <v>69.56</v>
      </c>
      <c r="L99" s="27">
        <v>-3.1</v>
      </c>
      <c r="M99" s="18" t="e">
        <v>#DIV/0!</v>
      </c>
      <c r="N99" s="19">
        <v>16.47</v>
      </c>
      <c r="O99" s="17">
        <v>229</v>
      </c>
      <c r="P99" s="20">
        <v>0.03</v>
      </c>
      <c r="Q99" s="25">
        <v>-2.48</v>
      </c>
      <c r="R99" s="15">
        <v>5.91</v>
      </c>
      <c r="S99" s="15">
        <v>7.29</v>
      </c>
      <c r="T99" s="21">
        <v>123.35</v>
      </c>
      <c r="U99" s="4"/>
      <c r="V99" s="22">
        <v>0.34</v>
      </c>
      <c r="W99" s="6"/>
      <c r="X99" s="23"/>
      <c r="Y99" s="6"/>
      <c r="Z99" s="7"/>
      <c r="AA99" s="7"/>
      <c r="AB99" s="7"/>
      <c r="AC99" s="7"/>
      <c r="AD99" s="7"/>
      <c r="AE99" s="7"/>
    </row>
    <row r="100" spans="1:31" ht="15.75">
      <c r="A100" s="14" t="s">
        <v>53</v>
      </c>
      <c r="B100" s="28"/>
      <c r="C100" s="28"/>
      <c r="D100" s="28"/>
      <c r="E100" s="28"/>
      <c r="F100" s="15">
        <v>0</v>
      </c>
      <c r="G100" s="28"/>
      <c r="H100" s="28"/>
      <c r="I100" s="16">
        <v>0</v>
      </c>
      <c r="J100" s="13" t="e">
        <v>#DIV/0!</v>
      </c>
      <c r="K100" s="13" t="e">
        <v>#DIV/0!</v>
      </c>
      <c r="L100" s="17" t="e">
        <v>#DIV/0!</v>
      </c>
      <c r="M100" s="18" t="e">
        <v>#DIV/0!</v>
      </c>
      <c r="N100" s="19" t="e">
        <v>#DIV/0!</v>
      </c>
      <c r="O100" s="17" t="e">
        <v>#DIV/0!</v>
      </c>
      <c r="P100" s="20">
        <v>0</v>
      </c>
      <c r="Q100" s="15">
        <v>0</v>
      </c>
      <c r="R100" s="15">
        <v>0</v>
      </c>
      <c r="S100" s="15">
        <v>0</v>
      </c>
      <c r="T100" s="21" t="e">
        <v>#DIV/0!</v>
      </c>
      <c r="U100" s="4"/>
      <c r="V100" s="22">
        <v>0</v>
      </c>
      <c r="W100" s="6"/>
      <c r="X100" s="23"/>
      <c r="Y100" s="6"/>
      <c r="Z100" s="7"/>
      <c r="AA100" s="7"/>
      <c r="AB100" s="7"/>
      <c r="AC100" s="7"/>
      <c r="AD100" s="7"/>
      <c r="AE100" s="7"/>
    </row>
    <row r="101" spans="1:31" ht="15.75">
      <c r="A101" s="29" t="s">
        <v>54</v>
      </c>
      <c r="B101" s="13">
        <v>16592</v>
      </c>
      <c r="C101" s="13">
        <v>15651</v>
      </c>
      <c r="D101" s="13">
        <v>15649</v>
      </c>
      <c r="E101" s="13">
        <v>1.34</v>
      </c>
      <c r="F101" s="13">
        <v>905.61</v>
      </c>
      <c r="G101" s="13">
        <v>114.67</v>
      </c>
      <c r="H101" s="13">
        <v>103.04</v>
      </c>
      <c r="I101" s="30">
        <v>917.24</v>
      </c>
      <c r="J101" s="13">
        <v>99.99</v>
      </c>
      <c r="K101" s="13">
        <v>89.86</v>
      </c>
      <c r="L101" s="31">
        <v>8</v>
      </c>
      <c r="M101" s="19" t="e">
        <v>#DIV/0!</v>
      </c>
      <c r="N101" s="13">
        <v>8.58</v>
      </c>
      <c r="O101" s="17">
        <v>85</v>
      </c>
      <c r="P101" s="32">
        <v>11.36</v>
      </c>
      <c r="Q101" s="30">
        <v>816.22</v>
      </c>
      <c r="R101" s="30">
        <v>931.1</v>
      </c>
      <c r="S101" s="30">
        <v>842.66</v>
      </c>
      <c r="T101" s="33">
        <v>90.5</v>
      </c>
      <c r="U101" s="4"/>
      <c r="V101" s="24">
        <v>-12.58</v>
      </c>
      <c r="W101" s="34"/>
      <c r="X101" s="35"/>
      <c r="Y101" s="34"/>
      <c r="Z101" s="7"/>
      <c r="AA101" s="7"/>
      <c r="AB101" s="7"/>
      <c r="AC101" s="7"/>
      <c r="AD101" s="7"/>
      <c r="AE101" s="7"/>
    </row>
    <row r="102" spans="1:31" ht="15.75">
      <c r="A102" s="14" t="s">
        <v>55</v>
      </c>
      <c r="B102" s="15">
        <v>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6">
        <v>0</v>
      </c>
      <c r="J102" s="13" t="e">
        <v>#DIV/0!</v>
      </c>
      <c r="K102" s="13" t="e">
        <v>#DIV/0!</v>
      </c>
      <c r="L102" s="17" t="e">
        <v>#DIV/0!</v>
      </c>
      <c r="M102" s="18" t="e">
        <v>#DIV/0!</v>
      </c>
      <c r="N102" s="19" t="e">
        <v>#DIV/0!</v>
      </c>
      <c r="O102" s="17" t="e">
        <v>#DIV/0!</v>
      </c>
      <c r="P102" s="20">
        <v>0</v>
      </c>
      <c r="Q102" s="15">
        <v>0</v>
      </c>
      <c r="R102" s="15">
        <v>0</v>
      </c>
      <c r="S102" s="15">
        <v>0</v>
      </c>
      <c r="T102" s="21" t="e">
        <v>#DIV/0!</v>
      </c>
      <c r="U102" s="4"/>
      <c r="V102" s="22">
        <v>0</v>
      </c>
      <c r="W102" s="6"/>
      <c r="X102" s="36"/>
      <c r="Y102" s="6"/>
      <c r="Z102" s="7"/>
      <c r="AA102" s="7"/>
      <c r="AB102" s="7"/>
      <c r="AC102" s="7"/>
      <c r="AD102" s="7"/>
      <c r="AE102" s="7"/>
    </row>
    <row r="103" spans="1:31" ht="15.75">
      <c r="A103" s="14" t="s">
        <v>56</v>
      </c>
      <c r="B103" s="15">
        <v>4</v>
      </c>
      <c r="C103" s="15">
        <v>2</v>
      </c>
      <c r="D103" s="15">
        <v>2</v>
      </c>
      <c r="E103" s="15">
        <v>0.02</v>
      </c>
      <c r="F103" s="15">
        <v>0</v>
      </c>
      <c r="G103" s="15">
        <v>4.42</v>
      </c>
      <c r="H103" s="15">
        <v>1.1100000000000001</v>
      </c>
      <c r="I103" s="16">
        <v>3.31</v>
      </c>
      <c r="J103" s="13">
        <v>100</v>
      </c>
      <c r="K103" s="13">
        <v>25.21</v>
      </c>
      <c r="L103" s="17">
        <v>0.75</v>
      </c>
      <c r="M103" s="18" t="e">
        <v>#DIV/0!</v>
      </c>
      <c r="N103" s="19">
        <v>24.07</v>
      </c>
      <c r="O103" s="17">
        <v>9185</v>
      </c>
      <c r="P103" s="20">
        <v>0.11</v>
      </c>
      <c r="Q103" s="25">
        <v>0</v>
      </c>
      <c r="R103" s="15">
        <v>30.51</v>
      </c>
      <c r="S103" s="15">
        <v>27.21</v>
      </c>
      <c r="T103" s="21">
        <v>89.16</v>
      </c>
      <c r="U103" s="4"/>
      <c r="V103" s="24">
        <v>0</v>
      </c>
      <c r="W103" s="6"/>
      <c r="X103" s="36"/>
      <c r="Y103" s="6"/>
      <c r="Z103" s="7"/>
      <c r="AA103" s="7"/>
      <c r="AB103" s="7"/>
      <c r="AC103" s="7"/>
      <c r="AD103" s="7"/>
      <c r="AE103" s="7"/>
    </row>
    <row r="104" spans="1:31" ht="15.75">
      <c r="A104" s="14" t="s">
        <v>57</v>
      </c>
      <c r="B104" s="15">
        <v>0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6">
        <v>0</v>
      </c>
      <c r="J104" s="13" t="e">
        <v>#DIV/0!</v>
      </c>
      <c r="K104" s="13" t="e">
        <v>#DIV/0!</v>
      </c>
      <c r="L104" s="17" t="e">
        <v>#DIV/0!</v>
      </c>
      <c r="M104" s="18" t="e">
        <v>#DIV/0!</v>
      </c>
      <c r="N104" s="19" t="e">
        <v>#DIV/0!</v>
      </c>
      <c r="O104" s="17" t="e">
        <v>#DIV/0!</v>
      </c>
      <c r="P104" s="20">
        <v>0</v>
      </c>
      <c r="Q104" s="15">
        <v>0</v>
      </c>
      <c r="R104" s="15">
        <v>0</v>
      </c>
      <c r="S104" s="15">
        <v>0</v>
      </c>
      <c r="T104" s="21" t="e">
        <v>#DIV/0!</v>
      </c>
      <c r="U104" s="4"/>
      <c r="V104" s="22">
        <v>0</v>
      </c>
      <c r="W104" s="6"/>
      <c r="X104" s="36"/>
      <c r="Y104" s="6"/>
      <c r="Z104" s="7"/>
      <c r="AA104" s="7"/>
      <c r="AB104" s="7"/>
      <c r="AC104" s="7"/>
      <c r="AD104" s="7"/>
      <c r="AE104" s="7"/>
    </row>
    <row r="105" spans="1:31" ht="15.75">
      <c r="A105" s="14" t="s">
        <v>58</v>
      </c>
      <c r="B105" s="15">
        <v>0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6">
        <v>0</v>
      </c>
      <c r="J105" s="13" t="e">
        <v>#DIV/0!</v>
      </c>
      <c r="K105" s="13" t="e">
        <v>#DIV/0!</v>
      </c>
      <c r="L105" s="17" t="e">
        <v>#DIV/0!</v>
      </c>
      <c r="M105" s="18" t="e">
        <v>#DIV/0!</v>
      </c>
      <c r="N105" s="19" t="e">
        <v>#DIV/0!</v>
      </c>
      <c r="O105" s="17" t="e">
        <v>#DIV/0!</v>
      </c>
      <c r="P105" s="20">
        <v>0</v>
      </c>
      <c r="Q105" s="15">
        <v>0</v>
      </c>
      <c r="R105" s="15">
        <v>0</v>
      </c>
      <c r="S105" s="15">
        <v>0</v>
      </c>
      <c r="T105" s="21" t="e">
        <v>#DIV/0!</v>
      </c>
      <c r="U105" s="4"/>
      <c r="V105" s="22">
        <v>0</v>
      </c>
      <c r="W105" s="6"/>
      <c r="X105" s="36"/>
      <c r="Y105" s="6"/>
      <c r="Z105" s="7"/>
      <c r="AA105" s="7"/>
      <c r="AB105" s="7"/>
      <c r="AC105" s="7"/>
      <c r="AD105" s="7"/>
      <c r="AE105" s="7"/>
    </row>
    <row r="106" spans="1:31" ht="15.75">
      <c r="A106" s="14" t="s">
        <v>59</v>
      </c>
      <c r="B106" s="15">
        <v>0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6">
        <v>0</v>
      </c>
      <c r="J106" s="13" t="e">
        <v>#DIV/0!</v>
      </c>
      <c r="K106" s="13" t="e">
        <v>#DIV/0!</v>
      </c>
      <c r="L106" s="17" t="e">
        <v>#DIV/0!</v>
      </c>
      <c r="M106" s="18" t="e">
        <v>#DIV/0!</v>
      </c>
      <c r="N106" s="19" t="e">
        <v>#DIV/0!</v>
      </c>
      <c r="O106" s="17" t="e">
        <v>#DIV/0!</v>
      </c>
      <c r="P106" s="20">
        <v>0</v>
      </c>
      <c r="Q106" s="15">
        <v>0</v>
      </c>
      <c r="R106" s="15">
        <v>0</v>
      </c>
      <c r="S106" s="15">
        <v>0</v>
      </c>
      <c r="T106" s="21" t="e">
        <v>#DIV/0!</v>
      </c>
      <c r="U106" s="4"/>
      <c r="V106" s="22">
        <v>0</v>
      </c>
      <c r="W106" s="6"/>
      <c r="X106" s="36"/>
      <c r="Y106" s="6"/>
      <c r="Z106" s="7"/>
      <c r="AA106" s="7"/>
      <c r="AB106" s="7"/>
      <c r="AC106" s="7"/>
      <c r="AD106" s="7"/>
      <c r="AE106" s="7"/>
    </row>
    <row r="107" spans="1:31" ht="15.75">
      <c r="A107" s="14" t="s">
        <v>60</v>
      </c>
      <c r="B107" s="15">
        <v>0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6">
        <v>0</v>
      </c>
      <c r="J107" s="13" t="e">
        <v>#DIV/0!</v>
      </c>
      <c r="K107" s="13" t="e">
        <v>#DIV/0!</v>
      </c>
      <c r="L107" s="17" t="e">
        <v>#DIV/0!</v>
      </c>
      <c r="M107" s="18" t="e">
        <v>#DIV/0!</v>
      </c>
      <c r="N107" s="19" t="e">
        <v>#DIV/0!</v>
      </c>
      <c r="O107" s="17" t="e">
        <v>#DIV/0!</v>
      </c>
      <c r="P107" s="20">
        <v>0</v>
      </c>
      <c r="Q107" s="15">
        <v>0</v>
      </c>
      <c r="R107" s="15">
        <v>0</v>
      </c>
      <c r="S107" s="15">
        <v>0</v>
      </c>
      <c r="T107" s="21" t="e">
        <v>#DIV/0!</v>
      </c>
      <c r="U107" s="4"/>
      <c r="V107" s="22">
        <v>0</v>
      </c>
      <c r="W107" s="6"/>
      <c r="X107" s="23"/>
      <c r="Y107" s="6"/>
      <c r="Z107" s="7"/>
      <c r="AA107" s="7"/>
      <c r="AB107" s="7"/>
      <c r="AC107" s="7"/>
      <c r="AD107" s="7"/>
      <c r="AE107" s="7"/>
    </row>
    <row r="108" spans="1:31" ht="15.75">
      <c r="A108" s="14" t="s">
        <v>61</v>
      </c>
      <c r="B108" s="15">
        <v>1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6">
        <v>0</v>
      </c>
      <c r="J108" s="13" t="e">
        <v>#DIV/0!</v>
      </c>
      <c r="K108" s="13" t="e">
        <v>#DIV/0!</v>
      </c>
      <c r="L108" s="17" t="e">
        <v>#DIV/0!</v>
      </c>
      <c r="M108" s="18" t="e">
        <v>#DIV/0!</v>
      </c>
      <c r="N108" s="19" t="e">
        <v>#DIV/0!</v>
      </c>
      <c r="O108" s="17" t="e">
        <v>#DIV/0!</v>
      </c>
      <c r="P108" s="20">
        <v>0.01</v>
      </c>
      <c r="Q108" s="25">
        <v>-7.0000000000000007E-2</v>
      </c>
      <c r="R108" s="15">
        <v>2.52</v>
      </c>
      <c r="S108" s="15">
        <v>2.46</v>
      </c>
      <c r="T108" s="21">
        <v>97.34</v>
      </c>
      <c r="U108" s="4"/>
      <c r="V108" s="22">
        <v>0</v>
      </c>
      <c r="W108" s="6"/>
      <c r="X108" s="23"/>
      <c r="Y108" s="6"/>
      <c r="Z108" s="7"/>
      <c r="AA108" s="7"/>
      <c r="AB108" s="7"/>
      <c r="AC108" s="7"/>
      <c r="AD108" s="7"/>
      <c r="AE108" s="7"/>
    </row>
    <row r="109" spans="1:31" ht="15.75">
      <c r="A109" s="29" t="s">
        <v>62</v>
      </c>
      <c r="B109" s="13">
        <v>5</v>
      </c>
      <c r="C109" s="13">
        <v>2</v>
      </c>
      <c r="D109" s="13">
        <v>2</v>
      </c>
      <c r="E109" s="13">
        <v>0.02</v>
      </c>
      <c r="F109" s="13">
        <v>0</v>
      </c>
      <c r="G109" s="13">
        <v>4.42</v>
      </c>
      <c r="H109" s="13">
        <v>1.1100000000000001</v>
      </c>
      <c r="I109" s="30">
        <v>3.31</v>
      </c>
      <c r="J109" s="13">
        <v>100</v>
      </c>
      <c r="K109" s="13">
        <v>25.21</v>
      </c>
      <c r="L109" s="31">
        <v>0.75</v>
      </c>
      <c r="M109" s="19" t="e">
        <v>#DIV/0!</v>
      </c>
      <c r="N109" s="13">
        <v>24.07</v>
      </c>
      <c r="O109" s="17">
        <v>9185</v>
      </c>
      <c r="P109" s="32">
        <v>0.11</v>
      </c>
      <c r="Q109" s="50">
        <v>-7.0000000000000007E-2</v>
      </c>
      <c r="R109" s="30">
        <v>33.04</v>
      </c>
      <c r="S109" s="30">
        <v>29.66</v>
      </c>
      <c r="T109" s="33">
        <v>89.79</v>
      </c>
      <c r="U109" s="4"/>
      <c r="V109" s="24">
        <v>0</v>
      </c>
      <c r="W109" s="34"/>
      <c r="X109" s="35"/>
      <c r="Y109" s="34"/>
      <c r="Z109" s="7"/>
      <c r="AA109" s="7"/>
      <c r="AB109" s="7"/>
      <c r="AC109" s="7"/>
      <c r="AD109" s="7"/>
      <c r="AE109" s="7"/>
    </row>
    <row r="110" spans="1:31" ht="15.75">
      <c r="A110" s="14" t="s">
        <v>63</v>
      </c>
      <c r="B110" s="37"/>
      <c r="C110" s="37"/>
      <c r="D110" s="37"/>
      <c r="E110" s="37"/>
      <c r="F110" s="37"/>
      <c r="G110" s="37"/>
      <c r="H110" s="37"/>
      <c r="I110" s="38"/>
      <c r="J110" s="39"/>
      <c r="K110" s="39"/>
      <c r="L110" s="40"/>
      <c r="M110" s="41"/>
      <c r="N110" s="39"/>
      <c r="O110" s="40"/>
      <c r="P110" s="42"/>
      <c r="Q110" s="43"/>
      <c r="R110" s="43"/>
      <c r="S110" s="43"/>
      <c r="T110" s="21" t="e">
        <v>#DIV/0!</v>
      </c>
      <c r="U110" s="4"/>
      <c r="V110" s="22">
        <v>0</v>
      </c>
      <c r="W110" s="6"/>
      <c r="X110" s="42"/>
      <c r="Y110" s="6"/>
      <c r="Z110" s="7"/>
      <c r="AA110" s="7"/>
      <c r="AB110" s="7"/>
      <c r="AC110" s="7"/>
      <c r="AD110" s="7"/>
      <c r="AE110" s="7"/>
    </row>
    <row r="111" spans="1:31" ht="15.75">
      <c r="A111" s="29" t="s">
        <v>64</v>
      </c>
      <c r="B111" s="13">
        <v>16597</v>
      </c>
      <c r="C111" s="13">
        <v>15653</v>
      </c>
      <c r="D111" s="13">
        <v>15651</v>
      </c>
      <c r="E111" s="13">
        <v>1.35</v>
      </c>
      <c r="F111" s="13">
        <v>905.61</v>
      </c>
      <c r="G111" s="13">
        <v>119.09</v>
      </c>
      <c r="H111" s="13">
        <v>104.15</v>
      </c>
      <c r="I111" s="13">
        <v>920.54</v>
      </c>
      <c r="J111" s="13">
        <v>99.99</v>
      </c>
      <c r="K111" s="13">
        <v>87.46</v>
      </c>
      <c r="L111" s="31">
        <v>7.73</v>
      </c>
      <c r="M111" s="19" t="e">
        <v>#DIV/0!</v>
      </c>
      <c r="N111" s="13">
        <v>8.7899999999999991</v>
      </c>
      <c r="O111" s="17">
        <v>87</v>
      </c>
      <c r="P111" s="19">
        <v>11.47</v>
      </c>
      <c r="Q111" s="13">
        <v>816.15</v>
      </c>
      <c r="R111" s="13">
        <v>964.14</v>
      </c>
      <c r="S111" s="13">
        <v>872.33</v>
      </c>
      <c r="T111" s="33">
        <v>90.48</v>
      </c>
      <c r="U111" s="4"/>
      <c r="V111" s="24">
        <v>-12.58</v>
      </c>
      <c r="W111" s="34"/>
      <c r="X111" s="41"/>
      <c r="Y111" s="34"/>
      <c r="Z111" s="7"/>
      <c r="AA111" s="7"/>
      <c r="AB111" s="7"/>
      <c r="AC111" s="7"/>
      <c r="AD111" s="7"/>
      <c r="AE111" s="7"/>
    </row>
    <row r="112" spans="1:3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6"/>
      <c r="V112" s="6"/>
      <c r="W112" s="6"/>
      <c r="X112" s="6"/>
      <c r="Y112" s="6"/>
      <c r="Z112" s="7"/>
      <c r="AA112" s="7"/>
      <c r="AB112" s="7"/>
      <c r="AC112" s="7"/>
      <c r="AD112" s="7"/>
      <c r="AE112" s="7"/>
    </row>
    <row r="113" spans="1:31" ht="15.75">
      <c r="A113" s="680" t="s">
        <v>68</v>
      </c>
      <c r="B113" s="681"/>
      <c r="C113" s="681"/>
      <c r="D113" s="681"/>
      <c r="E113" s="4"/>
      <c r="F113" s="4"/>
      <c r="G113" s="4"/>
      <c r="H113" s="4"/>
      <c r="I113" s="4"/>
      <c r="J113" s="4"/>
      <c r="K113" s="4"/>
      <c r="L113" s="5"/>
      <c r="M113" s="5"/>
      <c r="N113" s="5"/>
      <c r="O113" s="5"/>
      <c r="P113" s="5"/>
      <c r="Q113" s="5"/>
      <c r="R113" s="5"/>
      <c r="S113" s="5"/>
      <c r="T113" s="5"/>
      <c r="U113" s="6"/>
      <c r="V113" s="6"/>
      <c r="W113" s="6"/>
      <c r="X113" s="6"/>
      <c r="Y113" s="6"/>
      <c r="Z113" s="7"/>
      <c r="AA113" s="7"/>
      <c r="AB113" s="7"/>
      <c r="AC113" s="7"/>
      <c r="AD113" s="7"/>
      <c r="AE113" s="7"/>
    </row>
    <row r="114" spans="1:31" ht="15.75">
      <c r="A114" s="682" t="s">
        <v>18</v>
      </c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4"/>
      <c r="U114" s="6"/>
      <c r="V114" s="6"/>
      <c r="W114" s="6"/>
      <c r="X114" s="6"/>
      <c r="Y114" s="6"/>
      <c r="Z114" s="7"/>
      <c r="AA114" s="7"/>
      <c r="AB114" s="7"/>
      <c r="AC114" s="7"/>
      <c r="AD114" s="7"/>
      <c r="AE114" s="7"/>
    </row>
    <row r="115" spans="1:31" ht="15.75">
      <c r="A115" s="685" t="s">
        <v>19</v>
      </c>
      <c r="B115" s="683"/>
      <c r="C115" s="683"/>
      <c r="D115" s="683"/>
      <c r="E115" s="683"/>
      <c r="F115" s="683"/>
      <c r="G115" s="683"/>
      <c r="H115" s="683"/>
      <c r="I115" s="683"/>
      <c r="J115" s="683"/>
      <c r="K115" s="683"/>
      <c r="L115" s="685" t="s">
        <v>20</v>
      </c>
      <c r="M115" s="683"/>
      <c r="N115" s="686"/>
      <c r="O115" s="687"/>
      <c r="P115" s="685" t="s">
        <v>21</v>
      </c>
      <c r="Q115" s="683"/>
      <c r="R115" s="683"/>
      <c r="S115" s="683"/>
      <c r="T115" s="684"/>
      <c r="U115" s="6"/>
      <c r="V115" s="6"/>
      <c r="W115" s="6"/>
      <c r="X115" s="6"/>
      <c r="Y115" s="6"/>
      <c r="Z115" s="7"/>
      <c r="AA115" s="7"/>
      <c r="AB115" s="7"/>
      <c r="AC115" s="7"/>
      <c r="AD115" s="7"/>
      <c r="AE115" s="7"/>
    </row>
    <row r="116" spans="1:31" ht="78.75">
      <c r="A116" s="678" t="s">
        <v>22</v>
      </c>
      <c r="B116" s="8" t="s">
        <v>23</v>
      </c>
      <c r="C116" s="45" t="s">
        <v>24</v>
      </c>
      <c r="D116" s="45" t="s">
        <v>25</v>
      </c>
      <c r="E116" s="45" t="s">
        <v>26</v>
      </c>
      <c r="F116" s="45" t="s">
        <v>27</v>
      </c>
      <c r="G116" s="45" t="s">
        <v>28</v>
      </c>
      <c r="H116" s="45" t="s">
        <v>29</v>
      </c>
      <c r="I116" s="45" t="s">
        <v>30</v>
      </c>
      <c r="J116" s="45" t="s">
        <v>31</v>
      </c>
      <c r="K116" s="46" t="s">
        <v>32</v>
      </c>
      <c r="L116" s="47" t="s">
        <v>33</v>
      </c>
      <c r="M116" s="9" t="s">
        <v>34</v>
      </c>
      <c r="N116" s="9" t="s">
        <v>35</v>
      </c>
      <c r="O116" s="9" t="s">
        <v>36</v>
      </c>
      <c r="P116" s="9" t="s">
        <v>37</v>
      </c>
      <c r="Q116" s="9" t="s">
        <v>38</v>
      </c>
      <c r="R116" s="9" t="s">
        <v>39</v>
      </c>
      <c r="S116" s="9" t="s">
        <v>40</v>
      </c>
      <c r="T116" s="9" t="s">
        <v>41</v>
      </c>
      <c r="U116" s="51"/>
      <c r="V116" s="51"/>
      <c r="W116" s="51"/>
      <c r="X116" s="11" t="s">
        <v>42</v>
      </c>
      <c r="Y116" s="51"/>
      <c r="Z116" s="52"/>
      <c r="AA116" s="52"/>
      <c r="AB116" s="52"/>
      <c r="AC116" s="52"/>
      <c r="AD116" s="52"/>
      <c r="AE116" s="52"/>
    </row>
    <row r="117" spans="1:31" ht="15.75">
      <c r="A117" s="679"/>
      <c r="B117" s="48">
        <v>1</v>
      </c>
      <c r="C117" s="49">
        <v>2</v>
      </c>
      <c r="D117" s="49">
        <v>3</v>
      </c>
      <c r="E117" s="49">
        <v>4</v>
      </c>
      <c r="F117" s="49">
        <v>5</v>
      </c>
      <c r="G117" s="49">
        <v>6</v>
      </c>
      <c r="H117" s="49">
        <v>7</v>
      </c>
      <c r="I117" s="49">
        <v>8</v>
      </c>
      <c r="J117" s="49">
        <v>9</v>
      </c>
      <c r="K117" s="49">
        <v>10</v>
      </c>
      <c r="L117" s="13">
        <v>11</v>
      </c>
      <c r="M117" s="13">
        <v>12</v>
      </c>
      <c r="N117" s="13">
        <v>13</v>
      </c>
      <c r="O117" s="13">
        <v>14</v>
      </c>
      <c r="P117" s="13">
        <v>15</v>
      </c>
      <c r="Q117" s="13">
        <v>16</v>
      </c>
      <c r="R117" s="13">
        <v>17</v>
      </c>
      <c r="S117" s="13">
        <v>18</v>
      </c>
      <c r="T117" s="13">
        <v>19</v>
      </c>
      <c r="U117" s="34"/>
      <c r="V117" s="34"/>
      <c r="W117" s="34"/>
      <c r="X117" s="6"/>
      <c r="Y117" s="34"/>
      <c r="Z117" s="53"/>
      <c r="AA117" s="53"/>
      <c r="AB117" s="53"/>
      <c r="AC117" s="53"/>
      <c r="AD117" s="53"/>
      <c r="AE117" s="53"/>
    </row>
    <row r="118" spans="1:31" ht="15.75">
      <c r="A118" s="14" t="s">
        <v>43</v>
      </c>
      <c r="B118" s="15">
        <v>4918</v>
      </c>
      <c r="C118" s="15">
        <v>4918</v>
      </c>
      <c r="D118" s="15">
        <v>4918</v>
      </c>
      <c r="E118" s="15">
        <v>0.09</v>
      </c>
      <c r="F118" s="15">
        <v>0</v>
      </c>
      <c r="G118" s="15">
        <v>8.26</v>
      </c>
      <c r="H118" s="15">
        <v>8.26</v>
      </c>
      <c r="I118" s="16">
        <v>0</v>
      </c>
      <c r="J118" s="13">
        <v>100</v>
      </c>
      <c r="K118" s="13">
        <v>100</v>
      </c>
      <c r="L118" s="17">
        <v>0</v>
      </c>
      <c r="M118" s="18" t="e">
        <v>#DIV/0!</v>
      </c>
      <c r="N118" s="19">
        <v>9.51</v>
      </c>
      <c r="O118" s="17">
        <v>18</v>
      </c>
      <c r="P118" s="20">
        <v>0.74</v>
      </c>
      <c r="Q118" s="15">
        <v>6.74</v>
      </c>
      <c r="R118" s="15">
        <v>68.91</v>
      </c>
      <c r="S118" s="15">
        <v>68.91</v>
      </c>
      <c r="T118" s="21">
        <v>100</v>
      </c>
      <c r="U118" s="4"/>
      <c r="V118" s="22">
        <v>6.74</v>
      </c>
      <c r="W118" s="6"/>
      <c r="X118" s="23"/>
      <c r="Y118" s="6"/>
      <c r="Z118" s="7"/>
      <c r="AA118" s="7"/>
      <c r="AB118" s="7"/>
      <c r="AC118" s="7"/>
      <c r="AD118" s="7"/>
      <c r="AE118" s="7"/>
    </row>
    <row r="119" spans="1:31" ht="15.75">
      <c r="A119" s="14" t="s">
        <v>44</v>
      </c>
      <c r="B119" s="15">
        <v>1693</v>
      </c>
      <c r="C119" s="15">
        <v>570</v>
      </c>
      <c r="D119" s="15">
        <v>566</v>
      </c>
      <c r="E119" s="15">
        <v>0.03</v>
      </c>
      <c r="F119" s="15">
        <v>7.68</v>
      </c>
      <c r="G119" s="15">
        <v>2.33</v>
      </c>
      <c r="H119" s="15">
        <v>3.56</v>
      </c>
      <c r="I119" s="16">
        <v>6.45</v>
      </c>
      <c r="J119" s="13">
        <v>99.3</v>
      </c>
      <c r="K119" s="13">
        <v>152.6</v>
      </c>
      <c r="L119" s="17">
        <v>2.76</v>
      </c>
      <c r="M119" s="18" t="e">
        <v>#DIV/0!</v>
      </c>
      <c r="N119" s="19">
        <v>7.15</v>
      </c>
      <c r="O119" s="17">
        <v>58</v>
      </c>
      <c r="P119" s="20">
        <v>0.31</v>
      </c>
      <c r="Q119" s="15">
        <v>6.47</v>
      </c>
      <c r="R119" s="15">
        <v>19.78</v>
      </c>
      <c r="S119" s="15">
        <v>26.58</v>
      </c>
      <c r="T119" s="21">
        <v>134.34</v>
      </c>
      <c r="U119" s="4"/>
      <c r="V119" s="24">
        <v>-6.77</v>
      </c>
      <c r="W119" s="6"/>
      <c r="X119" s="23"/>
      <c r="Y119" s="6"/>
      <c r="Z119" s="7"/>
      <c r="AA119" s="7"/>
      <c r="AB119" s="7"/>
      <c r="AC119" s="7"/>
      <c r="AD119" s="7"/>
      <c r="AE119" s="7"/>
    </row>
    <row r="120" spans="1:31" ht="15.75">
      <c r="A120" s="14" t="s">
        <v>45</v>
      </c>
      <c r="B120" s="15">
        <v>35501</v>
      </c>
      <c r="C120" s="15">
        <v>31997</v>
      </c>
      <c r="D120" s="15">
        <v>31804</v>
      </c>
      <c r="E120" s="15">
        <v>1.27</v>
      </c>
      <c r="F120" s="15">
        <v>125.96</v>
      </c>
      <c r="G120" s="15">
        <v>112.99</v>
      </c>
      <c r="H120" s="15">
        <v>119.47</v>
      </c>
      <c r="I120" s="16">
        <v>119.47</v>
      </c>
      <c r="J120" s="13">
        <v>99.4</v>
      </c>
      <c r="K120" s="13">
        <v>105.74</v>
      </c>
      <c r="L120" s="17">
        <v>1.06</v>
      </c>
      <c r="M120" s="18" t="e">
        <v>#DIV/0!</v>
      </c>
      <c r="N120" s="19">
        <v>8.92</v>
      </c>
      <c r="O120" s="17">
        <v>40</v>
      </c>
      <c r="P120" s="20">
        <v>11.43</v>
      </c>
      <c r="Q120" s="15">
        <v>145.51</v>
      </c>
      <c r="R120" s="15">
        <v>969.71</v>
      </c>
      <c r="S120" s="15">
        <v>995.73</v>
      </c>
      <c r="T120" s="21">
        <v>102.68</v>
      </c>
      <c r="U120" s="4"/>
      <c r="V120" s="22">
        <v>0.02</v>
      </c>
      <c r="W120" s="6"/>
      <c r="X120" s="23"/>
      <c r="Y120" s="6"/>
      <c r="Z120" s="7"/>
      <c r="AA120" s="7"/>
      <c r="AB120" s="7"/>
      <c r="AC120" s="7"/>
      <c r="AD120" s="7"/>
      <c r="AE120" s="7"/>
    </row>
    <row r="121" spans="1:31" ht="15.75">
      <c r="A121" s="14" t="s">
        <v>46</v>
      </c>
      <c r="B121" s="15">
        <v>4762</v>
      </c>
      <c r="C121" s="15">
        <v>4093</v>
      </c>
      <c r="D121" s="15">
        <v>4073</v>
      </c>
      <c r="E121" s="15">
        <v>0.49</v>
      </c>
      <c r="F121" s="15">
        <v>20.440000000000001</v>
      </c>
      <c r="G121" s="15">
        <v>60.41</v>
      </c>
      <c r="H121" s="15">
        <v>63.71</v>
      </c>
      <c r="I121" s="16">
        <v>17.14</v>
      </c>
      <c r="J121" s="13">
        <v>99.51</v>
      </c>
      <c r="K121" s="13">
        <v>105.46</v>
      </c>
      <c r="L121" s="17">
        <v>0.28000000000000003</v>
      </c>
      <c r="M121" s="18" t="e">
        <v>#DIV/0!</v>
      </c>
      <c r="N121" s="19">
        <v>12.43</v>
      </c>
      <c r="O121" s="17">
        <v>119</v>
      </c>
      <c r="P121" s="20">
        <v>4.34</v>
      </c>
      <c r="Q121" s="15">
        <v>45.73</v>
      </c>
      <c r="R121" s="15">
        <v>525.54</v>
      </c>
      <c r="S121" s="15">
        <v>554.13</v>
      </c>
      <c r="T121" s="21">
        <v>105.44</v>
      </c>
      <c r="U121" s="4"/>
      <c r="V121" s="24">
        <v>0</v>
      </c>
      <c r="W121" s="6"/>
      <c r="X121" s="23"/>
      <c r="Y121" s="6"/>
      <c r="Z121" s="7"/>
      <c r="AA121" s="7"/>
      <c r="AB121" s="7"/>
      <c r="AC121" s="7"/>
      <c r="AD121" s="7"/>
      <c r="AE121" s="7"/>
    </row>
    <row r="122" spans="1:31" ht="15.75">
      <c r="A122" s="14" t="s">
        <v>47</v>
      </c>
      <c r="B122" s="15">
        <v>667</v>
      </c>
      <c r="C122" s="15">
        <v>504</v>
      </c>
      <c r="D122" s="15">
        <v>486</v>
      </c>
      <c r="E122" s="15">
        <v>0.16</v>
      </c>
      <c r="F122" s="25">
        <v>-32.270000000000003</v>
      </c>
      <c r="G122" s="15">
        <v>10.85</v>
      </c>
      <c r="H122" s="15">
        <v>10.85</v>
      </c>
      <c r="I122" s="26">
        <v>-32.270000000000003</v>
      </c>
      <c r="J122" s="13">
        <v>96.43</v>
      </c>
      <c r="K122" s="13">
        <v>100</v>
      </c>
      <c r="L122" s="27">
        <v>-2.97</v>
      </c>
      <c r="M122" s="18" t="e">
        <v>#DIV/0!</v>
      </c>
      <c r="N122" s="19">
        <v>6.93</v>
      </c>
      <c r="O122" s="17">
        <v>322</v>
      </c>
      <c r="P122" s="20">
        <v>2.2000000000000002</v>
      </c>
      <c r="Q122" s="25">
        <v>-28.11</v>
      </c>
      <c r="R122" s="15">
        <v>141.63999999999999</v>
      </c>
      <c r="S122" s="15">
        <v>143.62</v>
      </c>
      <c r="T122" s="21">
        <v>101.4</v>
      </c>
      <c r="U122" s="4"/>
      <c r="V122" s="22">
        <v>2.1800000000000002</v>
      </c>
      <c r="W122" s="6"/>
      <c r="X122" s="23"/>
      <c r="Y122" s="6"/>
      <c r="Z122" s="7"/>
      <c r="AA122" s="7"/>
      <c r="AB122" s="7"/>
      <c r="AC122" s="7"/>
      <c r="AD122" s="7"/>
      <c r="AE122" s="7"/>
    </row>
    <row r="123" spans="1:31" ht="15.75">
      <c r="A123" s="14" t="s">
        <v>48</v>
      </c>
      <c r="B123" s="15">
        <v>2448</v>
      </c>
      <c r="C123" s="15">
        <v>2223</v>
      </c>
      <c r="D123" s="15">
        <v>2183</v>
      </c>
      <c r="E123" s="15">
        <v>0.19</v>
      </c>
      <c r="F123" s="15">
        <v>470.35</v>
      </c>
      <c r="G123" s="15">
        <v>36.82</v>
      </c>
      <c r="H123" s="15">
        <v>23.65</v>
      </c>
      <c r="I123" s="16">
        <v>483.52</v>
      </c>
      <c r="J123" s="13">
        <v>98.2</v>
      </c>
      <c r="K123" s="13">
        <v>64.23</v>
      </c>
      <c r="L123" s="17">
        <v>13.13</v>
      </c>
      <c r="M123" s="18" t="e">
        <v>#DIV/0!</v>
      </c>
      <c r="N123" s="19">
        <v>18.920000000000002</v>
      </c>
      <c r="O123" s="17">
        <v>89</v>
      </c>
      <c r="P123" s="20">
        <v>2.15</v>
      </c>
      <c r="Q123" s="15">
        <v>436.61</v>
      </c>
      <c r="R123" s="15">
        <v>324.13</v>
      </c>
      <c r="S123" s="15">
        <v>277.55</v>
      </c>
      <c r="T123" s="21">
        <v>85.63</v>
      </c>
      <c r="U123" s="4"/>
      <c r="V123" s="24">
        <v>-0.33</v>
      </c>
      <c r="W123" s="6"/>
      <c r="X123" s="23"/>
      <c r="Y123" s="6"/>
      <c r="Z123" s="7"/>
      <c r="AA123" s="7"/>
      <c r="AB123" s="7"/>
      <c r="AC123" s="7"/>
      <c r="AD123" s="7"/>
      <c r="AE123" s="7"/>
    </row>
    <row r="124" spans="1:31" ht="15.75">
      <c r="A124" s="14" t="s">
        <v>49</v>
      </c>
      <c r="B124" s="15">
        <v>681</v>
      </c>
      <c r="C124" s="15">
        <v>485</v>
      </c>
      <c r="D124" s="15">
        <v>478</v>
      </c>
      <c r="E124" s="15">
        <v>7.0000000000000007E-2</v>
      </c>
      <c r="F124" s="15">
        <v>6.11</v>
      </c>
      <c r="G124" s="15">
        <v>10.49</v>
      </c>
      <c r="H124" s="15">
        <v>13.1</v>
      </c>
      <c r="I124" s="16">
        <v>3.5</v>
      </c>
      <c r="J124" s="13">
        <v>98.56</v>
      </c>
      <c r="K124" s="13">
        <v>124.92</v>
      </c>
      <c r="L124" s="17">
        <v>0.33</v>
      </c>
      <c r="M124" s="18" t="e">
        <v>#DIV/0!</v>
      </c>
      <c r="N124" s="19">
        <v>14.03</v>
      </c>
      <c r="O124" s="17">
        <v>156</v>
      </c>
      <c r="P124" s="20">
        <v>0.62</v>
      </c>
      <c r="Q124" s="15">
        <v>2.95</v>
      </c>
      <c r="R124" s="15">
        <v>89.76</v>
      </c>
      <c r="S124" s="15">
        <v>89.23</v>
      </c>
      <c r="T124" s="21">
        <v>99.41</v>
      </c>
      <c r="U124" s="4"/>
      <c r="V124" s="24">
        <v>-0.01</v>
      </c>
      <c r="W124" s="6"/>
      <c r="X124" s="23"/>
      <c r="Y124" s="6"/>
      <c r="Z124" s="7"/>
      <c r="AA124" s="7"/>
      <c r="AB124" s="7"/>
      <c r="AC124" s="7"/>
      <c r="AD124" s="7"/>
      <c r="AE124" s="7"/>
    </row>
    <row r="125" spans="1:31" ht="15.75">
      <c r="A125" s="14" t="s">
        <v>50</v>
      </c>
      <c r="B125" s="15">
        <v>596</v>
      </c>
      <c r="C125" s="15">
        <v>567</v>
      </c>
      <c r="D125" s="15">
        <v>553</v>
      </c>
      <c r="E125" s="15">
        <v>0.24</v>
      </c>
      <c r="F125" s="15">
        <v>271.89999999999998</v>
      </c>
      <c r="G125" s="15">
        <v>21.07</v>
      </c>
      <c r="H125" s="15">
        <v>13.6</v>
      </c>
      <c r="I125" s="16">
        <v>279.37</v>
      </c>
      <c r="J125" s="13">
        <v>97.53</v>
      </c>
      <c r="K125" s="13">
        <v>64.56</v>
      </c>
      <c r="L125" s="17">
        <v>13.26</v>
      </c>
      <c r="M125" s="18" t="e">
        <v>#DIV/0!</v>
      </c>
      <c r="N125" s="19">
        <v>8.91</v>
      </c>
      <c r="O125" s="17">
        <v>428</v>
      </c>
      <c r="P125" s="20">
        <v>1.97</v>
      </c>
      <c r="Q125" s="15">
        <v>230.95</v>
      </c>
      <c r="R125" s="15">
        <v>182.12</v>
      </c>
      <c r="S125" s="15">
        <v>133.69999999999999</v>
      </c>
      <c r="T125" s="21">
        <v>73.42</v>
      </c>
      <c r="U125" s="4"/>
      <c r="V125" s="24">
        <v>-0.01</v>
      </c>
      <c r="W125" s="6"/>
      <c r="X125" s="23"/>
      <c r="Y125" s="6"/>
      <c r="Z125" s="7"/>
      <c r="AA125" s="7"/>
      <c r="AB125" s="7"/>
      <c r="AC125" s="7"/>
      <c r="AD125" s="7"/>
      <c r="AE125" s="7"/>
    </row>
    <row r="126" spans="1:31" ht="15.75">
      <c r="A126" s="14" t="s">
        <v>51</v>
      </c>
      <c r="B126" s="15">
        <v>460</v>
      </c>
      <c r="C126" s="15">
        <v>455</v>
      </c>
      <c r="D126" s="15">
        <v>430</v>
      </c>
      <c r="E126" s="15">
        <v>0.27</v>
      </c>
      <c r="F126" s="15">
        <v>182.59</v>
      </c>
      <c r="G126" s="15">
        <v>57.13</v>
      </c>
      <c r="H126" s="15">
        <v>1.18</v>
      </c>
      <c r="I126" s="16">
        <v>238.54</v>
      </c>
      <c r="J126" s="13">
        <v>94.51</v>
      </c>
      <c r="K126" s="13">
        <v>2.0699999999999998</v>
      </c>
      <c r="L126" s="17">
        <v>4.18</v>
      </c>
      <c r="M126" s="18" t="e">
        <v>#DIV/0!</v>
      </c>
      <c r="N126" s="19">
        <v>21.12</v>
      </c>
      <c r="O126" s="17">
        <v>629</v>
      </c>
      <c r="P126" s="20">
        <v>2.04</v>
      </c>
      <c r="Q126" s="15">
        <v>164.95</v>
      </c>
      <c r="R126" s="15">
        <v>212.21</v>
      </c>
      <c r="S126" s="15">
        <v>138.62</v>
      </c>
      <c r="T126" s="21">
        <v>65.319999999999993</v>
      </c>
      <c r="U126" s="4"/>
      <c r="V126" s="22">
        <v>0.01</v>
      </c>
      <c r="W126" s="6"/>
      <c r="X126" s="23"/>
      <c r="Y126" s="6"/>
      <c r="Z126" s="7"/>
      <c r="AA126" s="7"/>
      <c r="AB126" s="7"/>
      <c r="AC126" s="7"/>
      <c r="AD126" s="7"/>
      <c r="AE126" s="7"/>
    </row>
    <row r="127" spans="1:31" ht="15.75">
      <c r="A127" s="14" t="s">
        <v>52</v>
      </c>
      <c r="B127" s="15">
        <v>263</v>
      </c>
      <c r="C127" s="15">
        <v>263</v>
      </c>
      <c r="D127" s="15">
        <v>263</v>
      </c>
      <c r="E127" s="15">
        <v>0.03</v>
      </c>
      <c r="F127" s="25">
        <v>-21.74</v>
      </c>
      <c r="G127" s="15">
        <v>6.7</v>
      </c>
      <c r="H127" s="15">
        <v>8.32</v>
      </c>
      <c r="I127" s="26">
        <v>-23.36</v>
      </c>
      <c r="J127" s="13">
        <v>100</v>
      </c>
      <c r="K127" s="13">
        <v>124.14</v>
      </c>
      <c r="L127" s="27">
        <v>-3.48</v>
      </c>
      <c r="M127" s="18" t="e">
        <v>#DIV/0!</v>
      </c>
      <c r="N127" s="19">
        <v>19.600000000000001</v>
      </c>
      <c r="O127" s="17">
        <v>130</v>
      </c>
      <c r="P127" s="20">
        <v>0.32</v>
      </c>
      <c r="Q127" s="25">
        <v>-19.809999999999999</v>
      </c>
      <c r="R127" s="15">
        <v>61.13</v>
      </c>
      <c r="S127" s="15">
        <v>62.51</v>
      </c>
      <c r="T127" s="21">
        <v>102.25</v>
      </c>
      <c r="U127" s="4"/>
      <c r="V127" s="22">
        <v>2.17</v>
      </c>
      <c r="W127" s="6"/>
      <c r="X127" s="23"/>
      <c r="Y127" s="6"/>
      <c r="Z127" s="7"/>
      <c r="AA127" s="7"/>
      <c r="AB127" s="7"/>
      <c r="AC127" s="7"/>
      <c r="AD127" s="7"/>
      <c r="AE127" s="7"/>
    </row>
    <row r="128" spans="1:31" ht="15.75">
      <c r="A128" s="14" t="s">
        <v>53</v>
      </c>
      <c r="B128" s="28"/>
      <c r="C128" s="28"/>
      <c r="D128" s="28"/>
      <c r="E128" s="28"/>
      <c r="F128" s="15">
        <v>0</v>
      </c>
      <c r="G128" s="28"/>
      <c r="H128" s="28"/>
      <c r="I128" s="16">
        <v>0</v>
      </c>
      <c r="J128" s="13" t="e">
        <v>#DIV/0!</v>
      </c>
      <c r="K128" s="13" t="e">
        <v>#DIV/0!</v>
      </c>
      <c r="L128" s="17" t="e">
        <v>#DIV/0!</v>
      </c>
      <c r="M128" s="18" t="e">
        <v>#DIV/0!</v>
      </c>
      <c r="N128" s="19" t="e">
        <v>#DIV/0!</v>
      </c>
      <c r="O128" s="17" t="e">
        <v>#DIV/0!</v>
      </c>
      <c r="P128" s="20">
        <v>0</v>
      </c>
      <c r="Q128" s="15">
        <v>0</v>
      </c>
      <c r="R128" s="15">
        <v>0</v>
      </c>
      <c r="S128" s="15">
        <v>0</v>
      </c>
      <c r="T128" s="21" t="e">
        <v>#DIV/0!</v>
      </c>
      <c r="U128" s="4"/>
      <c r="V128" s="22">
        <v>0</v>
      </c>
      <c r="W128" s="6"/>
      <c r="X128" s="23"/>
      <c r="Y128" s="6"/>
      <c r="Z128" s="7"/>
      <c r="AA128" s="7"/>
      <c r="AB128" s="7"/>
      <c r="AC128" s="7"/>
      <c r="AD128" s="7"/>
      <c r="AE128" s="7"/>
    </row>
    <row r="129" spans="1:31" ht="15.75">
      <c r="A129" s="29" t="s">
        <v>54</v>
      </c>
      <c r="B129" s="13">
        <v>51989</v>
      </c>
      <c r="C129" s="13">
        <v>46075</v>
      </c>
      <c r="D129" s="13">
        <v>45754</v>
      </c>
      <c r="E129" s="13">
        <v>2.84</v>
      </c>
      <c r="F129" s="13">
        <v>1031.02</v>
      </c>
      <c r="G129" s="13">
        <v>327.05</v>
      </c>
      <c r="H129" s="13">
        <v>265.70999999999998</v>
      </c>
      <c r="I129" s="30">
        <v>1092.3599999999999</v>
      </c>
      <c r="J129" s="13">
        <v>99.3</v>
      </c>
      <c r="K129" s="13">
        <v>81.239999999999995</v>
      </c>
      <c r="L129" s="31">
        <v>3.34</v>
      </c>
      <c r="M129" s="19" t="e">
        <v>#DIV/0!</v>
      </c>
      <c r="N129" s="13">
        <v>11.52</v>
      </c>
      <c r="O129" s="17">
        <v>62</v>
      </c>
      <c r="P129" s="32">
        <v>26.12</v>
      </c>
      <c r="Q129" s="30">
        <v>992</v>
      </c>
      <c r="R129" s="30">
        <v>2594.9299999999998</v>
      </c>
      <c r="S129" s="30">
        <v>2490.5700000000002</v>
      </c>
      <c r="T129" s="33">
        <v>95.98</v>
      </c>
      <c r="U129" s="4"/>
      <c r="V129" s="22">
        <v>3.99</v>
      </c>
      <c r="W129" s="34"/>
      <c r="X129" s="35"/>
      <c r="Y129" s="34"/>
      <c r="Z129" s="7"/>
      <c r="AA129" s="7"/>
      <c r="AB129" s="7"/>
      <c r="AC129" s="7"/>
      <c r="AD129" s="7"/>
      <c r="AE129" s="7"/>
    </row>
    <row r="130" spans="1:31" ht="15.75">
      <c r="A130" s="14" t="s">
        <v>55</v>
      </c>
      <c r="B130" s="15">
        <v>1</v>
      </c>
      <c r="C130" s="15">
        <v>1</v>
      </c>
      <c r="D130" s="15">
        <v>1</v>
      </c>
      <c r="E130" s="15">
        <v>0.06</v>
      </c>
      <c r="F130" s="15">
        <v>4.99</v>
      </c>
      <c r="G130" s="15">
        <v>4.53</v>
      </c>
      <c r="H130" s="15">
        <v>1.08</v>
      </c>
      <c r="I130" s="16">
        <v>8.4499999999999993</v>
      </c>
      <c r="J130" s="13">
        <v>100</v>
      </c>
      <c r="K130" s="13">
        <v>23.75</v>
      </c>
      <c r="L130" s="17">
        <v>1.86</v>
      </c>
      <c r="M130" s="18" t="e">
        <v>#DIV/0!</v>
      </c>
      <c r="N130" s="19">
        <v>7.62</v>
      </c>
      <c r="O130" s="17">
        <v>59480</v>
      </c>
      <c r="P130" s="20">
        <v>0.53</v>
      </c>
      <c r="Q130" s="15">
        <v>3.67</v>
      </c>
      <c r="R130" s="15">
        <v>38.74</v>
      </c>
      <c r="S130" s="15">
        <v>33.950000000000003</v>
      </c>
      <c r="T130" s="21">
        <v>87.65</v>
      </c>
      <c r="U130" s="4"/>
      <c r="V130" s="22">
        <v>0</v>
      </c>
      <c r="W130" s="6"/>
      <c r="X130" s="36"/>
      <c r="Y130" s="6"/>
      <c r="Z130" s="7"/>
      <c r="AA130" s="7"/>
      <c r="AB130" s="7"/>
      <c r="AC130" s="7"/>
      <c r="AD130" s="7"/>
      <c r="AE130" s="7"/>
    </row>
    <row r="131" spans="1:31" ht="15.75">
      <c r="A131" s="14" t="s">
        <v>56</v>
      </c>
      <c r="B131" s="15">
        <v>6</v>
      </c>
      <c r="C131" s="15">
        <v>3</v>
      </c>
      <c r="D131" s="15">
        <v>3</v>
      </c>
      <c r="E131" s="15">
        <v>0.17</v>
      </c>
      <c r="F131" s="15">
        <v>0.41</v>
      </c>
      <c r="G131" s="15">
        <v>16.670000000000002</v>
      </c>
      <c r="H131" s="15">
        <v>16.77</v>
      </c>
      <c r="I131" s="16">
        <v>0.31</v>
      </c>
      <c r="J131" s="13">
        <v>100</v>
      </c>
      <c r="K131" s="13">
        <v>100.6</v>
      </c>
      <c r="L131" s="17">
        <v>0.02</v>
      </c>
      <c r="M131" s="18" t="e">
        <v>#DIV/0!</v>
      </c>
      <c r="N131" s="19">
        <v>9.82</v>
      </c>
      <c r="O131" s="17">
        <v>56595</v>
      </c>
      <c r="P131" s="20">
        <v>0.96</v>
      </c>
      <c r="Q131" s="25">
        <v>-0.83</v>
      </c>
      <c r="R131" s="15">
        <v>99.22</v>
      </c>
      <c r="S131" s="15">
        <v>98.07</v>
      </c>
      <c r="T131" s="21">
        <v>98.85</v>
      </c>
      <c r="U131" s="4"/>
      <c r="V131" s="24">
        <v>0</v>
      </c>
      <c r="W131" s="6"/>
      <c r="X131" s="36"/>
      <c r="Y131" s="6"/>
      <c r="Z131" s="7"/>
      <c r="AA131" s="7"/>
      <c r="AB131" s="7"/>
      <c r="AC131" s="7"/>
      <c r="AD131" s="7"/>
      <c r="AE131" s="7"/>
    </row>
    <row r="132" spans="1:31" ht="15.75">
      <c r="A132" s="14" t="s">
        <v>57</v>
      </c>
      <c r="B132" s="15">
        <v>7</v>
      </c>
      <c r="C132" s="15">
        <v>6</v>
      </c>
      <c r="D132" s="15">
        <v>6</v>
      </c>
      <c r="E132" s="15">
        <v>0.05</v>
      </c>
      <c r="F132" s="15">
        <v>4.57</v>
      </c>
      <c r="G132" s="15">
        <v>6.47</v>
      </c>
      <c r="H132" s="15">
        <v>8.66</v>
      </c>
      <c r="I132" s="16">
        <v>2.38</v>
      </c>
      <c r="J132" s="13">
        <v>100</v>
      </c>
      <c r="K132" s="13">
        <v>133.85</v>
      </c>
      <c r="L132" s="17">
        <v>0.37</v>
      </c>
      <c r="M132" s="18" t="e">
        <v>#DIV/0!</v>
      </c>
      <c r="N132" s="19">
        <v>14.37</v>
      </c>
      <c r="O132" s="17">
        <v>7501</v>
      </c>
      <c r="P132" s="20">
        <v>0.32</v>
      </c>
      <c r="Q132" s="15">
        <v>2.35</v>
      </c>
      <c r="R132" s="15">
        <v>46.12</v>
      </c>
      <c r="S132" s="15">
        <v>46.09</v>
      </c>
      <c r="T132" s="21">
        <v>99.95</v>
      </c>
      <c r="U132" s="4"/>
      <c r="V132" s="24">
        <v>-0.01</v>
      </c>
      <c r="W132" s="6"/>
      <c r="X132" s="36"/>
      <c r="Y132" s="6"/>
      <c r="Z132" s="7"/>
      <c r="AA132" s="7"/>
      <c r="AB132" s="7"/>
      <c r="AC132" s="7"/>
      <c r="AD132" s="7"/>
      <c r="AE132" s="7"/>
    </row>
    <row r="133" spans="1:31" ht="15.75">
      <c r="A133" s="14" t="s">
        <v>58</v>
      </c>
      <c r="B133" s="15">
        <v>3</v>
      </c>
      <c r="C133" s="15">
        <v>3</v>
      </c>
      <c r="D133" s="15">
        <v>3</v>
      </c>
      <c r="E133" s="15">
        <v>0.02</v>
      </c>
      <c r="F133" s="15">
        <v>9.14</v>
      </c>
      <c r="G133" s="15">
        <v>2.1800000000000002</v>
      </c>
      <c r="H133" s="15">
        <v>3.38</v>
      </c>
      <c r="I133" s="16">
        <v>7.94</v>
      </c>
      <c r="J133" s="13">
        <v>100</v>
      </c>
      <c r="K133" s="13">
        <v>154.83000000000001</v>
      </c>
      <c r="L133" s="17">
        <v>3.64</v>
      </c>
      <c r="M133" s="18" t="e">
        <v>#DIV/0!</v>
      </c>
      <c r="N133" s="19">
        <v>12.58</v>
      </c>
      <c r="O133" s="17">
        <v>5783</v>
      </c>
      <c r="P133" s="20">
        <v>0.14000000000000001</v>
      </c>
      <c r="Q133" s="15">
        <v>2.87</v>
      </c>
      <c r="R133" s="15">
        <v>19.09</v>
      </c>
      <c r="S133" s="15">
        <v>14.01</v>
      </c>
      <c r="T133" s="21">
        <v>73.39</v>
      </c>
      <c r="U133" s="4"/>
      <c r="V133" s="22">
        <v>0</v>
      </c>
      <c r="W133" s="6"/>
      <c r="X133" s="36"/>
      <c r="Y133" s="6"/>
      <c r="Z133" s="7"/>
      <c r="AA133" s="7"/>
      <c r="AB133" s="7"/>
      <c r="AC133" s="7"/>
      <c r="AD133" s="7"/>
      <c r="AE133" s="7"/>
    </row>
    <row r="134" spans="1:31" ht="15.75">
      <c r="A134" s="14" t="s">
        <v>59</v>
      </c>
      <c r="B134" s="15">
        <v>1</v>
      </c>
      <c r="C134" s="15">
        <v>1</v>
      </c>
      <c r="D134" s="15">
        <v>1</v>
      </c>
      <c r="E134" s="15">
        <v>0</v>
      </c>
      <c r="F134" s="15">
        <v>0.43</v>
      </c>
      <c r="G134" s="15">
        <v>0.61</v>
      </c>
      <c r="H134" s="15">
        <v>0.61</v>
      </c>
      <c r="I134" s="16">
        <v>0.43</v>
      </c>
      <c r="J134" s="13">
        <v>100</v>
      </c>
      <c r="K134" s="13">
        <v>100</v>
      </c>
      <c r="L134" s="17">
        <v>0.71</v>
      </c>
      <c r="M134" s="18" t="e">
        <v>#DIV/0!</v>
      </c>
      <c r="N134" s="19">
        <v>12.32</v>
      </c>
      <c r="O134" s="17">
        <v>4930</v>
      </c>
      <c r="P134" s="20">
        <v>7.0000000000000007E-2</v>
      </c>
      <c r="Q134" s="15">
        <v>0.41</v>
      </c>
      <c r="R134" s="15">
        <v>4.6399999999999997</v>
      </c>
      <c r="S134" s="15">
        <v>4.6100000000000003</v>
      </c>
      <c r="T134" s="21">
        <v>99.38</v>
      </c>
      <c r="U134" s="4"/>
      <c r="V134" s="22">
        <v>0</v>
      </c>
      <c r="W134" s="6"/>
      <c r="X134" s="36"/>
      <c r="Y134" s="6"/>
      <c r="Z134" s="7"/>
      <c r="AA134" s="7"/>
      <c r="AB134" s="7"/>
      <c r="AC134" s="7"/>
      <c r="AD134" s="7"/>
      <c r="AE134" s="7"/>
    </row>
    <row r="135" spans="1:31" ht="15.75">
      <c r="A135" s="14" t="s">
        <v>60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6">
        <v>0</v>
      </c>
      <c r="J135" s="13" t="e">
        <v>#DIV/0!</v>
      </c>
      <c r="K135" s="13" t="e">
        <v>#DIV/0!</v>
      </c>
      <c r="L135" s="17" t="e">
        <v>#DIV/0!</v>
      </c>
      <c r="M135" s="18" t="e">
        <v>#DIV/0!</v>
      </c>
      <c r="N135" s="19" t="e">
        <v>#DIV/0!</v>
      </c>
      <c r="O135" s="17" t="e">
        <v>#DIV/0!</v>
      </c>
      <c r="P135" s="20">
        <v>0</v>
      </c>
      <c r="Q135" s="15">
        <v>0</v>
      </c>
      <c r="R135" s="15">
        <v>0</v>
      </c>
      <c r="S135" s="15">
        <v>0</v>
      </c>
      <c r="T135" s="21" t="e">
        <v>#DIV/0!</v>
      </c>
      <c r="U135" s="4"/>
      <c r="V135" s="22">
        <v>0</v>
      </c>
      <c r="W135" s="6"/>
      <c r="X135" s="23"/>
      <c r="Y135" s="6"/>
      <c r="Z135" s="7"/>
      <c r="AA135" s="7"/>
      <c r="AB135" s="7"/>
      <c r="AC135" s="7"/>
      <c r="AD135" s="7"/>
      <c r="AE135" s="7"/>
    </row>
    <row r="136" spans="1:31" ht="15.75">
      <c r="A136" s="14" t="s">
        <v>61</v>
      </c>
      <c r="B136" s="15">
        <v>1</v>
      </c>
      <c r="C136" s="15">
        <v>0</v>
      </c>
      <c r="D136" s="15">
        <v>0</v>
      </c>
      <c r="E136" s="15">
        <v>0</v>
      </c>
      <c r="F136" s="25">
        <v>-0.01</v>
      </c>
      <c r="G136" s="15">
        <v>0</v>
      </c>
      <c r="H136" s="15">
        <v>0</v>
      </c>
      <c r="I136" s="26">
        <v>-0.01</v>
      </c>
      <c r="J136" s="13" t="e">
        <v>#DIV/0!</v>
      </c>
      <c r="K136" s="13" t="e">
        <v>#DIV/0!</v>
      </c>
      <c r="L136" s="17" t="e">
        <v>#DIV/0!</v>
      </c>
      <c r="M136" s="18" t="e">
        <v>#DIV/0!</v>
      </c>
      <c r="N136" s="19" t="e">
        <v>#DIV/0!</v>
      </c>
      <c r="O136" s="17" t="e">
        <v>#DIV/0!</v>
      </c>
      <c r="P136" s="20">
        <v>0</v>
      </c>
      <c r="Q136" s="25">
        <v>-0.01</v>
      </c>
      <c r="R136" s="15">
        <v>0</v>
      </c>
      <c r="S136" s="15">
        <v>0</v>
      </c>
      <c r="T136" s="21" t="e">
        <v>#DIV/0!</v>
      </c>
      <c r="U136" s="4"/>
      <c r="V136" s="24">
        <v>0</v>
      </c>
      <c r="W136" s="6"/>
      <c r="X136" s="23"/>
      <c r="Y136" s="6"/>
      <c r="Z136" s="7"/>
      <c r="AA136" s="7"/>
      <c r="AB136" s="7"/>
      <c r="AC136" s="7"/>
      <c r="AD136" s="7"/>
      <c r="AE136" s="7"/>
    </row>
    <row r="137" spans="1:31" ht="15.75">
      <c r="A137" s="29" t="s">
        <v>62</v>
      </c>
      <c r="B137" s="13">
        <v>20</v>
      </c>
      <c r="C137" s="13">
        <v>14</v>
      </c>
      <c r="D137" s="13">
        <v>14</v>
      </c>
      <c r="E137" s="13">
        <v>0.3</v>
      </c>
      <c r="F137" s="13">
        <v>19.53</v>
      </c>
      <c r="G137" s="13">
        <v>30.46</v>
      </c>
      <c r="H137" s="13">
        <v>30.49</v>
      </c>
      <c r="I137" s="30">
        <v>19.5</v>
      </c>
      <c r="J137" s="13">
        <v>100</v>
      </c>
      <c r="K137" s="13">
        <v>100.09</v>
      </c>
      <c r="L137" s="31">
        <v>0.64</v>
      </c>
      <c r="M137" s="19" t="e">
        <v>#DIV/0!</v>
      </c>
      <c r="N137" s="13">
        <v>10.27</v>
      </c>
      <c r="O137" s="17">
        <v>21182</v>
      </c>
      <c r="P137" s="32">
        <v>2.02</v>
      </c>
      <c r="Q137" s="30">
        <v>8.44</v>
      </c>
      <c r="R137" s="30">
        <v>207.8</v>
      </c>
      <c r="S137" s="30">
        <v>196.73</v>
      </c>
      <c r="T137" s="33">
        <v>94.68</v>
      </c>
      <c r="U137" s="4"/>
      <c r="V137" s="22">
        <v>0</v>
      </c>
      <c r="W137" s="34"/>
      <c r="X137" s="35"/>
      <c r="Y137" s="34"/>
      <c r="Z137" s="7"/>
      <c r="AA137" s="7"/>
      <c r="AB137" s="7"/>
      <c r="AC137" s="7"/>
      <c r="AD137" s="7"/>
      <c r="AE137" s="7"/>
    </row>
    <row r="138" spans="1:31" ht="15.75">
      <c r="A138" s="14" t="s">
        <v>63</v>
      </c>
      <c r="B138" s="37"/>
      <c r="C138" s="37"/>
      <c r="D138" s="37"/>
      <c r="E138" s="37"/>
      <c r="F138" s="37"/>
      <c r="G138" s="37"/>
      <c r="H138" s="37"/>
      <c r="I138" s="38"/>
      <c r="J138" s="39"/>
      <c r="K138" s="39"/>
      <c r="L138" s="40"/>
      <c r="M138" s="41"/>
      <c r="N138" s="39"/>
      <c r="O138" s="40"/>
      <c r="P138" s="42"/>
      <c r="Q138" s="43"/>
      <c r="R138" s="43"/>
      <c r="S138" s="43"/>
      <c r="T138" s="44"/>
      <c r="U138" s="4"/>
      <c r="V138" s="22">
        <v>0</v>
      </c>
      <c r="W138" s="6"/>
      <c r="X138" s="42"/>
      <c r="Y138" s="6"/>
      <c r="Z138" s="7"/>
      <c r="AA138" s="7"/>
      <c r="AB138" s="7"/>
      <c r="AC138" s="7"/>
      <c r="AD138" s="7"/>
      <c r="AE138" s="7"/>
    </row>
    <row r="139" spans="1:31" ht="15.75">
      <c r="A139" s="29" t="s">
        <v>64</v>
      </c>
      <c r="B139" s="13">
        <v>52009</v>
      </c>
      <c r="C139" s="13">
        <v>46089</v>
      </c>
      <c r="D139" s="13">
        <v>45768</v>
      </c>
      <c r="E139" s="13">
        <v>3.14</v>
      </c>
      <c r="F139" s="13">
        <v>1050.55</v>
      </c>
      <c r="G139" s="13">
        <v>357.51</v>
      </c>
      <c r="H139" s="13">
        <v>296.2</v>
      </c>
      <c r="I139" s="13">
        <v>1111.8599999999999</v>
      </c>
      <c r="J139" s="13">
        <v>99.3</v>
      </c>
      <c r="K139" s="13">
        <v>82.85</v>
      </c>
      <c r="L139" s="31">
        <v>3.11</v>
      </c>
      <c r="M139" s="19" t="e">
        <v>#DIV/0!</v>
      </c>
      <c r="N139" s="13">
        <v>11.4</v>
      </c>
      <c r="O139" s="17">
        <v>69</v>
      </c>
      <c r="P139" s="19">
        <v>28.14</v>
      </c>
      <c r="Q139" s="13">
        <v>1000.44</v>
      </c>
      <c r="R139" s="13">
        <v>2802.73</v>
      </c>
      <c r="S139" s="13">
        <v>2687.31</v>
      </c>
      <c r="T139" s="33">
        <v>95.88</v>
      </c>
      <c r="U139" s="4"/>
      <c r="V139" s="22">
        <v>3.99</v>
      </c>
      <c r="W139" s="34"/>
      <c r="X139" s="41"/>
      <c r="Y139" s="34"/>
      <c r="Z139" s="7"/>
      <c r="AA139" s="7"/>
      <c r="AB139" s="7"/>
      <c r="AC139" s="7"/>
      <c r="AD139" s="7"/>
      <c r="AE139" s="7"/>
    </row>
    <row r="140" spans="1:31">
      <c r="A140" s="6"/>
      <c r="B140" s="5"/>
      <c r="C140" s="5"/>
      <c r="D140" s="5"/>
      <c r="E140" s="54">
        <v>321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6"/>
      <c r="V140" s="6"/>
      <c r="W140" s="6"/>
      <c r="X140" s="6"/>
      <c r="Y140" s="6"/>
      <c r="Z140" s="7"/>
      <c r="AA140" s="7"/>
      <c r="AB140" s="7"/>
      <c r="AC140" s="7"/>
      <c r="AD140" s="7"/>
      <c r="AE140" s="7"/>
    </row>
    <row r="141" spans="1:31" ht="15.75">
      <c r="A141" s="680" t="s">
        <v>69</v>
      </c>
      <c r="B141" s="681"/>
      <c r="C141" s="681"/>
      <c r="D141" s="4"/>
      <c r="E141" s="4"/>
      <c r="F141" s="4"/>
      <c r="G141" s="4"/>
      <c r="H141" s="4"/>
      <c r="I141" s="4"/>
      <c r="J141" s="4"/>
      <c r="K141" s="4"/>
      <c r="L141" s="5"/>
      <c r="M141" s="5"/>
      <c r="N141" s="5"/>
      <c r="O141" s="5"/>
      <c r="P141" s="5"/>
      <c r="Q141" s="5"/>
      <c r="R141" s="5"/>
      <c r="S141" s="5"/>
      <c r="T141" s="5"/>
      <c r="U141" s="6"/>
      <c r="V141" s="6"/>
      <c r="W141" s="6"/>
      <c r="X141" s="6"/>
      <c r="Y141" s="6"/>
      <c r="Z141" s="7"/>
      <c r="AA141" s="7"/>
      <c r="AB141" s="7"/>
      <c r="AC141" s="7"/>
      <c r="AD141" s="7"/>
      <c r="AE141" s="7"/>
    </row>
    <row r="142" spans="1:31" ht="15.75">
      <c r="A142" s="682" t="s">
        <v>18</v>
      </c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4"/>
      <c r="U142" s="6"/>
      <c r="V142" s="6"/>
      <c r="W142" s="6"/>
      <c r="X142" s="6"/>
      <c r="Y142" s="6"/>
      <c r="Z142" s="7"/>
      <c r="AA142" s="7"/>
      <c r="AB142" s="7"/>
      <c r="AC142" s="7"/>
      <c r="AD142" s="7"/>
      <c r="AE142" s="7"/>
    </row>
    <row r="143" spans="1:31" ht="15.75">
      <c r="A143" s="685" t="s">
        <v>19</v>
      </c>
      <c r="B143" s="683"/>
      <c r="C143" s="683"/>
      <c r="D143" s="683"/>
      <c r="E143" s="683"/>
      <c r="F143" s="683"/>
      <c r="G143" s="683"/>
      <c r="H143" s="683"/>
      <c r="I143" s="683"/>
      <c r="J143" s="683"/>
      <c r="K143" s="683"/>
      <c r="L143" s="685" t="s">
        <v>20</v>
      </c>
      <c r="M143" s="683"/>
      <c r="N143" s="686"/>
      <c r="O143" s="687"/>
      <c r="P143" s="685" t="s">
        <v>21</v>
      </c>
      <c r="Q143" s="683"/>
      <c r="R143" s="683"/>
      <c r="S143" s="683"/>
      <c r="T143" s="684"/>
      <c r="U143" s="6"/>
      <c r="V143" s="6"/>
      <c r="W143" s="6"/>
      <c r="X143" s="6"/>
      <c r="Y143" s="6"/>
      <c r="Z143" s="7"/>
      <c r="AA143" s="7"/>
      <c r="AB143" s="7"/>
      <c r="AC143" s="7"/>
      <c r="AD143" s="7"/>
      <c r="AE143" s="7"/>
    </row>
    <row r="144" spans="1:31" ht="78.75">
      <c r="A144" s="678" t="s">
        <v>22</v>
      </c>
      <c r="B144" s="8" t="s">
        <v>23</v>
      </c>
      <c r="C144" s="45" t="s">
        <v>24</v>
      </c>
      <c r="D144" s="45" t="s">
        <v>25</v>
      </c>
      <c r="E144" s="45" t="s">
        <v>26</v>
      </c>
      <c r="F144" s="45" t="s">
        <v>27</v>
      </c>
      <c r="G144" s="45" t="s">
        <v>28</v>
      </c>
      <c r="H144" s="45" t="s">
        <v>29</v>
      </c>
      <c r="I144" s="45" t="s">
        <v>30</v>
      </c>
      <c r="J144" s="45" t="s">
        <v>31</v>
      </c>
      <c r="K144" s="46" t="s">
        <v>32</v>
      </c>
      <c r="L144" s="47" t="s">
        <v>33</v>
      </c>
      <c r="M144" s="9" t="s">
        <v>34</v>
      </c>
      <c r="N144" s="9" t="s">
        <v>35</v>
      </c>
      <c r="O144" s="9" t="s">
        <v>36</v>
      </c>
      <c r="P144" s="9" t="s">
        <v>37</v>
      </c>
      <c r="Q144" s="9" t="s">
        <v>38</v>
      </c>
      <c r="R144" s="9" t="s">
        <v>39</v>
      </c>
      <c r="S144" s="9" t="s">
        <v>40</v>
      </c>
      <c r="T144" s="9" t="s">
        <v>41</v>
      </c>
      <c r="U144" s="10"/>
      <c r="V144" s="10"/>
      <c r="W144" s="10"/>
      <c r="X144" s="11" t="s">
        <v>42</v>
      </c>
      <c r="Y144" s="10"/>
      <c r="Z144" s="12"/>
      <c r="AA144" s="12"/>
      <c r="AB144" s="12"/>
      <c r="AC144" s="12"/>
      <c r="AD144" s="12"/>
      <c r="AE144" s="12"/>
    </row>
    <row r="145" spans="1:31" ht="15.75">
      <c r="A145" s="679"/>
      <c r="B145" s="48">
        <v>1</v>
      </c>
      <c r="C145" s="49">
        <v>2</v>
      </c>
      <c r="D145" s="49">
        <v>3</v>
      </c>
      <c r="E145" s="49">
        <v>4</v>
      </c>
      <c r="F145" s="49">
        <v>5</v>
      </c>
      <c r="G145" s="49">
        <v>6</v>
      </c>
      <c r="H145" s="49">
        <v>7</v>
      </c>
      <c r="I145" s="49">
        <v>8</v>
      </c>
      <c r="J145" s="49">
        <v>9</v>
      </c>
      <c r="K145" s="49">
        <v>10</v>
      </c>
      <c r="L145" s="13">
        <v>11</v>
      </c>
      <c r="M145" s="13">
        <v>12</v>
      </c>
      <c r="N145" s="13">
        <v>13</v>
      </c>
      <c r="O145" s="13">
        <v>14</v>
      </c>
      <c r="P145" s="13">
        <v>15</v>
      </c>
      <c r="Q145" s="13">
        <v>16</v>
      </c>
      <c r="R145" s="13">
        <v>17</v>
      </c>
      <c r="S145" s="13">
        <v>18</v>
      </c>
      <c r="T145" s="13">
        <v>19</v>
      </c>
      <c r="U145" s="6"/>
      <c r="V145" s="6"/>
      <c r="W145" s="6"/>
      <c r="X145" s="6"/>
      <c r="Y145" s="6"/>
      <c r="Z145" s="7"/>
      <c r="AA145" s="7"/>
      <c r="AB145" s="7"/>
      <c r="AC145" s="7"/>
      <c r="AD145" s="7"/>
      <c r="AE145" s="7"/>
    </row>
    <row r="146" spans="1:31" ht="15.75">
      <c r="A146" s="14" t="s">
        <v>43</v>
      </c>
      <c r="B146" s="21">
        <v>21801</v>
      </c>
      <c r="C146" s="21">
        <v>21801</v>
      </c>
      <c r="D146" s="21">
        <v>21801</v>
      </c>
      <c r="E146" s="21">
        <v>0.35</v>
      </c>
      <c r="F146" s="21">
        <v>0</v>
      </c>
      <c r="G146" s="21">
        <v>34.909999999999997</v>
      </c>
      <c r="H146" s="21">
        <v>34.909999999999997</v>
      </c>
      <c r="I146" s="16">
        <v>0</v>
      </c>
      <c r="J146" s="13">
        <v>100</v>
      </c>
      <c r="K146" s="13">
        <v>100</v>
      </c>
      <c r="L146" s="17">
        <v>0</v>
      </c>
      <c r="M146" s="18" t="e">
        <v>#DIV/0!</v>
      </c>
      <c r="N146" s="19">
        <v>9.94</v>
      </c>
      <c r="O146" s="17">
        <v>16</v>
      </c>
      <c r="P146" s="55">
        <v>3.04</v>
      </c>
      <c r="Q146" s="21">
        <v>132.57</v>
      </c>
      <c r="R146" s="21">
        <v>297.94</v>
      </c>
      <c r="S146" s="21">
        <v>297.94</v>
      </c>
      <c r="T146" s="21">
        <v>100</v>
      </c>
      <c r="U146" s="4"/>
      <c r="V146" s="22">
        <v>132.57</v>
      </c>
      <c r="W146" s="6"/>
      <c r="X146" s="55">
        <v>0</v>
      </c>
      <c r="Y146" s="6"/>
      <c r="Z146" s="7"/>
      <c r="AA146" s="7"/>
      <c r="AB146" s="7"/>
      <c r="AC146" s="7"/>
      <c r="AD146" s="7"/>
      <c r="AE146" s="7"/>
    </row>
    <row r="147" spans="1:31" ht="15.75">
      <c r="A147" s="14" t="s">
        <v>44</v>
      </c>
      <c r="B147" s="21">
        <v>5387</v>
      </c>
      <c r="C147" s="21">
        <v>1331</v>
      </c>
      <c r="D147" s="21">
        <v>1313</v>
      </c>
      <c r="E147" s="21">
        <v>0.08</v>
      </c>
      <c r="F147" s="21">
        <v>138.65</v>
      </c>
      <c r="G147" s="21">
        <v>6.44</v>
      </c>
      <c r="H147" s="21">
        <v>14.89</v>
      </c>
      <c r="I147" s="16">
        <v>130.19999999999999</v>
      </c>
      <c r="J147" s="13">
        <v>98.65</v>
      </c>
      <c r="K147" s="13">
        <v>231.29</v>
      </c>
      <c r="L147" s="17">
        <v>20.23</v>
      </c>
      <c r="M147" s="18" t="e">
        <v>#DIV/0!</v>
      </c>
      <c r="N147" s="19">
        <v>8.36</v>
      </c>
      <c r="O147" s="17">
        <v>59</v>
      </c>
      <c r="P147" s="55">
        <v>0.8</v>
      </c>
      <c r="Q147" s="21">
        <v>58.11</v>
      </c>
      <c r="R147" s="21">
        <v>60.03</v>
      </c>
      <c r="S147" s="21">
        <v>120.9</v>
      </c>
      <c r="T147" s="21">
        <v>201.41</v>
      </c>
      <c r="U147" s="4"/>
      <c r="V147" s="24">
        <v>-132.96</v>
      </c>
      <c r="W147" s="6"/>
      <c r="X147" s="55">
        <v>0</v>
      </c>
      <c r="Y147" s="6"/>
      <c r="Z147" s="7"/>
      <c r="AA147" s="7"/>
      <c r="AB147" s="7"/>
      <c r="AC147" s="7"/>
      <c r="AD147" s="7"/>
      <c r="AE147" s="7"/>
    </row>
    <row r="148" spans="1:31" ht="15.75">
      <c r="A148" s="14" t="s">
        <v>45</v>
      </c>
      <c r="B148" s="21">
        <v>99789</v>
      </c>
      <c r="C148" s="21">
        <v>91546</v>
      </c>
      <c r="D148" s="21">
        <v>91299</v>
      </c>
      <c r="E148" s="21">
        <v>3.07</v>
      </c>
      <c r="F148" s="21">
        <v>293.52</v>
      </c>
      <c r="G148" s="21">
        <v>275.81</v>
      </c>
      <c r="H148" s="21">
        <v>290.13</v>
      </c>
      <c r="I148" s="16">
        <v>279.19</v>
      </c>
      <c r="J148" s="13">
        <v>99.73</v>
      </c>
      <c r="K148" s="13">
        <v>105.19</v>
      </c>
      <c r="L148" s="17">
        <v>1.01</v>
      </c>
      <c r="M148" s="18" t="e">
        <v>#DIV/0!</v>
      </c>
      <c r="N148" s="19">
        <v>8.98</v>
      </c>
      <c r="O148" s="17">
        <v>34</v>
      </c>
      <c r="P148" s="55">
        <v>27.8</v>
      </c>
      <c r="Q148" s="21">
        <v>334.06</v>
      </c>
      <c r="R148" s="21">
        <v>2374.04</v>
      </c>
      <c r="S148" s="21">
        <v>2428.41</v>
      </c>
      <c r="T148" s="21">
        <v>102.29</v>
      </c>
      <c r="U148" s="4"/>
      <c r="V148" s="22">
        <v>0.49</v>
      </c>
      <c r="W148" s="6"/>
      <c r="X148" s="55">
        <v>0</v>
      </c>
      <c r="Y148" s="6"/>
      <c r="Z148" s="7"/>
      <c r="AA148" s="7"/>
      <c r="AB148" s="7"/>
      <c r="AC148" s="7"/>
      <c r="AD148" s="7"/>
      <c r="AE148" s="7"/>
    </row>
    <row r="149" spans="1:31" ht="15.75">
      <c r="A149" s="14" t="s">
        <v>46</v>
      </c>
      <c r="B149" s="21">
        <v>11598</v>
      </c>
      <c r="C149" s="21">
        <v>10157</v>
      </c>
      <c r="D149" s="21">
        <v>10126</v>
      </c>
      <c r="E149" s="21">
        <v>1.1299999999999999</v>
      </c>
      <c r="F149" s="21">
        <v>35.28</v>
      </c>
      <c r="G149" s="21">
        <v>139.97</v>
      </c>
      <c r="H149" s="21">
        <v>147.65</v>
      </c>
      <c r="I149" s="16">
        <v>27.6</v>
      </c>
      <c r="J149" s="13">
        <v>99.69</v>
      </c>
      <c r="K149" s="13">
        <v>105.49</v>
      </c>
      <c r="L149" s="17">
        <v>0.2</v>
      </c>
      <c r="M149" s="18" t="e">
        <v>#DIV/0!</v>
      </c>
      <c r="N149" s="19">
        <v>12.43</v>
      </c>
      <c r="O149" s="17">
        <v>111</v>
      </c>
      <c r="P149" s="55">
        <v>10.07</v>
      </c>
      <c r="Q149" s="21">
        <v>73.180000000000007</v>
      </c>
      <c r="R149" s="21">
        <v>1216.97</v>
      </c>
      <c r="S149" s="21">
        <v>1262.55</v>
      </c>
      <c r="T149" s="21">
        <v>103.74</v>
      </c>
      <c r="U149" s="4"/>
      <c r="V149" s="22">
        <v>0</v>
      </c>
      <c r="W149" s="6"/>
      <c r="X149" s="55">
        <v>0</v>
      </c>
      <c r="Y149" s="6"/>
      <c r="Z149" s="7"/>
      <c r="AA149" s="7"/>
      <c r="AB149" s="7"/>
      <c r="AC149" s="7"/>
      <c r="AD149" s="7"/>
      <c r="AE149" s="7"/>
    </row>
    <row r="150" spans="1:31" ht="15.75">
      <c r="A150" s="14" t="s">
        <v>47</v>
      </c>
      <c r="B150" s="21">
        <v>17862</v>
      </c>
      <c r="C150" s="21">
        <v>17653</v>
      </c>
      <c r="D150" s="21">
        <v>17633</v>
      </c>
      <c r="E150" s="21">
        <v>7.64</v>
      </c>
      <c r="F150" s="21">
        <v>1442.74</v>
      </c>
      <c r="G150" s="21">
        <v>529.52</v>
      </c>
      <c r="H150" s="21">
        <v>529.52</v>
      </c>
      <c r="I150" s="16">
        <v>1442.74</v>
      </c>
      <c r="J150" s="13">
        <v>99.89</v>
      </c>
      <c r="K150" s="13">
        <v>100</v>
      </c>
      <c r="L150" s="17">
        <v>2.72</v>
      </c>
      <c r="M150" s="18" t="e">
        <v>#DIV/0!</v>
      </c>
      <c r="N150" s="19">
        <v>6.93</v>
      </c>
      <c r="O150" s="17">
        <v>433</v>
      </c>
      <c r="P150" s="55">
        <v>50.6</v>
      </c>
      <c r="Q150" s="21">
        <v>1471.8</v>
      </c>
      <c r="R150" s="21">
        <v>3299.61</v>
      </c>
      <c r="S150" s="21">
        <v>3326.48</v>
      </c>
      <c r="T150" s="21">
        <v>100.81</v>
      </c>
      <c r="U150" s="4"/>
      <c r="V150" s="22">
        <v>2.19</v>
      </c>
      <c r="W150" s="6"/>
      <c r="X150" s="55">
        <v>0</v>
      </c>
      <c r="Y150" s="6"/>
      <c r="Z150" s="7"/>
      <c r="AA150" s="7"/>
      <c r="AB150" s="7"/>
      <c r="AC150" s="7"/>
      <c r="AD150" s="7"/>
      <c r="AE150" s="7"/>
    </row>
    <row r="151" spans="1:31" ht="15.75">
      <c r="A151" s="14" t="s">
        <v>48</v>
      </c>
      <c r="B151" s="21">
        <v>4587</v>
      </c>
      <c r="C151" s="21">
        <v>4287</v>
      </c>
      <c r="D151" s="21">
        <v>4240</v>
      </c>
      <c r="E151" s="21">
        <v>0.39</v>
      </c>
      <c r="F151" s="21">
        <v>2305.3000000000002</v>
      </c>
      <c r="G151" s="21">
        <v>69.81</v>
      </c>
      <c r="H151" s="21">
        <v>46.94</v>
      </c>
      <c r="I151" s="16">
        <v>2328.17</v>
      </c>
      <c r="J151" s="13">
        <v>98.9</v>
      </c>
      <c r="K151" s="13">
        <v>67.239999999999995</v>
      </c>
      <c r="L151" s="17">
        <v>33.35</v>
      </c>
      <c r="M151" s="18" t="e">
        <v>#DIV/0!</v>
      </c>
      <c r="N151" s="19">
        <v>17.989999999999998</v>
      </c>
      <c r="O151" s="17">
        <v>92</v>
      </c>
      <c r="P151" s="55">
        <v>4.0599999999999996</v>
      </c>
      <c r="Q151" s="21">
        <v>2093.9299999999998</v>
      </c>
      <c r="R151" s="21">
        <v>602.48</v>
      </c>
      <c r="S151" s="21">
        <v>381.46</v>
      </c>
      <c r="T151" s="21">
        <v>63.31</v>
      </c>
      <c r="U151" s="4"/>
      <c r="V151" s="24">
        <v>-13.21</v>
      </c>
      <c r="W151" s="6"/>
      <c r="X151" s="55">
        <v>0</v>
      </c>
      <c r="Y151" s="6"/>
      <c r="Z151" s="7"/>
      <c r="AA151" s="7"/>
      <c r="AB151" s="7"/>
      <c r="AC151" s="7"/>
      <c r="AD151" s="7"/>
      <c r="AE151" s="7"/>
    </row>
    <row r="152" spans="1:31" ht="15.75">
      <c r="A152" s="14" t="s">
        <v>49</v>
      </c>
      <c r="B152" s="21">
        <v>2202</v>
      </c>
      <c r="C152" s="21">
        <v>1613</v>
      </c>
      <c r="D152" s="21">
        <v>1601</v>
      </c>
      <c r="E152" s="21">
        <v>0.48</v>
      </c>
      <c r="F152" s="21">
        <v>18.02</v>
      </c>
      <c r="G152" s="21">
        <v>56.33</v>
      </c>
      <c r="H152" s="21">
        <v>59.78</v>
      </c>
      <c r="I152" s="16">
        <v>14.56</v>
      </c>
      <c r="J152" s="13">
        <v>99.26</v>
      </c>
      <c r="K152" s="13">
        <v>106.13</v>
      </c>
      <c r="L152" s="17">
        <v>0.26</v>
      </c>
      <c r="M152" s="18" t="e">
        <v>#DIV/0!</v>
      </c>
      <c r="N152" s="19">
        <v>11.72</v>
      </c>
      <c r="O152" s="17">
        <v>300</v>
      </c>
      <c r="P152" s="55">
        <v>4.03</v>
      </c>
      <c r="Q152" s="21">
        <v>13.08</v>
      </c>
      <c r="R152" s="21">
        <v>486.56</v>
      </c>
      <c r="S152" s="21">
        <v>485.08</v>
      </c>
      <c r="T152" s="21">
        <v>99.7</v>
      </c>
      <c r="U152" s="4"/>
      <c r="V152" s="24">
        <v>0</v>
      </c>
      <c r="W152" s="6"/>
      <c r="X152" s="55">
        <v>0</v>
      </c>
      <c r="Y152" s="6"/>
      <c r="Z152" s="7"/>
      <c r="AA152" s="7"/>
      <c r="AB152" s="7"/>
      <c r="AC152" s="7"/>
      <c r="AD152" s="7"/>
      <c r="AE152" s="7"/>
    </row>
    <row r="153" spans="1:31" ht="15.75">
      <c r="A153" s="14" t="s">
        <v>50</v>
      </c>
      <c r="B153" s="21">
        <v>2167</v>
      </c>
      <c r="C153" s="21">
        <v>2025</v>
      </c>
      <c r="D153" s="21">
        <v>2007</v>
      </c>
      <c r="E153" s="21">
        <v>0.77</v>
      </c>
      <c r="F153" s="21">
        <v>377.68</v>
      </c>
      <c r="G153" s="21">
        <v>65.22</v>
      </c>
      <c r="H153" s="21">
        <v>56.43</v>
      </c>
      <c r="I153" s="16">
        <v>386.47</v>
      </c>
      <c r="J153" s="13">
        <v>99.11</v>
      </c>
      <c r="K153" s="13">
        <v>86.52</v>
      </c>
      <c r="L153" s="17">
        <v>5.93</v>
      </c>
      <c r="M153" s="18" t="e">
        <v>#DIV/0!</v>
      </c>
      <c r="N153" s="19">
        <v>8.4700000000000006</v>
      </c>
      <c r="O153" s="17">
        <v>384</v>
      </c>
      <c r="P153" s="55">
        <v>6.47</v>
      </c>
      <c r="Q153" s="21">
        <v>301.88</v>
      </c>
      <c r="R153" s="21">
        <v>582.89</v>
      </c>
      <c r="S153" s="21">
        <v>498.32</v>
      </c>
      <c r="T153" s="21">
        <v>85.49</v>
      </c>
      <c r="U153" s="4"/>
      <c r="V153" s="24">
        <v>-0.02</v>
      </c>
      <c r="W153" s="6"/>
      <c r="X153" s="55">
        <v>0</v>
      </c>
      <c r="Y153" s="6"/>
      <c r="Z153" s="7"/>
      <c r="AA153" s="7"/>
      <c r="AB153" s="7"/>
      <c r="AC153" s="7"/>
      <c r="AD153" s="7"/>
      <c r="AE153" s="7"/>
    </row>
    <row r="154" spans="1:31" ht="15.75">
      <c r="A154" s="14" t="s">
        <v>51</v>
      </c>
      <c r="B154" s="21">
        <v>1366</v>
      </c>
      <c r="C154" s="21">
        <v>1354</v>
      </c>
      <c r="D154" s="21">
        <v>1329</v>
      </c>
      <c r="E154" s="21">
        <v>0.43</v>
      </c>
      <c r="F154" s="21">
        <v>249.37</v>
      </c>
      <c r="G154" s="21">
        <v>84.35</v>
      </c>
      <c r="H154" s="21">
        <v>23.1</v>
      </c>
      <c r="I154" s="16">
        <v>310.63</v>
      </c>
      <c r="J154" s="13">
        <v>98.15</v>
      </c>
      <c r="K154" s="13">
        <v>27.38</v>
      </c>
      <c r="L154" s="17">
        <v>3.68</v>
      </c>
      <c r="M154" s="18" t="e">
        <v>#DIV/0!</v>
      </c>
      <c r="N154" s="19">
        <v>19.510000000000002</v>
      </c>
      <c r="O154" s="17">
        <v>325</v>
      </c>
      <c r="P154" s="55">
        <v>3.52</v>
      </c>
      <c r="Q154" s="21">
        <v>205.36</v>
      </c>
      <c r="R154" s="21">
        <v>426.02</v>
      </c>
      <c r="S154" s="21">
        <v>320.73</v>
      </c>
      <c r="T154" s="21">
        <v>75.290000000000006</v>
      </c>
      <c r="U154" s="4"/>
      <c r="V154" s="22">
        <v>0.02</v>
      </c>
      <c r="W154" s="6"/>
      <c r="X154" s="55">
        <v>0</v>
      </c>
      <c r="Y154" s="6"/>
      <c r="Z154" s="7"/>
      <c r="AA154" s="7"/>
      <c r="AB154" s="7"/>
      <c r="AC154" s="7"/>
      <c r="AD154" s="7"/>
      <c r="AE154" s="7"/>
    </row>
    <row r="155" spans="1:31" ht="15.75">
      <c r="A155" s="14" t="s">
        <v>52</v>
      </c>
      <c r="B155" s="21">
        <v>695</v>
      </c>
      <c r="C155" s="21">
        <v>695</v>
      </c>
      <c r="D155" s="21">
        <v>695</v>
      </c>
      <c r="E155" s="21">
        <v>0.08</v>
      </c>
      <c r="F155" s="56">
        <v>-46.04</v>
      </c>
      <c r="G155" s="21">
        <v>20.83</v>
      </c>
      <c r="H155" s="21">
        <v>20.079999999999998</v>
      </c>
      <c r="I155" s="26">
        <v>-45.28</v>
      </c>
      <c r="J155" s="13">
        <v>100</v>
      </c>
      <c r="K155" s="13">
        <v>96.37</v>
      </c>
      <c r="L155" s="27">
        <v>-2.17</v>
      </c>
      <c r="M155" s="18" t="e">
        <v>#DIV/0!</v>
      </c>
      <c r="N155" s="19">
        <v>25.93</v>
      </c>
      <c r="O155" s="17">
        <v>116</v>
      </c>
      <c r="P155" s="55">
        <v>0.65</v>
      </c>
      <c r="Q155" s="56">
        <v>-34.17</v>
      </c>
      <c r="R155" s="21">
        <v>160.91</v>
      </c>
      <c r="S155" s="21">
        <v>168.53</v>
      </c>
      <c r="T155" s="21">
        <v>104.73</v>
      </c>
      <c r="U155" s="4"/>
      <c r="V155" s="22">
        <v>3.5</v>
      </c>
      <c r="W155" s="6"/>
      <c r="X155" s="55">
        <v>0</v>
      </c>
      <c r="Y155" s="6"/>
      <c r="Z155" s="7"/>
      <c r="AA155" s="7"/>
      <c r="AB155" s="7"/>
      <c r="AC155" s="7"/>
      <c r="AD155" s="7"/>
      <c r="AE155" s="7"/>
    </row>
    <row r="156" spans="1:31" ht="15.75">
      <c r="A156" s="14" t="s">
        <v>53</v>
      </c>
      <c r="B156" s="21">
        <v>0</v>
      </c>
      <c r="C156" s="21">
        <v>0</v>
      </c>
      <c r="D156" s="21">
        <v>0</v>
      </c>
      <c r="E156" s="21">
        <v>0</v>
      </c>
      <c r="F156" s="21">
        <v>0</v>
      </c>
      <c r="G156" s="21">
        <v>0</v>
      </c>
      <c r="H156" s="21">
        <v>0</v>
      </c>
      <c r="I156" s="16">
        <v>0</v>
      </c>
      <c r="J156" s="13" t="e">
        <v>#DIV/0!</v>
      </c>
      <c r="K156" s="13" t="e">
        <v>#DIV/0!</v>
      </c>
      <c r="L156" s="17" t="e">
        <v>#DIV/0!</v>
      </c>
      <c r="M156" s="18" t="e">
        <v>#DIV/0!</v>
      </c>
      <c r="N156" s="19" t="e">
        <v>#DIV/0!</v>
      </c>
      <c r="O156" s="17" t="e">
        <v>#DIV/0!</v>
      </c>
      <c r="P156" s="55">
        <v>0</v>
      </c>
      <c r="Q156" s="57">
        <v>0</v>
      </c>
      <c r="R156" s="21">
        <v>0</v>
      </c>
      <c r="S156" s="21">
        <v>0</v>
      </c>
      <c r="T156" s="21" t="e">
        <v>#DIV/0!</v>
      </c>
      <c r="U156" s="4"/>
      <c r="V156" s="22">
        <v>0</v>
      </c>
      <c r="W156" s="6"/>
      <c r="X156" s="55">
        <v>0</v>
      </c>
      <c r="Y156" s="6"/>
      <c r="Z156" s="7"/>
      <c r="AA156" s="7"/>
      <c r="AB156" s="7"/>
      <c r="AC156" s="7"/>
      <c r="AD156" s="7"/>
      <c r="AE156" s="7"/>
    </row>
    <row r="157" spans="1:31" ht="15.75">
      <c r="A157" s="29" t="s">
        <v>54</v>
      </c>
      <c r="B157" s="13">
        <v>167454</v>
      </c>
      <c r="C157" s="13">
        <v>152462</v>
      </c>
      <c r="D157" s="13">
        <v>152044</v>
      </c>
      <c r="E157" s="13">
        <v>14.42</v>
      </c>
      <c r="F157" s="13">
        <v>4814.5200000000004</v>
      </c>
      <c r="G157" s="13">
        <v>1283.19</v>
      </c>
      <c r="H157" s="13">
        <v>1223.43</v>
      </c>
      <c r="I157" s="30">
        <v>4874.28</v>
      </c>
      <c r="J157" s="13">
        <v>99.73</v>
      </c>
      <c r="K157" s="13">
        <v>95.34</v>
      </c>
      <c r="L157" s="31">
        <v>3.8</v>
      </c>
      <c r="M157" s="19" t="e">
        <v>#DIV/0!</v>
      </c>
      <c r="N157" s="13">
        <v>8.9</v>
      </c>
      <c r="O157" s="17">
        <v>95</v>
      </c>
      <c r="P157" s="32">
        <v>111.05</v>
      </c>
      <c r="Q157" s="30">
        <v>4649.8100000000004</v>
      </c>
      <c r="R157" s="30">
        <v>9507.4500000000007</v>
      </c>
      <c r="S157" s="30">
        <v>9290.41</v>
      </c>
      <c r="T157" s="33">
        <v>97.72</v>
      </c>
      <c r="U157" s="4"/>
      <c r="V157" s="24">
        <v>-7.43</v>
      </c>
      <c r="W157" s="34"/>
      <c r="X157" s="32">
        <v>0</v>
      </c>
      <c r="Y157" s="34"/>
      <c r="Z157" s="7"/>
      <c r="AA157" s="7"/>
      <c r="AB157" s="7"/>
      <c r="AC157" s="7"/>
      <c r="AD157" s="7"/>
      <c r="AE157" s="7"/>
    </row>
    <row r="158" spans="1:31" ht="15.75">
      <c r="A158" s="14" t="s">
        <v>55</v>
      </c>
      <c r="B158" s="21">
        <v>8</v>
      </c>
      <c r="C158" s="21">
        <v>8</v>
      </c>
      <c r="D158" s="21">
        <v>8</v>
      </c>
      <c r="E158" s="21">
        <v>0.48</v>
      </c>
      <c r="F158" s="21">
        <v>4.0199999999999996</v>
      </c>
      <c r="G158" s="21">
        <v>38.200000000000003</v>
      </c>
      <c r="H158" s="21">
        <v>31.94</v>
      </c>
      <c r="I158" s="16">
        <v>10.28</v>
      </c>
      <c r="J158" s="13">
        <v>100</v>
      </c>
      <c r="K158" s="13">
        <v>83.62</v>
      </c>
      <c r="L158" s="17">
        <v>0.27</v>
      </c>
      <c r="M158" s="18" t="e">
        <v>#DIV/0!</v>
      </c>
      <c r="N158" s="19">
        <v>7.9</v>
      </c>
      <c r="O158" s="17">
        <v>60456</v>
      </c>
      <c r="P158" s="58">
        <v>4.2699999999999996</v>
      </c>
      <c r="Q158" s="21">
        <v>14.98</v>
      </c>
      <c r="R158" s="21">
        <v>314.14</v>
      </c>
      <c r="S158" s="21">
        <v>318.83</v>
      </c>
      <c r="T158" s="21">
        <v>101.49</v>
      </c>
      <c r="U158" s="4"/>
      <c r="V158" s="22">
        <v>0</v>
      </c>
      <c r="W158" s="6"/>
      <c r="X158" s="58">
        <v>0</v>
      </c>
      <c r="Y158" s="6"/>
      <c r="Z158" s="7"/>
      <c r="AA158" s="7"/>
      <c r="AB158" s="7"/>
      <c r="AC158" s="7"/>
      <c r="AD158" s="7"/>
      <c r="AE158" s="7"/>
    </row>
    <row r="159" spans="1:31" ht="15.75">
      <c r="A159" s="14" t="s">
        <v>56</v>
      </c>
      <c r="B159" s="21">
        <v>24</v>
      </c>
      <c r="C159" s="21">
        <v>17</v>
      </c>
      <c r="D159" s="21">
        <v>17</v>
      </c>
      <c r="E159" s="21">
        <v>0.53</v>
      </c>
      <c r="F159" s="56">
        <v>-0.56999999999999995</v>
      </c>
      <c r="G159" s="21">
        <v>61.36</v>
      </c>
      <c r="H159" s="21">
        <v>58.15</v>
      </c>
      <c r="I159" s="16">
        <v>2.64</v>
      </c>
      <c r="J159" s="13">
        <v>100</v>
      </c>
      <c r="K159" s="13">
        <v>94.77</v>
      </c>
      <c r="L159" s="17">
        <v>0.04</v>
      </c>
      <c r="M159" s="18" t="e">
        <v>#DIV/0!</v>
      </c>
      <c r="N159" s="19">
        <v>11.61</v>
      </c>
      <c r="O159" s="17">
        <v>31094</v>
      </c>
      <c r="P159" s="58">
        <v>3.65</v>
      </c>
      <c r="Q159" s="56">
        <v>-1.54</v>
      </c>
      <c r="R159" s="21">
        <v>439.98</v>
      </c>
      <c r="S159" s="21">
        <v>435.81</v>
      </c>
      <c r="T159" s="21">
        <v>99.05</v>
      </c>
      <c r="U159" s="4"/>
      <c r="V159" s="24">
        <v>-0.01</v>
      </c>
      <c r="W159" s="6"/>
      <c r="X159" s="58">
        <v>0</v>
      </c>
      <c r="Y159" s="6"/>
      <c r="Z159" s="7"/>
      <c r="AA159" s="7"/>
      <c r="AB159" s="7"/>
      <c r="AC159" s="7"/>
      <c r="AD159" s="7"/>
      <c r="AE159" s="7"/>
    </row>
    <row r="160" spans="1:31" ht="15.75">
      <c r="A160" s="14" t="s">
        <v>57</v>
      </c>
      <c r="B160" s="21">
        <v>11</v>
      </c>
      <c r="C160" s="21">
        <v>10</v>
      </c>
      <c r="D160" s="21">
        <v>10</v>
      </c>
      <c r="E160" s="21">
        <v>0.21</v>
      </c>
      <c r="F160" s="21">
        <v>4.5599999999999996</v>
      </c>
      <c r="G160" s="21">
        <v>26.51</v>
      </c>
      <c r="H160" s="21">
        <v>28.69</v>
      </c>
      <c r="I160" s="16">
        <v>2.38</v>
      </c>
      <c r="J160" s="13">
        <v>100</v>
      </c>
      <c r="K160" s="13">
        <v>108.23</v>
      </c>
      <c r="L160" s="17">
        <v>0.09</v>
      </c>
      <c r="M160" s="18" t="e">
        <v>#DIV/0!</v>
      </c>
      <c r="N160" s="19">
        <v>12.64</v>
      </c>
      <c r="O160" s="17">
        <v>20972</v>
      </c>
      <c r="P160" s="58">
        <v>1.68</v>
      </c>
      <c r="Q160" s="21">
        <v>0.45</v>
      </c>
      <c r="R160" s="21">
        <v>212.99</v>
      </c>
      <c r="S160" s="21">
        <v>211.07</v>
      </c>
      <c r="T160" s="21">
        <v>99.1</v>
      </c>
      <c r="U160" s="4"/>
      <c r="V160" s="24">
        <v>0</v>
      </c>
      <c r="W160" s="6"/>
      <c r="X160" s="58">
        <v>0</v>
      </c>
      <c r="Y160" s="6"/>
      <c r="Z160" s="7"/>
      <c r="AA160" s="7"/>
      <c r="AB160" s="7"/>
      <c r="AC160" s="7"/>
      <c r="AD160" s="7"/>
      <c r="AE160" s="7"/>
    </row>
    <row r="161" spans="1:31" ht="15.75">
      <c r="A161" s="14" t="s">
        <v>58</v>
      </c>
      <c r="B161" s="21">
        <v>10</v>
      </c>
      <c r="C161" s="21">
        <v>10</v>
      </c>
      <c r="D161" s="21">
        <v>10</v>
      </c>
      <c r="E161" s="21">
        <v>0.04</v>
      </c>
      <c r="F161" s="21">
        <v>18.91</v>
      </c>
      <c r="G161" s="21">
        <v>5.71</v>
      </c>
      <c r="H161" s="21">
        <v>6.54</v>
      </c>
      <c r="I161" s="16">
        <v>18.07</v>
      </c>
      <c r="J161" s="13">
        <v>100</v>
      </c>
      <c r="K161" s="13">
        <v>114.68</v>
      </c>
      <c r="L161" s="17">
        <v>3.17</v>
      </c>
      <c r="M161" s="18" t="e">
        <v>#DIV/0!</v>
      </c>
      <c r="N161" s="19">
        <v>13.06</v>
      </c>
      <c r="O161" s="17">
        <v>4371</v>
      </c>
      <c r="P161" s="58">
        <v>0.39</v>
      </c>
      <c r="Q161" s="21">
        <v>8.4499999999999993</v>
      </c>
      <c r="R161" s="21">
        <v>51.52</v>
      </c>
      <c r="S161" s="21">
        <v>41.9</v>
      </c>
      <c r="T161" s="21">
        <v>81.34</v>
      </c>
      <c r="U161" s="4"/>
      <c r="V161" s="24">
        <v>0</v>
      </c>
      <c r="W161" s="6"/>
      <c r="X161" s="58">
        <v>0</v>
      </c>
      <c r="Y161" s="6"/>
      <c r="Z161" s="7"/>
      <c r="AA161" s="7"/>
      <c r="AB161" s="7"/>
      <c r="AC161" s="7"/>
      <c r="AD161" s="7"/>
      <c r="AE161" s="7"/>
    </row>
    <row r="162" spans="1:31" ht="15.75">
      <c r="A162" s="14" t="s">
        <v>59</v>
      </c>
      <c r="B162" s="21">
        <v>6</v>
      </c>
      <c r="C162" s="21">
        <v>6</v>
      </c>
      <c r="D162" s="21">
        <v>6</v>
      </c>
      <c r="E162" s="21">
        <v>0.01</v>
      </c>
      <c r="F162" s="21">
        <v>105.33</v>
      </c>
      <c r="G162" s="21">
        <v>4.83</v>
      </c>
      <c r="H162" s="21">
        <v>14.17</v>
      </c>
      <c r="I162" s="16">
        <v>95.99</v>
      </c>
      <c r="J162" s="13">
        <v>100</v>
      </c>
      <c r="K162" s="13">
        <v>293.25</v>
      </c>
      <c r="L162" s="17">
        <v>19.87</v>
      </c>
      <c r="M162" s="18" t="e">
        <v>#DIV/0!</v>
      </c>
      <c r="N162" s="19">
        <v>73.150000000000006</v>
      </c>
      <c r="O162" s="17">
        <v>1101</v>
      </c>
      <c r="P162" s="58">
        <v>0.21</v>
      </c>
      <c r="Q162" s="21">
        <v>131.91999999999999</v>
      </c>
      <c r="R162" s="21">
        <v>47.02</v>
      </c>
      <c r="S162" s="21">
        <v>82.95</v>
      </c>
      <c r="T162" s="21">
        <v>176.4</v>
      </c>
      <c r="U162" s="4"/>
      <c r="V162" s="22">
        <v>0</v>
      </c>
      <c r="W162" s="6"/>
      <c r="X162" s="58">
        <v>0</v>
      </c>
      <c r="Y162" s="6"/>
      <c r="Z162" s="7"/>
      <c r="AA162" s="7"/>
      <c r="AB162" s="7"/>
      <c r="AC162" s="7"/>
      <c r="AD162" s="7"/>
      <c r="AE162" s="7"/>
    </row>
    <row r="163" spans="1:31" ht="15.75">
      <c r="A163" s="14" t="s">
        <v>60</v>
      </c>
      <c r="B163" s="21">
        <v>1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16">
        <v>0</v>
      </c>
      <c r="J163" s="13" t="e">
        <v>#DIV/0!</v>
      </c>
      <c r="K163" s="13" t="e">
        <v>#DIV/0!</v>
      </c>
      <c r="L163" s="17" t="e">
        <v>#DIV/0!</v>
      </c>
      <c r="M163" s="18" t="e">
        <v>#DIV/0!</v>
      </c>
      <c r="N163" s="19" t="e">
        <v>#DIV/0!</v>
      </c>
      <c r="O163" s="17" t="e">
        <v>#DIV/0!</v>
      </c>
      <c r="P163" s="55">
        <v>0</v>
      </c>
      <c r="Q163" s="21">
        <v>0</v>
      </c>
      <c r="R163" s="21">
        <v>0</v>
      </c>
      <c r="S163" s="21">
        <v>0</v>
      </c>
      <c r="T163" s="21" t="e">
        <v>#DIV/0!</v>
      </c>
      <c r="U163" s="4"/>
      <c r="V163" s="22">
        <v>0</v>
      </c>
      <c r="W163" s="6"/>
      <c r="X163" s="55">
        <v>0</v>
      </c>
      <c r="Y163" s="6"/>
      <c r="Z163" s="7"/>
      <c r="AA163" s="7"/>
      <c r="AB163" s="7"/>
      <c r="AC163" s="7"/>
      <c r="AD163" s="7"/>
      <c r="AE163" s="7"/>
    </row>
    <row r="164" spans="1:31" ht="15.75">
      <c r="A164" s="14" t="s">
        <v>61</v>
      </c>
      <c r="B164" s="21">
        <v>2</v>
      </c>
      <c r="C164" s="21">
        <v>0</v>
      </c>
      <c r="D164" s="21">
        <v>0</v>
      </c>
      <c r="E164" s="21">
        <v>0</v>
      </c>
      <c r="F164" s="56">
        <v>-0.01</v>
      </c>
      <c r="G164" s="21">
        <v>0</v>
      </c>
      <c r="H164" s="21">
        <v>0</v>
      </c>
      <c r="I164" s="26">
        <v>-0.01</v>
      </c>
      <c r="J164" s="13" t="e">
        <v>#DIV/0!</v>
      </c>
      <c r="K164" s="13" t="e">
        <v>#DIV/0!</v>
      </c>
      <c r="L164" s="17" t="e">
        <v>#DIV/0!</v>
      </c>
      <c r="M164" s="18" t="e">
        <v>#DIV/0!</v>
      </c>
      <c r="N164" s="19" t="e">
        <v>#DIV/0!</v>
      </c>
      <c r="O164" s="17" t="e">
        <v>#DIV/0!</v>
      </c>
      <c r="P164" s="55">
        <v>0.01</v>
      </c>
      <c r="Q164" s="56">
        <v>-0.08</v>
      </c>
      <c r="R164" s="21">
        <v>2.52</v>
      </c>
      <c r="S164" s="21">
        <v>2.46</v>
      </c>
      <c r="T164" s="21">
        <v>97.34</v>
      </c>
      <c r="U164" s="4"/>
      <c r="V164" s="24">
        <v>0</v>
      </c>
      <c r="W164" s="6"/>
      <c r="X164" s="55">
        <v>0</v>
      </c>
      <c r="Y164" s="6"/>
      <c r="Z164" s="7"/>
      <c r="AA164" s="7"/>
      <c r="AB164" s="7"/>
      <c r="AC164" s="7"/>
      <c r="AD164" s="7"/>
      <c r="AE164" s="7"/>
    </row>
    <row r="165" spans="1:31" ht="15.75">
      <c r="A165" s="29" t="s">
        <v>62</v>
      </c>
      <c r="B165" s="13">
        <v>62</v>
      </c>
      <c r="C165" s="13">
        <v>51</v>
      </c>
      <c r="D165" s="13">
        <v>51</v>
      </c>
      <c r="E165" s="13">
        <v>1.27</v>
      </c>
      <c r="F165" s="13">
        <v>132.24</v>
      </c>
      <c r="G165" s="13">
        <v>136.61000000000001</v>
      </c>
      <c r="H165" s="13">
        <v>139.5</v>
      </c>
      <c r="I165" s="30">
        <v>129.35</v>
      </c>
      <c r="J165" s="13">
        <v>100</v>
      </c>
      <c r="K165" s="13">
        <v>102.12</v>
      </c>
      <c r="L165" s="31">
        <v>0.95</v>
      </c>
      <c r="M165" s="19" t="e">
        <v>#DIV/0!</v>
      </c>
      <c r="N165" s="13">
        <v>10.74</v>
      </c>
      <c r="O165" s="17">
        <v>24947</v>
      </c>
      <c r="P165" s="32">
        <v>10.199999999999999</v>
      </c>
      <c r="Q165" s="30">
        <v>154.19</v>
      </c>
      <c r="R165" s="30">
        <v>1068.17</v>
      </c>
      <c r="S165" s="30">
        <v>1093.02</v>
      </c>
      <c r="T165" s="33">
        <v>102.33</v>
      </c>
      <c r="U165" s="4"/>
      <c r="V165" s="24">
        <v>-0.01</v>
      </c>
      <c r="W165" s="34"/>
      <c r="X165" s="32">
        <v>0</v>
      </c>
      <c r="Y165" s="34"/>
      <c r="Z165" s="7"/>
      <c r="AA165" s="7"/>
      <c r="AB165" s="7"/>
      <c r="AC165" s="7"/>
      <c r="AD165" s="7"/>
      <c r="AE165" s="7"/>
    </row>
    <row r="166" spans="1:31" ht="15.75">
      <c r="A166" s="14" t="s">
        <v>63</v>
      </c>
      <c r="B166" s="37"/>
      <c r="C166" s="37"/>
      <c r="D166" s="37"/>
      <c r="E166" s="37"/>
      <c r="F166" s="37"/>
      <c r="G166" s="59">
        <v>0</v>
      </c>
      <c r="H166" s="59">
        <v>0</v>
      </c>
      <c r="I166" s="38"/>
      <c r="J166" s="39"/>
      <c r="K166" s="39"/>
      <c r="L166" s="40"/>
      <c r="M166" s="41"/>
      <c r="N166" s="39"/>
      <c r="O166" s="40"/>
      <c r="P166" s="42"/>
      <c r="Q166" s="43"/>
      <c r="R166" s="43"/>
      <c r="S166" s="43"/>
      <c r="T166" s="44"/>
      <c r="U166" s="4"/>
      <c r="V166" s="22">
        <v>0</v>
      </c>
      <c r="W166" s="6"/>
      <c r="X166" s="60">
        <v>0</v>
      </c>
      <c r="Y166" s="6"/>
      <c r="Z166" s="7"/>
      <c r="AA166" s="7"/>
      <c r="AB166" s="7"/>
      <c r="AC166" s="7"/>
      <c r="AD166" s="7"/>
      <c r="AE166" s="7"/>
    </row>
    <row r="167" spans="1:31" ht="15.75">
      <c r="A167" s="29" t="s">
        <v>64</v>
      </c>
      <c r="B167" s="13">
        <v>167516</v>
      </c>
      <c r="C167" s="13">
        <v>152513</v>
      </c>
      <c r="D167" s="13">
        <v>152095</v>
      </c>
      <c r="E167" s="13">
        <v>15.69</v>
      </c>
      <c r="F167" s="13">
        <v>4946.76</v>
      </c>
      <c r="G167" s="13">
        <v>1419.8</v>
      </c>
      <c r="H167" s="13">
        <v>1362.93</v>
      </c>
      <c r="I167" s="13">
        <v>5003.63</v>
      </c>
      <c r="J167" s="13">
        <v>99.73</v>
      </c>
      <c r="K167" s="13">
        <v>95.99</v>
      </c>
      <c r="L167" s="31">
        <v>3.52</v>
      </c>
      <c r="M167" s="19" t="e">
        <v>#DIV/0!</v>
      </c>
      <c r="N167" s="13">
        <v>9.0500000000000007</v>
      </c>
      <c r="O167" s="17">
        <v>103</v>
      </c>
      <c r="P167" s="19">
        <v>121.25</v>
      </c>
      <c r="Q167" s="13">
        <v>4803.99</v>
      </c>
      <c r="R167" s="13">
        <v>10575.63</v>
      </c>
      <c r="S167" s="13">
        <v>10383.43</v>
      </c>
      <c r="T167" s="33">
        <v>98.18</v>
      </c>
      <c r="U167" s="4"/>
      <c r="V167" s="24">
        <v>-7.44</v>
      </c>
      <c r="W167" s="34"/>
      <c r="X167" s="19">
        <v>0</v>
      </c>
      <c r="Y167" s="34"/>
      <c r="Z167" s="7"/>
      <c r="AA167" s="7"/>
      <c r="AB167" s="7"/>
      <c r="AC167" s="7"/>
      <c r="AD167" s="7"/>
      <c r="AE167" s="7"/>
    </row>
    <row r="168" spans="1:31">
      <c r="A168" s="6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61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:31">
      <c r="A169" s="6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61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spans="1:31">
      <c r="A170" s="6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61"/>
      <c r="V170" s="7"/>
      <c r="W170" s="7"/>
      <c r="X170" s="7"/>
      <c r="Y170" s="7"/>
      <c r="Z170" s="7"/>
      <c r="AA170" s="7"/>
      <c r="AB170" s="7"/>
      <c r="AC170" s="7"/>
      <c r="AD170" s="7"/>
      <c r="AE170" s="7"/>
    </row>
    <row r="171" spans="1:31">
      <c r="A171" s="6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61"/>
      <c r="V171" s="7"/>
      <c r="W171" s="7"/>
      <c r="X171" s="7"/>
      <c r="Y171" s="7"/>
      <c r="Z171" s="7"/>
      <c r="AA171" s="7"/>
      <c r="AB171" s="7"/>
      <c r="AC171" s="7"/>
      <c r="AD171" s="7"/>
      <c r="AE171" s="7"/>
    </row>
    <row r="172" spans="1:31">
      <c r="A172" s="6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61"/>
      <c r="V172" s="7"/>
      <c r="W172" s="7"/>
      <c r="X172" s="7"/>
      <c r="Y172" s="7"/>
      <c r="Z172" s="7"/>
      <c r="AA172" s="7"/>
      <c r="AB172" s="7"/>
      <c r="AC172" s="7"/>
      <c r="AD172" s="7"/>
      <c r="AE172" s="7"/>
    </row>
    <row r="173" spans="1:31">
      <c r="A173" s="6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61"/>
      <c r="V173" s="7"/>
      <c r="W173" s="7"/>
      <c r="X173" s="7"/>
      <c r="Y173" s="7"/>
      <c r="Z173" s="7"/>
      <c r="AA173" s="7"/>
      <c r="AB173" s="7"/>
      <c r="AC173" s="7"/>
      <c r="AD173" s="7"/>
      <c r="AE173" s="7"/>
    </row>
    <row r="174" spans="1:31">
      <c r="A174" s="6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61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spans="1:31">
      <c r="A175" s="6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61"/>
      <c r="V175" s="7"/>
      <c r="W175" s="7"/>
      <c r="X175" s="7"/>
      <c r="Y175" s="7"/>
      <c r="Z175" s="7"/>
      <c r="AA175" s="7"/>
      <c r="AB175" s="7"/>
      <c r="AC175" s="7"/>
      <c r="AD175" s="7"/>
      <c r="AE175" s="7"/>
    </row>
    <row r="176" spans="1:31">
      <c r="A176" s="6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61"/>
      <c r="V176" s="7"/>
      <c r="W176" s="7"/>
      <c r="X176" s="7"/>
      <c r="Y176" s="7"/>
      <c r="Z176" s="7"/>
      <c r="AA176" s="7"/>
      <c r="AB176" s="7"/>
      <c r="AC176" s="7"/>
      <c r="AD176" s="7"/>
      <c r="AE176" s="7"/>
    </row>
    <row r="177" spans="1:31">
      <c r="A177" s="6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61"/>
      <c r="V177" s="7"/>
      <c r="W177" s="7"/>
      <c r="X177" s="7"/>
      <c r="Y177" s="7"/>
      <c r="Z177" s="7"/>
      <c r="AA177" s="7"/>
      <c r="AB177" s="7"/>
      <c r="AC177" s="7"/>
      <c r="AD177" s="7"/>
      <c r="AE177" s="7"/>
    </row>
    <row r="178" spans="1:31">
      <c r="A178" s="6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61"/>
      <c r="V178" s="7"/>
      <c r="W178" s="7"/>
      <c r="X178" s="7"/>
      <c r="Y178" s="7"/>
      <c r="Z178" s="7"/>
      <c r="AA178" s="7"/>
      <c r="AB178" s="7"/>
      <c r="AC178" s="7"/>
      <c r="AD178" s="7"/>
      <c r="AE178" s="7"/>
    </row>
    <row r="179" spans="1:31">
      <c r="A179" s="6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61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1:31">
      <c r="A180" s="6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61"/>
      <c r="V180" s="7"/>
      <c r="W180" s="7"/>
      <c r="X180" s="7"/>
      <c r="Y180" s="7"/>
      <c r="Z180" s="7"/>
      <c r="AA180" s="7"/>
      <c r="AB180" s="7"/>
      <c r="AC180" s="7"/>
      <c r="AD180" s="7"/>
      <c r="AE180" s="7"/>
    </row>
    <row r="181" spans="1:31">
      <c r="A181" s="6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61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spans="1:31">
      <c r="A182" s="6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61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spans="1:31">
      <c r="A183" s="6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61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spans="1:31">
      <c r="A184" s="6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61"/>
      <c r="V184" s="7"/>
      <c r="W184" s="7"/>
      <c r="X184" s="7"/>
      <c r="Y184" s="7"/>
      <c r="Z184" s="7"/>
      <c r="AA184" s="7"/>
      <c r="AB184" s="7"/>
      <c r="AC184" s="7"/>
      <c r="AD184" s="7"/>
      <c r="AE184" s="7"/>
    </row>
    <row r="185" spans="1:31">
      <c r="A185" s="6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61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spans="1:31">
      <c r="A186" s="6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61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spans="1:31">
      <c r="A187" s="6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61"/>
      <c r="V187" s="7"/>
      <c r="W187" s="7"/>
      <c r="X187" s="7"/>
      <c r="Y187" s="7"/>
      <c r="Z187" s="7"/>
      <c r="AA187" s="7"/>
      <c r="AB187" s="7"/>
      <c r="AC187" s="7"/>
      <c r="AD187" s="7"/>
      <c r="AE187" s="7"/>
    </row>
    <row r="188" spans="1:31">
      <c r="A188" s="6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61"/>
      <c r="V188" s="7"/>
      <c r="W188" s="7"/>
      <c r="X188" s="7"/>
      <c r="Y188" s="7"/>
      <c r="Z188" s="7"/>
      <c r="AA188" s="7"/>
      <c r="AB188" s="7"/>
      <c r="AC188" s="7"/>
      <c r="AD188" s="7"/>
      <c r="AE188" s="7"/>
    </row>
    <row r="189" spans="1:31">
      <c r="A189" s="6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61"/>
      <c r="V189" s="7"/>
      <c r="W189" s="7"/>
      <c r="X189" s="7"/>
      <c r="Y189" s="7"/>
      <c r="Z189" s="7"/>
      <c r="AA189" s="7"/>
      <c r="AB189" s="7"/>
      <c r="AC189" s="7"/>
      <c r="AD189" s="7"/>
      <c r="AE189" s="7"/>
    </row>
    <row r="190" spans="1:31">
      <c r="A190" s="6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61"/>
      <c r="V190" s="7"/>
      <c r="W190" s="7"/>
      <c r="X190" s="7"/>
      <c r="Y190" s="7"/>
      <c r="Z190" s="7"/>
      <c r="AA190" s="7"/>
      <c r="AB190" s="7"/>
      <c r="AC190" s="7"/>
      <c r="AD190" s="7"/>
      <c r="AE190" s="7"/>
    </row>
    <row r="191" spans="1:31">
      <c r="A191" s="6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61"/>
      <c r="V191" s="7"/>
      <c r="W191" s="7"/>
      <c r="X191" s="7"/>
      <c r="Y191" s="7"/>
      <c r="Z191" s="7"/>
      <c r="AA191" s="7"/>
      <c r="AB191" s="7"/>
      <c r="AC191" s="7"/>
      <c r="AD191" s="7"/>
      <c r="AE191" s="7"/>
    </row>
    <row r="192" spans="1:31">
      <c r="A192" s="6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61"/>
      <c r="V192" s="7"/>
      <c r="W192" s="7"/>
      <c r="X192" s="7"/>
      <c r="Y192" s="7"/>
      <c r="Z192" s="7"/>
      <c r="AA192" s="7"/>
      <c r="AB192" s="7"/>
      <c r="AC192" s="7"/>
      <c r="AD192" s="7"/>
      <c r="AE192" s="7"/>
    </row>
    <row r="193" spans="1:31">
      <c r="A193" s="6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61"/>
      <c r="V193" s="7"/>
      <c r="W193" s="7"/>
      <c r="X193" s="7"/>
      <c r="Y193" s="7"/>
      <c r="Z193" s="7"/>
      <c r="AA193" s="7"/>
      <c r="AB193" s="7"/>
      <c r="AC193" s="7"/>
      <c r="AD193" s="7"/>
      <c r="AE193" s="7"/>
    </row>
    <row r="194" spans="1:31">
      <c r="A194" s="6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61"/>
      <c r="V194" s="7"/>
      <c r="W194" s="7"/>
      <c r="X194" s="7"/>
      <c r="Y194" s="7"/>
      <c r="Z194" s="7"/>
      <c r="AA194" s="7"/>
      <c r="AB194" s="7"/>
      <c r="AC194" s="7"/>
      <c r="AD194" s="7"/>
      <c r="AE194" s="7"/>
    </row>
    <row r="195" spans="1:31">
      <c r="A195" s="6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61"/>
      <c r="V195" s="7"/>
      <c r="W195" s="7"/>
      <c r="X195" s="7"/>
      <c r="Y195" s="7"/>
      <c r="Z195" s="7"/>
      <c r="AA195" s="7"/>
      <c r="AB195" s="7"/>
      <c r="AC195" s="7"/>
      <c r="AD195" s="7"/>
      <c r="AE195" s="7"/>
    </row>
    <row r="196" spans="1:31">
      <c r="A196" s="6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61"/>
      <c r="V196" s="7"/>
      <c r="W196" s="7"/>
      <c r="X196" s="7"/>
      <c r="Y196" s="7"/>
      <c r="Z196" s="7"/>
      <c r="AA196" s="7"/>
      <c r="AB196" s="7"/>
      <c r="AC196" s="7"/>
      <c r="AD196" s="7"/>
      <c r="AE196" s="7"/>
    </row>
    <row r="197" spans="1:31">
      <c r="A197" s="6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61"/>
      <c r="V197" s="7"/>
      <c r="W197" s="7"/>
      <c r="X197" s="7"/>
      <c r="Y197" s="7"/>
      <c r="Z197" s="7"/>
      <c r="AA197" s="7"/>
      <c r="AB197" s="7"/>
      <c r="AC197" s="7"/>
      <c r="AD197" s="7"/>
      <c r="AE197" s="7"/>
    </row>
    <row r="198" spans="1:31">
      <c r="A198" s="6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61"/>
      <c r="V198" s="7"/>
      <c r="W198" s="7"/>
      <c r="X198" s="7"/>
      <c r="Y198" s="7"/>
      <c r="Z198" s="7"/>
      <c r="AA198" s="7"/>
      <c r="AB198" s="7"/>
      <c r="AC198" s="7"/>
      <c r="AD198" s="7"/>
      <c r="AE198" s="7"/>
    </row>
    <row r="199" spans="1:31">
      <c r="A199" s="6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61"/>
      <c r="V199" s="7"/>
      <c r="W199" s="7"/>
      <c r="X199" s="7"/>
      <c r="Y199" s="7"/>
      <c r="Z199" s="7"/>
      <c r="AA199" s="7"/>
      <c r="AB199" s="7"/>
      <c r="AC199" s="7"/>
      <c r="AD199" s="7"/>
      <c r="AE199" s="7"/>
    </row>
    <row r="200" spans="1:31">
      <c r="A200" s="6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61"/>
      <c r="V200" s="7"/>
      <c r="W200" s="7"/>
      <c r="X200" s="7"/>
      <c r="Y200" s="7"/>
      <c r="Z200" s="7"/>
      <c r="AA200" s="7"/>
      <c r="AB200" s="7"/>
      <c r="AC200" s="7"/>
      <c r="AD200" s="7"/>
      <c r="AE200" s="7"/>
    </row>
    <row r="201" spans="1:31">
      <c r="A201" s="6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61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spans="1:31">
      <c r="A202" s="6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61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spans="1:31">
      <c r="A203" s="6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61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1:31">
      <c r="A204" s="6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61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spans="1:31">
      <c r="A205" s="6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61"/>
      <c r="V205" s="7"/>
      <c r="W205" s="7"/>
      <c r="X205" s="7"/>
      <c r="Y205" s="7"/>
      <c r="Z205" s="7"/>
      <c r="AA205" s="7"/>
      <c r="AB205" s="7"/>
      <c r="AC205" s="7"/>
      <c r="AD205" s="7"/>
      <c r="AE205" s="7"/>
    </row>
    <row r="206" spans="1:31">
      <c r="A206" s="6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61"/>
      <c r="V206" s="7"/>
      <c r="W206" s="7"/>
      <c r="X206" s="7"/>
      <c r="Y206" s="7"/>
      <c r="Z206" s="7"/>
      <c r="AA206" s="7"/>
      <c r="AB206" s="7"/>
      <c r="AC206" s="7"/>
      <c r="AD206" s="7"/>
      <c r="AE206" s="7"/>
    </row>
    <row r="207" spans="1:31">
      <c r="A207" s="6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61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1:31">
      <c r="A208" s="6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61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:31">
      <c r="A209" s="6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61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  <row r="210" spans="1:31">
      <c r="A210" s="6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61"/>
      <c r="V210" s="7"/>
      <c r="W210" s="7"/>
      <c r="X210" s="7"/>
      <c r="Y210" s="7"/>
      <c r="Z210" s="7"/>
      <c r="AA210" s="7"/>
      <c r="AB210" s="7"/>
      <c r="AC210" s="7"/>
      <c r="AD210" s="7"/>
      <c r="AE210" s="7"/>
    </row>
    <row r="211" spans="1:31">
      <c r="A211" s="6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61"/>
      <c r="V211" s="7"/>
      <c r="W211" s="7"/>
      <c r="X211" s="7"/>
      <c r="Y211" s="7"/>
      <c r="Z211" s="7"/>
      <c r="AA211" s="7"/>
      <c r="AB211" s="7"/>
      <c r="AC211" s="7"/>
      <c r="AD211" s="7"/>
      <c r="AE211" s="7"/>
    </row>
    <row r="212" spans="1:31">
      <c r="A212" s="6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61"/>
      <c r="V212" s="7"/>
      <c r="W212" s="7"/>
      <c r="X212" s="7"/>
      <c r="Y212" s="7"/>
      <c r="Z212" s="7"/>
      <c r="AA212" s="7"/>
      <c r="AB212" s="7"/>
      <c r="AC212" s="7"/>
      <c r="AD212" s="7"/>
      <c r="AE212" s="7"/>
    </row>
    <row r="213" spans="1:31">
      <c r="A213" s="6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61"/>
      <c r="V213" s="7"/>
      <c r="W213" s="7"/>
      <c r="X213" s="7"/>
      <c r="Y213" s="7"/>
      <c r="Z213" s="7"/>
      <c r="AA213" s="7"/>
      <c r="AB213" s="7"/>
      <c r="AC213" s="7"/>
      <c r="AD213" s="7"/>
      <c r="AE213" s="7"/>
    </row>
    <row r="214" spans="1:31">
      <c r="A214" s="6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61"/>
      <c r="V214" s="7"/>
      <c r="W214" s="7"/>
      <c r="X214" s="7"/>
      <c r="Y214" s="7"/>
      <c r="Z214" s="7"/>
      <c r="AA214" s="7"/>
      <c r="AB214" s="7"/>
      <c r="AC214" s="7"/>
      <c r="AD214" s="7"/>
      <c r="AE214" s="7"/>
    </row>
    <row r="215" spans="1:31">
      <c r="A215" s="6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61"/>
      <c r="V215" s="7"/>
      <c r="W215" s="7"/>
      <c r="X215" s="7"/>
      <c r="Y215" s="7"/>
      <c r="Z215" s="7"/>
      <c r="AA215" s="7"/>
      <c r="AB215" s="7"/>
      <c r="AC215" s="7"/>
      <c r="AD215" s="7"/>
      <c r="AE215" s="7"/>
    </row>
    <row r="216" spans="1:31">
      <c r="A216" s="6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61"/>
      <c r="V216" s="7"/>
      <c r="W216" s="7"/>
      <c r="X216" s="7"/>
      <c r="Y216" s="7"/>
      <c r="Z216" s="7"/>
      <c r="AA216" s="7"/>
      <c r="AB216" s="7"/>
      <c r="AC216" s="7"/>
      <c r="AD216" s="7"/>
      <c r="AE216" s="7"/>
    </row>
    <row r="217" spans="1:31">
      <c r="A217" s="6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61"/>
      <c r="V217" s="7"/>
      <c r="W217" s="7"/>
      <c r="X217" s="7"/>
      <c r="Y217" s="7"/>
      <c r="Z217" s="7"/>
      <c r="AA217" s="7"/>
      <c r="AB217" s="7"/>
      <c r="AC217" s="7"/>
      <c r="AD217" s="7"/>
      <c r="AE217" s="7"/>
    </row>
    <row r="218" spans="1:31">
      <c r="A218" s="6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61"/>
      <c r="V218" s="7"/>
      <c r="W218" s="7"/>
      <c r="X218" s="7"/>
      <c r="Y218" s="7"/>
      <c r="Z218" s="7"/>
      <c r="AA218" s="7"/>
      <c r="AB218" s="7"/>
      <c r="AC218" s="7"/>
      <c r="AD218" s="7"/>
      <c r="AE218" s="7"/>
    </row>
    <row r="219" spans="1:31">
      <c r="A219" s="6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61"/>
      <c r="V219" s="7"/>
      <c r="W219" s="7"/>
      <c r="X219" s="7"/>
      <c r="Y219" s="7"/>
      <c r="Z219" s="7"/>
      <c r="AA219" s="7"/>
      <c r="AB219" s="7"/>
      <c r="AC219" s="7"/>
      <c r="AD219" s="7"/>
      <c r="AE219" s="7"/>
    </row>
    <row r="220" spans="1:31">
      <c r="A220" s="6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61"/>
      <c r="V220" s="7"/>
      <c r="W220" s="7"/>
      <c r="X220" s="7"/>
      <c r="Y220" s="7"/>
      <c r="Z220" s="7"/>
      <c r="AA220" s="7"/>
      <c r="AB220" s="7"/>
      <c r="AC220" s="7"/>
      <c r="AD220" s="7"/>
      <c r="AE220" s="7"/>
    </row>
    <row r="221" spans="1:31">
      <c r="A221" s="6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61"/>
      <c r="V221" s="7"/>
      <c r="W221" s="7"/>
      <c r="X221" s="7"/>
      <c r="Y221" s="7"/>
      <c r="Z221" s="7"/>
      <c r="AA221" s="7"/>
      <c r="AB221" s="7"/>
      <c r="AC221" s="7"/>
      <c r="AD221" s="7"/>
      <c r="AE221" s="7"/>
    </row>
    <row r="222" spans="1:31">
      <c r="A222" s="6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61"/>
      <c r="V222" s="7"/>
      <c r="W222" s="7"/>
      <c r="X222" s="7"/>
      <c r="Y222" s="7"/>
      <c r="Z222" s="7"/>
      <c r="AA222" s="7"/>
      <c r="AB222" s="7"/>
      <c r="AC222" s="7"/>
      <c r="AD222" s="7"/>
      <c r="AE222" s="7"/>
    </row>
    <row r="223" spans="1:31">
      <c r="A223" s="6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61"/>
      <c r="V223" s="7"/>
      <c r="W223" s="7"/>
      <c r="X223" s="7"/>
      <c r="Y223" s="7"/>
      <c r="Z223" s="7"/>
      <c r="AA223" s="7"/>
      <c r="AB223" s="7"/>
      <c r="AC223" s="7"/>
      <c r="AD223" s="7"/>
      <c r="AE223" s="7"/>
    </row>
    <row r="224" spans="1:31">
      <c r="A224" s="6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61"/>
      <c r="V224" s="7"/>
      <c r="W224" s="7"/>
      <c r="X224" s="7"/>
      <c r="Y224" s="7"/>
      <c r="Z224" s="7"/>
      <c r="AA224" s="7"/>
      <c r="AB224" s="7"/>
      <c r="AC224" s="7"/>
      <c r="AD224" s="7"/>
      <c r="AE224" s="7"/>
    </row>
    <row r="225" spans="1:31">
      <c r="A225" s="6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61"/>
      <c r="V225" s="7"/>
      <c r="W225" s="7"/>
      <c r="X225" s="7"/>
      <c r="Y225" s="7"/>
      <c r="Z225" s="7"/>
      <c r="AA225" s="7"/>
      <c r="AB225" s="7"/>
      <c r="AC225" s="7"/>
      <c r="AD225" s="7"/>
      <c r="AE225" s="7"/>
    </row>
    <row r="226" spans="1:31">
      <c r="A226" s="6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61"/>
      <c r="V226" s="7"/>
      <c r="W226" s="7"/>
      <c r="X226" s="7"/>
      <c r="Y226" s="7"/>
      <c r="Z226" s="7"/>
      <c r="AA226" s="7"/>
      <c r="AB226" s="7"/>
      <c r="AC226" s="7"/>
      <c r="AD226" s="7"/>
      <c r="AE226" s="7"/>
    </row>
    <row r="227" spans="1:31">
      <c r="A227" s="6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61"/>
      <c r="V227" s="7"/>
      <c r="W227" s="7"/>
      <c r="X227" s="7"/>
      <c r="Y227" s="7"/>
      <c r="Z227" s="7"/>
      <c r="AA227" s="7"/>
      <c r="AB227" s="7"/>
      <c r="AC227" s="7"/>
      <c r="AD227" s="7"/>
      <c r="AE227" s="7"/>
    </row>
    <row r="228" spans="1:31">
      <c r="A228" s="6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61"/>
      <c r="V228" s="7"/>
      <c r="W228" s="7"/>
      <c r="X228" s="7"/>
      <c r="Y228" s="7"/>
      <c r="Z228" s="7"/>
      <c r="AA228" s="7"/>
      <c r="AB228" s="7"/>
      <c r="AC228" s="7"/>
      <c r="AD228" s="7"/>
      <c r="AE228" s="7"/>
    </row>
    <row r="229" spans="1:31">
      <c r="A229" s="6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61"/>
      <c r="V229" s="7"/>
      <c r="W229" s="7"/>
      <c r="X229" s="7"/>
      <c r="Y229" s="7"/>
      <c r="Z229" s="7"/>
      <c r="AA229" s="7"/>
      <c r="AB229" s="7"/>
      <c r="AC229" s="7"/>
      <c r="AD229" s="7"/>
      <c r="AE229" s="7"/>
    </row>
    <row r="230" spans="1:31">
      <c r="A230" s="6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61"/>
      <c r="V230" s="7"/>
      <c r="W230" s="7"/>
      <c r="X230" s="7"/>
      <c r="Y230" s="7"/>
      <c r="Z230" s="7"/>
      <c r="AA230" s="7"/>
      <c r="AB230" s="7"/>
      <c r="AC230" s="7"/>
      <c r="AD230" s="7"/>
      <c r="AE230" s="7"/>
    </row>
    <row r="231" spans="1:31">
      <c r="A231" s="6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61"/>
      <c r="V231" s="7"/>
      <c r="W231" s="7"/>
      <c r="X231" s="7"/>
      <c r="Y231" s="7"/>
      <c r="Z231" s="7"/>
      <c r="AA231" s="7"/>
      <c r="AB231" s="7"/>
      <c r="AC231" s="7"/>
      <c r="AD231" s="7"/>
      <c r="AE231" s="7"/>
    </row>
    <row r="232" spans="1:31">
      <c r="A232" s="6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61"/>
      <c r="V232" s="7"/>
      <c r="W232" s="7"/>
      <c r="X232" s="7"/>
      <c r="Y232" s="7"/>
      <c r="Z232" s="7"/>
      <c r="AA232" s="7"/>
      <c r="AB232" s="7"/>
      <c r="AC232" s="7"/>
      <c r="AD232" s="7"/>
      <c r="AE232" s="7"/>
    </row>
    <row r="233" spans="1:31">
      <c r="A233" s="6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61"/>
      <c r="V233" s="7"/>
      <c r="W233" s="7"/>
      <c r="X233" s="7"/>
      <c r="Y233" s="7"/>
      <c r="Z233" s="7"/>
      <c r="AA233" s="7"/>
      <c r="AB233" s="7"/>
      <c r="AC233" s="7"/>
      <c r="AD233" s="7"/>
      <c r="AE233" s="7"/>
    </row>
    <row r="234" spans="1:31">
      <c r="A234" s="6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61"/>
      <c r="V234" s="7"/>
      <c r="W234" s="7"/>
      <c r="X234" s="7"/>
      <c r="Y234" s="7"/>
      <c r="Z234" s="7"/>
      <c r="AA234" s="7"/>
      <c r="AB234" s="7"/>
      <c r="AC234" s="7"/>
      <c r="AD234" s="7"/>
      <c r="AE234" s="7"/>
    </row>
    <row r="235" spans="1:31">
      <c r="A235" s="6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61"/>
      <c r="V235" s="7"/>
      <c r="W235" s="7"/>
      <c r="X235" s="7"/>
      <c r="Y235" s="7"/>
      <c r="Z235" s="7"/>
      <c r="AA235" s="7"/>
      <c r="AB235" s="7"/>
      <c r="AC235" s="7"/>
      <c r="AD235" s="7"/>
      <c r="AE235" s="7"/>
    </row>
    <row r="236" spans="1:31">
      <c r="A236" s="6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61"/>
      <c r="V236" s="7"/>
      <c r="W236" s="7"/>
      <c r="X236" s="7"/>
      <c r="Y236" s="7"/>
      <c r="Z236" s="7"/>
      <c r="AA236" s="7"/>
      <c r="AB236" s="7"/>
      <c r="AC236" s="7"/>
      <c r="AD236" s="7"/>
      <c r="AE236" s="7"/>
    </row>
    <row r="237" spans="1:31">
      <c r="A237" s="6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61"/>
      <c r="V237" s="7"/>
      <c r="W237" s="7"/>
      <c r="X237" s="7"/>
      <c r="Y237" s="7"/>
      <c r="Z237" s="7"/>
      <c r="AA237" s="7"/>
      <c r="AB237" s="7"/>
      <c r="AC237" s="7"/>
      <c r="AD237" s="7"/>
      <c r="AE237" s="7"/>
    </row>
    <row r="238" spans="1:31">
      <c r="A238" s="6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61"/>
      <c r="V238" s="7"/>
      <c r="W238" s="7"/>
      <c r="X238" s="7"/>
      <c r="Y238" s="7"/>
      <c r="Z238" s="7"/>
      <c r="AA238" s="7"/>
      <c r="AB238" s="7"/>
      <c r="AC238" s="7"/>
      <c r="AD238" s="7"/>
      <c r="AE238" s="7"/>
    </row>
    <row r="239" spans="1:31">
      <c r="A239" s="6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61"/>
      <c r="V239" s="7"/>
      <c r="W239" s="7"/>
      <c r="X239" s="7"/>
      <c r="Y239" s="7"/>
      <c r="Z239" s="7"/>
      <c r="AA239" s="7"/>
      <c r="AB239" s="7"/>
      <c r="AC239" s="7"/>
      <c r="AD239" s="7"/>
      <c r="AE239" s="7"/>
    </row>
    <row r="240" spans="1:31">
      <c r="A240" s="6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61"/>
      <c r="V240" s="7"/>
      <c r="W240" s="7"/>
      <c r="X240" s="7"/>
      <c r="Y240" s="7"/>
      <c r="Z240" s="7"/>
      <c r="AA240" s="7"/>
      <c r="AB240" s="7"/>
      <c r="AC240" s="7"/>
      <c r="AD240" s="7"/>
      <c r="AE240" s="7"/>
    </row>
    <row r="241" spans="1:31">
      <c r="A241" s="6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61"/>
      <c r="V241" s="7"/>
      <c r="W241" s="7"/>
      <c r="X241" s="7"/>
      <c r="Y241" s="7"/>
      <c r="Z241" s="7"/>
      <c r="AA241" s="7"/>
      <c r="AB241" s="7"/>
      <c r="AC241" s="7"/>
      <c r="AD241" s="7"/>
      <c r="AE241" s="7"/>
    </row>
    <row r="242" spans="1:31">
      <c r="A242" s="6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61"/>
      <c r="V242" s="7"/>
      <c r="W242" s="7"/>
      <c r="X242" s="7"/>
      <c r="Y242" s="7"/>
      <c r="Z242" s="7"/>
      <c r="AA242" s="7"/>
      <c r="AB242" s="7"/>
      <c r="AC242" s="7"/>
      <c r="AD242" s="7"/>
      <c r="AE242" s="7"/>
    </row>
    <row r="243" spans="1:31">
      <c r="A243" s="6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61"/>
      <c r="V243" s="7"/>
      <c r="W243" s="7"/>
      <c r="X243" s="7"/>
      <c r="Y243" s="7"/>
      <c r="Z243" s="7"/>
      <c r="AA243" s="7"/>
      <c r="AB243" s="7"/>
      <c r="AC243" s="7"/>
      <c r="AD243" s="7"/>
      <c r="AE243" s="7"/>
    </row>
    <row r="244" spans="1:31">
      <c r="A244" s="6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61"/>
      <c r="V244" s="7"/>
      <c r="W244" s="7"/>
      <c r="X244" s="7"/>
      <c r="Y244" s="7"/>
      <c r="Z244" s="7"/>
      <c r="AA244" s="7"/>
      <c r="AB244" s="7"/>
      <c r="AC244" s="7"/>
      <c r="AD244" s="7"/>
      <c r="AE244" s="7"/>
    </row>
    <row r="245" spans="1:31">
      <c r="A245" s="6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61"/>
      <c r="V245" s="7"/>
      <c r="W245" s="7"/>
      <c r="X245" s="7"/>
      <c r="Y245" s="7"/>
      <c r="Z245" s="7"/>
      <c r="AA245" s="7"/>
      <c r="AB245" s="7"/>
      <c r="AC245" s="7"/>
      <c r="AD245" s="7"/>
      <c r="AE245" s="7"/>
    </row>
    <row r="246" spans="1:31">
      <c r="A246" s="6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61"/>
      <c r="V246" s="7"/>
      <c r="W246" s="7"/>
      <c r="X246" s="7"/>
      <c r="Y246" s="7"/>
      <c r="Z246" s="7"/>
      <c r="AA246" s="7"/>
      <c r="AB246" s="7"/>
      <c r="AC246" s="7"/>
      <c r="AD246" s="7"/>
      <c r="AE246" s="7"/>
    </row>
    <row r="247" spans="1:31">
      <c r="A247" s="6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61"/>
      <c r="V247" s="7"/>
      <c r="W247" s="7"/>
      <c r="X247" s="7"/>
      <c r="Y247" s="7"/>
      <c r="Z247" s="7"/>
      <c r="AA247" s="7"/>
      <c r="AB247" s="7"/>
      <c r="AC247" s="7"/>
      <c r="AD247" s="7"/>
      <c r="AE247" s="7"/>
    </row>
    <row r="248" spans="1:31">
      <c r="A248" s="6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61"/>
      <c r="V248" s="7"/>
      <c r="W248" s="7"/>
      <c r="X248" s="7"/>
      <c r="Y248" s="7"/>
      <c r="Z248" s="7"/>
      <c r="AA248" s="7"/>
      <c r="AB248" s="7"/>
      <c r="AC248" s="7"/>
      <c r="AD248" s="7"/>
      <c r="AE248" s="7"/>
    </row>
    <row r="249" spans="1:31">
      <c r="A249" s="6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61"/>
      <c r="V249" s="7"/>
      <c r="W249" s="7"/>
      <c r="X249" s="7"/>
      <c r="Y249" s="7"/>
      <c r="Z249" s="7"/>
      <c r="AA249" s="7"/>
      <c r="AB249" s="7"/>
      <c r="AC249" s="7"/>
      <c r="AD249" s="7"/>
      <c r="AE249" s="7"/>
    </row>
    <row r="250" spans="1:31">
      <c r="A250" s="6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61"/>
      <c r="V250" s="7"/>
      <c r="W250" s="7"/>
      <c r="X250" s="7"/>
      <c r="Y250" s="7"/>
      <c r="Z250" s="7"/>
      <c r="AA250" s="7"/>
      <c r="AB250" s="7"/>
      <c r="AC250" s="7"/>
      <c r="AD250" s="7"/>
      <c r="AE250" s="7"/>
    </row>
    <row r="251" spans="1:31">
      <c r="A251" s="6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61"/>
      <c r="V251" s="7"/>
      <c r="W251" s="7"/>
      <c r="X251" s="7"/>
      <c r="Y251" s="7"/>
      <c r="Z251" s="7"/>
      <c r="AA251" s="7"/>
      <c r="AB251" s="7"/>
      <c r="AC251" s="7"/>
      <c r="AD251" s="7"/>
      <c r="AE251" s="7"/>
    </row>
    <row r="252" spans="1:31">
      <c r="A252" s="6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61"/>
      <c r="V252" s="7"/>
      <c r="W252" s="7"/>
      <c r="X252" s="7"/>
      <c r="Y252" s="7"/>
      <c r="Z252" s="7"/>
      <c r="AA252" s="7"/>
      <c r="AB252" s="7"/>
      <c r="AC252" s="7"/>
      <c r="AD252" s="7"/>
      <c r="AE252" s="7"/>
    </row>
    <row r="253" spans="1:31">
      <c r="A253" s="6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61"/>
      <c r="V253" s="7"/>
      <c r="W253" s="7"/>
      <c r="X253" s="7"/>
      <c r="Y253" s="7"/>
      <c r="Z253" s="7"/>
      <c r="AA253" s="7"/>
      <c r="AB253" s="7"/>
      <c r="AC253" s="7"/>
      <c r="AD253" s="7"/>
      <c r="AE253" s="7"/>
    </row>
    <row r="254" spans="1:31">
      <c r="A254" s="6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61"/>
      <c r="V254" s="7"/>
      <c r="W254" s="7"/>
      <c r="X254" s="7"/>
      <c r="Y254" s="7"/>
      <c r="Z254" s="7"/>
      <c r="AA254" s="7"/>
      <c r="AB254" s="7"/>
      <c r="AC254" s="7"/>
      <c r="AD254" s="7"/>
      <c r="AE254" s="7"/>
    </row>
    <row r="255" spans="1:31">
      <c r="A255" s="6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61"/>
      <c r="V255" s="7"/>
      <c r="W255" s="7"/>
      <c r="X255" s="7"/>
      <c r="Y255" s="7"/>
      <c r="Z255" s="7"/>
      <c r="AA255" s="7"/>
      <c r="AB255" s="7"/>
      <c r="AC255" s="7"/>
      <c r="AD255" s="7"/>
      <c r="AE255" s="7"/>
    </row>
    <row r="256" spans="1:31">
      <c r="A256" s="6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61"/>
      <c r="V256" s="7"/>
      <c r="W256" s="7"/>
      <c r="X256" s="7"/>
      <c r="Y256" s="7"/>
      <c r="Z256" s="7"/>
      <c r="AA256" s="7"/>
      <c r="AB256" s="7"/>
      <c r="AC256" s="7"/>
      <c r="AD256" s="7"/>
      <c r="AE256" s="7"/>
    </row>
    <row r="257" spans="1:31">
      <c r="A257" s="6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61"/>
      <c r="V257" s="7"/>
      <c r="W257" s="7"/>
      <c r="X257" s="7"/>
      <c r="Y257" s="7"/>
      <c r="Z257" s="7"/>
      <c r="AA257" s="7"/>
      <c r="AB257" s="7"/>
      <c r="AC257" s="7"/>
      <c r="AD257" s="7"/>
      <c r="AE257" s="7"/>
    </row>
    <row r="258" spans="1:31">
      <c r="A258" s="6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61"/>
      <c r="V258" s="7"/>
      <c r="W258" s="7"/>
      <c r="X258" s="7"/>
      <c r="Y258" s="7"/>
      <c r="Z258" s="7"/>
      <c r="AA258" s="7"/>
      <c r="AB258" s="7"/>
      <c r="AC258" s="7"/>
      <c r="AD258" s="7"/>
      <c r="AE258" s="7"/>
    </row>
    <row r="259" spans="1:31">
      <c r="A259" s="6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61"/>
      <c r="V259" s="7"/>
      <c r="W259" s="7"/>
      <c r="X259" s="7"/>
      <c r="Y259" s="7"/>
      <c r="Z259" s="7"/>
      <c r="AA259" s="7"/>
      <c r="AB259" s="7"/>
      <c r="AC259" s="7"/>
      <c r="AD259" s="7"/>
      <c r="AE259" s="7"/>
    </row>
    <row r="260" spans="1:31">
      <c r="A260" s="6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61"/>
      <c r="V260" s="7"/>
      <c r="W260" s="7"/>
      <c r="X260" s="7"/>
      <c r="Y260" s="7"/>
      <c r="Z260" s="7"/>
      <c r="AA260" s="7"/>
      <c r="AB260" s="7"/>
      <c r="AC260" s="7"/>
      <c r="AD260" s="7"/>
      <c r="AE260" s="7"/>
    </row>
    <row r="261" spans="1:31">
      <c r="A261" s="6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61"/>
      <c r="V261" s="7"/>
      <c r="W261" s="7"/>
      <c r="X261" s="7"/>
      <c r="Y261" s="7"/>
      <c r="Z261" s="7"/>
      <c r="AA261" s="7"/>
      <c r="AB261" s="7"/>
      <c r="AC261" s="7"/>
      <c r="AD261" s="7"/>
      <c r="AE261" s="7"/>
    </row>
    <row r="262" spans="1:31">
      <c r="A262" s="6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61"/>
      <c r="V262" s="7"/>
      <c r="W262" s="7"/>
      <c r="X262" s="7"/>
      <c r="Y262" s="7"/>
      <c r="Z262" s="7"/>
      <c r="AA262" s="7"/>
      <c r="AB262" s="7"/>
      <c r="AC262" s="7"/>
      <c r="AD262" s="7"/>
      <c r="AE262" s="7"/>
    </row>
    <row r="263" spans="1:31">
      <c r="A263" s="6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61"/>
      <c r="V263" s="7"/>
      <c r="W263" s="7"/>
      <c r="X263" s="7"/>
      <c r="Y263" s="7"/>
      <c r="Z263" s="7"/>
      <c r="AA263" s="7"/>
      <c r="AB263" s="7"/>
      <c r="AC263" s="7"/>
      <c r="AD263" s="7"/>
      <c r="AE263" s="7"/>
    </row>
    <row r="264" spans="1:31">
      <c r="A264" s="6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61"/>
      <c r="V264" s="7"/>
      <c r="W264" s="7"/>
      <c r="X264" s="7"/>
      <c r="Y264" s="7"/>
      <c r="Z264" s="7"/>
      <c r="AA264" s="7"/>
      <c r="AB264" s="7"/>
      <c r="AC264" s="7"/>
      <c r="AD264" s="7"/>
      <c r="AE264" s="7"/>
    </row>
    <row r="265" spans="1:31">
      <c r="A265" s="6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61"/>
      <c r="V265" s="7"/>
      <c r="W265" s="7"/>
      <c r="X265" s="7"/>
      <c r="Y265" s="7"/>
      <c r="Z265" s="7"/>
      <c r="AA265" s="7"/>
      <c r="AB265" s="7"/>
      <c r="AC265" s="7"/>
      <c r="AD265" s="7"/>
      <c r="AE265" s="7"/>
    </row>
    <row r="266" spans="1:31">
      <c r="A266" s="6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61"/>
      <c r="V266" s="7"/>
      <c r="W266" s="7"/>
      <c r="X266" s="7"/>
      <c r="Y266" s="7"/>
      <c r="Z266" s="7"/>
      <c r="AA266" s="7"/>
      <c r="AB266" s="7"/>
      <c r="AC266" s="7"/>
      <c r="AD266" s="7"/>
      <c r="AE266" s="7"/>
    </row>
    <row r="267" spans="1:31">
      <c r="A267" s="6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61"/>
      <c r="V267" s="7"/>
      <c r="W267" s="7"/>
      <c r="X267" s="7"/>
      <c r="Y267" s="7"/>
      <c r="Z267" s="7"/>
      <c r="AA267" s="7"/>
      <c r="AB267" s="7"/>
      <c r="AC267" s="7"/>
      <c r="AD267" s="7"/>
      <c r="AE267" s="7"/>
    </row>
    <row r="268" spans="1:31">
      <c r="A268" s="6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61"/>
      <c r="V268" s="7"/>
      <c r="W268" s="7"/>
      <c r="X268" s="7"/>
      <c r="Y268" s="7"/>
      <c r="Z268" s="7"/>
      <c r="AA268" s="7"/>
      <c r="AB268" s="7"/>
      <c r="AC268" s="7"/>
      <c r="AD268" s="7"/>
      <c r="AE268" s="7"/>
    </row>
    <row r="269" spans="1:31">
      <c r="A269" s="6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61"/>
      <c r="V269" s="7"/>
      <c r="W269" s="7"/>
      <c r="X269" s="7"/>
      <c r="Y269" s="7"/>
      <c r="Z269" s="7"/>
      <c r="AA269" s="7"/>
      <c r="AB269" s="7"/>
      <c r="AC269" s="7"/>
      <c r="AD269" s="7"/>
      <c r="AE269" s="7"/>
    </row>
    <row r="270" spans="1:31">
      <c r="A270" s="6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61"/>
      <c r="V270" s="7"/>
      <c r="W270" s="7"/>
      <c r="X270" s="7"/>
      <c r="Y270" s="7"/>
      <c r="Z270" s="7"/>
      <c r="AA270" s="7"/>
      <c r="AB270" s="7"/>
      <c r="AC270" s="7"/>
      <c r="AD270" s="7"/>
      <c r="AE270" s="7"/>
    </row>
    <row r="271" spans="1:31">
      <c r="A271" s="6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61"/>
      <c r="V271" s="7"/>
      <c r="W271" s="7"/>
      <c r="X271" s="7"/>
      <c r="Y271" s="7"/>
      <c r="Z271" s="7"/>
      <c r="AA271" s="7"/>
      <c r="AB271" s="7"/>
      <c r="AC271" s="7"/>
      <c r="AD271" s="7"/>
      <c r="AE271" s="7"/>
    </row>
    <row r="272" spans="1:31">
      <c r="A272" s="6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61"/>
      <c r="V272" s="7"/>
      <c r="W272" s="7"/>
      <c r="X272" s="7"/>
      <c r="Y272" s="7"/>
      <c r="Z272" s="7"/>
      <c r="AA272" s="7"/>
      <c r="AB272" s="7"/>
      <c r="AC272" s="7"/>
      <c r="AD272" s="7"/>
      <c r="AE272" s="7"/>
    </row>
    <row r="273" spans="1:31">
      <c r="A273" s="6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61"/>
      <c r="V273" s="7"/>
      <c r="W273" s="7"/>
      <c r="X273" s="7"/>
      <c r="Y273" s="7"/>
      <c r="Z273" s="7"/>
      <c r="AA273" s="7"/>
      <c r="AB273" s="7"/>
      <c r="AC273" s="7"/>
      <c r="AD273" s="7"/>
      <c r="AE273" s="7"/>
    </row>
    <row r="274" spans="1:31">
      <c r="A274" s="6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61"/>
      <c r="V274" s="7"/>
      <c r="W274" s="7"/>
      <c r="X274" s="7"/>
      <c r="Y274" s="7"/>
      <c r="Z274" s="7"/>
      <c r="AA274" s="7"/>
      <c r="AB274" s="7"/>
      <c r="AC274" s="7"/>
      <c r="AD274" s="7"/>
      <c r="AE274" s="7"/>
    </row>
    <row r="275" spans="1:31">
      <c r="A275" s="6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61"/>
      <c r="V275" s="7"/>
      <c r="W275" s="7"/>
      <c r="X275" s="7"/>
      <c r="Y275" s="7"/>
      <c r="Z275" s="7"/>
      <c r="AA275" s="7"/>
      <c r="AB275" s="7"/>
      <c r="AC275" s="7"/>
      <c r="AD275" s="7"/>
      <c r="AE275" s="7"/>
    </row>
    <row r="276" spans="1:31">
      <c r="A276" s="6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61"/>
      <c r="V276" s="7"/>
      <c r="W276" s="7"/>
      <c r="X276" s="7"/>
      <c r="Y276" s="7"/>
      <c r="Z276" s="7"/>
      <c r="AA276" s="7"/>
      <c r="AB276" s="7"/>
      <c r="AC276" s="7"/>
      <c r="AD276" s="7"/>
      <c r="AE276" s="7"/>
    </row>
    <row r="277" spans="1:31">
      <c r="A277" s="6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61"/>
      <c r="V277" s="7"/>
      <c r="W277" s="7"/>
      <c r="X277" s="7"/>
      <c r="Y277" s="7"/>
      <c r="Z277" s="7"/>
      <c r="AA277" s="7"/>
      <c r="AB277" s="7"/>
      <c r="AC277" s="7"/>
      <c r="AD277" s="7"/>
      <c r="AE277" s="7"/>
    </row>
    <row r="278" spans="1:31">
      <c r="A278" s="6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61"/>
      <c r="V278" s="7"/>
      <c r="W278" s="7"/>
      <c r="X278" s="7"/>
      <c r="Y278" s="7"/>
      <c r="Z278" s="7"/>
      <c r="AA278" s="7"/>
      <c r="AB278" s="7"/>
      <c r="AC278" s="7"/>
      <c r="AD278" s="7"/>
      <c r="AE278" s="7"/>
    </row>
    <row r="279" spans="1:31">
      <c r="A279" s="6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61"/>
      <c r="V279" s="7"/>
      <c r="W279" s="7"/>
      <c r="X279" s="7"/>
      <c r="Y279" s="7"/>
      <c r="Z279" s="7"/>
      <c r="AA279" s="7"/>
      <c r="AB279" s="7"/>
      <c r="AC279" s="7"/>
      <c r="AD279" s="7"/>
      <c r="AE279" s="7"/>
    </row>
    <row r="280" spans="1:31">
      <c r="A280" s="6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61"/>
      <c r="V280" s="7"/>
      <c r="W280" s="7"/>
      <c r="X280" s="7"/>
      <c r="Y280" s="7"/>
      <c r="Z280" s="7"/>
      <c r="AA280" s="7"/>
      <c r="AB280" s="7"/>
      <c r="AC280" s="7"/>
      <c r="AD280" s="7"/>
      <c r="AE280" s="7"/>
    </row>
    <row r="281" spans="1:31">
      <c r="A281" s="6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61"/>
      <c r="V281" s="7"/>
      <c r="W281" s="7"/>
      <c r="X281" s="7"/>
      <c r="Y281" s="7"/>
      <c r="Z281" s="7"/>
      <c r="AA281" s="7"/>
      <c r="AB281" s="7"/>
      <c r="AC281" s="7"/>
      <c r="AD281" s="7"/>
      <c r="AE281" s="7"/>
    </row>
    <row r="282" spans="1:31">
      <c r="A282" s="6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61"/>
      <c r="V282" s="7"/>
      <c r="W282" s="7"/>
      <c r="X282" s="7"/>
      <c r="Y282" s="7"/>
      <c r="Z282" s="7"/>
      <c r="AA282" s="7"/>
      <c r="AB282" s="7"/>
      <c r="AC282" s="7"/>
      <c r="AD282" s="7"/>
      <c r="AE282" s="7"/>
    </row>
    <row r="283" spans="1:31">
      <c r="A283" s="6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61"/>
      <c r="V283" s="7"/>
      <c r="W283" s="7"/>
      <c r="X283" s="7"/>
      <c r="Y283" s="7"/>
      <c r="Z283" s="7"/>
      <c r="AA283" s="7"/>
      <c r="AB283" s="7"/>
      <c r="AC283" s="7"/>
      <c r="AD283" s="7"/>
      <c r="AE283" s="7"/>
    </row>
    <row r="284" spans="1:31">
      <c r="A284" s="6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61"/>
      <c r="V284" s="7"/>
      <c r="W284" s="7"/>
      <c r="X284" s="7"/>
      <c r="Y284" s="7"/>
      <c r="Z284" s="7"/>
      <c r="AA284" s="7"/>
      <c r="AB284" s="7"/>
      <c r="AC284" s="7"/>
      <c r="AD284" s="7"/>
      <c r="AE284" s="7"/>
    </row>
    <row r="285" spans="1:31">
      <c r="A285" s="6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61"/>
      <c r="V285" s="7"/>
      <c r="W285" s="7"/>
      <c r="X285" s="7"/>
      <c r="Y285" s="7"/>
      <c r="Z285" s="7"/>
      <c r="AA285" s="7"/>
      <c r="AB285" s="7"/>
      <c r="AC285" s="7"/>
      <c r="AD285" s="7"/>
      <c r="AE285" s="7"/>
    </row>
    <row r="286" spans="1:31">
      <c r="A286" s="6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61"/>
      <c r="V286" s="7"/>
      <c r="W286" s="7"/>
      <c r="X286" s="7"/>
      <c r="Y286" s="7"/>
      <c r="Z286" s="7"/>
      <c r="AA286" s="7"/>
      <c r="AB286" s="7"/>
      <c r="AC286" s="7"/>
      <c r="AD286" s="7"/>
      <c r="AE286" s="7"/>
    </row>
    <row r="287" spans="1:31">
      <c r="A287" s="6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61"/>
      <c r="V287" s="7"/>
      <c r="W287" s="7"/>
      <c r="X287" s="7"/>
      <c r="Y287" s="7"/>
      <c r="Z287" s="7"/>
      <c r="AA287" s="7"/>
      <c r="AB287" s="7"/>
      <c r="AC287" s="7"/>
      <c r="AD287" s="7"/>
      <c r="AE287" s="7"/>
    </row>
    <row r="288" spans="1:31">
      <c r="A288" s="6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61"/>
      <c r="V288" s="7"/>
      <c r="W288" s="7"/>
      <c r="X288" s="7"/>
      <c r="Y288" s="7"/>
      <c r="Z288" s="7"/>
      <c r="AA288" s="7"/>
      <c r="AB288" s="7"/>
      <c r="AC288" s="7"/>
      <c r="AD288" s="7"/>
      <c r="AE288" s="7"/>
    </row>
    <row r="289" spans="1:31">
      <c r="A289" s="6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61"/>
      <c r="V289" s="7"/>
      <c r="W289" s="7"/>
      <c r="X289" s="7"/>
      <c r="Y289" s="7"/>
      <c r="Z289" s="7"/>
      <c r="AA289" s="7"/>
      <c r="AB289" s="7"/>
      <c r="AC289" s="7"/>
      <c r="AD289" s="7"/>
      <c r="AE289" s="7"/>
    </row>
    <row r="290" spans="1:31">
      <c r="A290" s="6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61"/>
      <c r="V290" s="7"/>
      <c r="W290" s="7"/>
      <c r="X290" s="7"/>
      <c r="Y290" s="7"/>
      <c r="Z290" s="7"/>
      <c r="AA290" s="7"/>
      <c r="AB290" s="7"/>
      <c r="AC290" s="7"/>
      <c r="AD290" s="7"/>
      <c r="AE290" s="7"/>
    </row>
    <row r="291" spans="1:31">
      <c r="A291" s="6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61"/>
      <c r="V291" s="7"/>
      <c r="W291" s="7"/>
      <c r="X291" s="7"/>
      <c r="Y291" s="7"/>
      <c r="Z291" s="7"/>
      <c r="AA291" s="7"/>
      <c r="AB291" s="7"/>
      <c r="AC291" s="7"/>
      <c r="AD291" s="7"/>
      <c r="AE291" s="7"/>
    </row>
    <row r="292" spans="1:31">
      <c r="A292" s="6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61"/>
      <c r="V292" s="7"/>
      <c r="W292" s="7"/>
      <c r="X292" s="7"/>
      <c r="Y292" s="7"/>
      <c r="Z292" s="7"/>
      <c r="AA292" s="7"/>
      <c r="AB292" s="7"/>
      <c r="AC292" s="7"/>
      <c r="AD292" s="7"/>
      <c r="AE292" s="7"/>
    </row>
    <row r="293" spans="1:31">
      <c r="A293" s="6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61"/>
      <c r="V293" s="7"/>
      <c r="W293" s="7"/>
      <c r="X293" s="7"/>
      <c r="Y293" s="7"/>
      <c r="Z293" s="7"/>
      <c r="AA293" s="7"/>
      <c r="AB293" s="7"/>
      <c r="AC293" s="7"/>
      <c r="AD293" s="7"/>
      <c r="AE293" s="7"/>
    </row>
    <row r="294" spans="1:31">
      <c r="A294" s="6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61"/>
      <c r="V294" s="7"/>
      <c r="W294" s="7"/>
      <c r="X294" s="7"/>
      <c r="Y294" s="7"/>
      <c r="Z294" s="7"/>
      <c r="AA294" s="7"/>
      <c r="AB294" s="7"/>
      <c r="AC294" s="7"/>
      <c r="AD294" s="7"/>
      <c r="AE294" s="7"/>
    </row>
    <row r="295" spans="1:31">
      <c r="A295" s="6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61"/>
      <c r="V295" s="7"/>
      <c r="W295" s="7"/>
      <c r="X295" s="7"/>
      <c r="Y295" s="7"/>
      <c r="Z295" s="7"/>
      <c r="AA295" s="7"/>
      <c r="AB295" s="7"/>
      <c r="AC295" s="7"/>
      <c r="AD295" s="7"/>
      <c r="AE295" s="7"/>
    </row>
    <row r="296" spans="1:31">
      <c r="A296" s="6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61"/>
      <c r="V296" s="7"/>
      <c r="W296" s="7"/>
      <c r="X296" s="7"/>
      <c r="Y296" s="7"/>
      <c r="Z296" s="7"/>
      <c r="AA296" s="7"/>
      <c r="AB296" s="7"/>
      <c r="AC296" s="7"/>
      <c r="AD296" s="7"/>
      <c r="AE296" s="7"/>
    </row>
    <row r="297" spans="1:31">
      <c r="A297" s="6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61"/>
      <c r="V297" s="7"/>
      <c r="W297" s="7"/>
      <c r="X297" s="7"/>
      <c r="Y297" s="7"/>
      <c r="Z297" s="7"/>
      <c r="AA297" s="7"/>
      <c r="AB297" s="7"/>
      <c r="AC297" s="7"/>
      <c r="AD297" s="7"/>
      <c r="AE297" s="7"/>
    </row>
    <row r="298" spans="1:31">
      <c r="A298" s="6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61"/>
      <c r="V298" s="7"/>
      <c r="W298" s="7"/>
      <c r="X298" s="7"/>
      <c r="Y298" s="7"/>
      <c r="Z298" s="7"/>
      <c r="AA298" s="7"/>
      <c r="AB298" s="7"/>
      <c r="AC298" s="7"/>
      <c r="AD298" s="7"/>
      <c r="AE298" s="7"/>
    </row>
    <row r="299" spans="1:31">
      <c r="A299" s="6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61"/>
      <c r="V299" s="7"/>
      <c r="W299" s="7"/>
      <c r="X299" s="7"/>
      <c r="Y299" s="7"/>
      <c r="Z299" s="7"/>
      <c r="AA299" s="7"/>
      <c r="AB299" s="7"/>
      <c r="AC299" s="7"/>
      <c r="AD299" s="7"/>
      <c r="AE299" s="7"/>
    </row>
    <row r="300" spans="1:31">
      <c r="A300" s="6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61"/>
      <c r="V300" s="7"/>
      <c r="W300" s="7"/>
      <c r="X300" s="7"/>
      <c r="Y300" s="7"/>
      <c r="Z300" s="7"/>
      <c r="AA300" s="7"/>
      <c r="AB300" s="7"/>
      <c r="AC300" s="7"/>
      <c r="AD300" s="7"/>
      <c r="AE300" s="7"/>
    </row>
    <row r="301" spans="1:31">
      <c r="A301" s="6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61"/>
      <c r="V301" s="7"/>
      <c r="W301" s="7"/>
      <c r="X301" s="7"/>
      <c r="Y301" s="7"/>
      <c r="Z301" s="7"/>
      <c r="AA301" s="7"/>
      <c r="AB301" s="7"/>
      <c r="AC301" s="7"/>
      <c r="AD301" s="7"/>
      <c r="AE301" s="7"/>
    </row>
    <row r="302" spans="1:31">
      <c r="A302" s="6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61"/>
      <c r="V302" s="7"/>
      <c r="W302" s="7"/>
      <c r="X302" s="7"/>
      <c r="Y302" s="7"/>
      <c r="Z302" s="7"/>
      <c r="AA302" s="7"/>
      <c r="AB302" s="7"/>
      <c r="AC302" s="7"/>
      <c r="AD302" s="7"/>
      <c r="AE302" s="7"/>
    </row>
    <row r="303" spans="1:31">
      <c r="A303" s="6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61"/>
      <c r="V303" s="7"/>
      <c r="W303" s="7"/>
      <c r="X303" s="7"/>
      <c r="Y303" s="7"/>
      <c r="Z303" s="7"/>
      <c r="AA303" s="7"/>
      <c r="AB303" s="7"/>
      <c r="AC303" s="7"/>
      <c r="AD303" s="7"/>
      <c r="AE303" s="7"/>
    </row>
    <row r="304" spans="1:31">
      <c r="A304" s="6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61"/>
      <c r="V304" s="7"/>
      <c r="W304" s="7"/>
      <c r="X304" s="7"/>
      <c r="Y304" s="7"/>
      <c r="Z304" s="7"/>
      <c r="AA304" s="7"/>
      <c r="AB304" s="7"/>
      <c r="AC304" s="7"/>
      <c r="AD304" s="7"/>
      <c r="AE304" s="7"/>
    </row>
    <row r="305" spans="1:31">
      <c r="A305" s="6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61"/>
      <c r="V305" s="7"/>
      <c r="W305" s="7"/>
      <c r="X305" s="7"/>
      <c r="Y305" s="7"/>
      <c r="Z305" s="7"/>
      <c r="AA305" s="7"/>
      <c r="AB305" s="7"/>
      <c r="AC305" s="7"/>
      <c r="AD305" s="7"/>
      <c r="AE305" s="7"/>
    </row>
    <row r="306" spans="1:31">
      <c r="A306" s="6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61"/>
      <c r="V306" s="7"/>
      <c r="W306" s="7"/>
      <c r="X306" s="7"/>
      <c r="Y306" s="7"/>
      <c r="Z306" s="7"/>
      <c r="AA306" s="7"/>
      <c r="AB306" s="7"/>
      <c r="AC306" s="7"/>
      <c r="AD306" s="7"/>
      <c r="AE306" s="7"/>
    </row>
    <row r="307" spans="1:31">
      <c r="A307" s="6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61"/>
      <c r="V307" s="7"/>
      <c r="W307" s="7"/>
      <c r="X307" s="7"/>
      <c r="Y307" s="7"/>
      <c r="Z307" s="7"/>
      <c r="AA307" s="7"/>
      <c r="AB307" s="7"/>
      <c r="AC307" s="7"/>
      <c r="AD307" s="7"/>
      <c r="AE307" s="7"/>
    </row>
    <row r="308" spans="1:31">
      <c r="A308" s="6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61"/>
      <c r="V308" s="7"/>
      <c r="W308" s="7"/>
      <c r="X308" s="7"/>
      <c r="Y308" s="7"/>
      <c r="Z308" s="7"/>
      <c r="AA308" s="7"/>
      <c r="AB308" s="7"/>
      <c r="AC308" s="7"/>
      <c r="AD308" s="7"/>
      <c r="AE308" s="7"/>
    </row>
    <row r="309" spans="1:31">
      <c r="A309" s="6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61"/>
      <c r="V309" s="7"/>
      <c r="W309" s="7"/>
      <c r="X309" s="7"/>
      <c r="Y309" s="7"/>
      <c r="Z309" s="7"/>
      <c r="AA309" s="7"/>
      <c r="AB309" s="7"/>
      <c r="AC309" s="7"/>
      <c r="AD309" s="7"/>
      <c r="AE309" s="7"/>
    </row>
    <row r="310" spans="1:31">
      <c r="A310" s="6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61"/>
      <c r="V310" s="7"/>
      <c r="W310" s="7"/>
      <c r="X310" s="7"/>
      <c r="Y310" s="7"/>
      <c r="Z310" s="7"/>
      <c r="AA310" s="7"/>
      <c r="AB310" s="7"/>
      <c r="AC310" s="7"/>
      <c r="AD310" s="7"/>
      <c r="AE310" s="7"/>
    </row>
    <row r="311" spans="1:31">
      <c r="A311" s="6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61"/>
      <c r="V311" s="7"/>
      <c r="W311" s="7"/>
      <c r="X311" s="7"/>
      <c r="Y311" s="7"/>
      <c r="Z311" s="7"/>
      <c r="AA311" s="7"/>
      <c r="AB311" s="7"/>
      <c r="AC311" s="7"/>
      <c r="AD311" s="7"/>
      <c r="AE311" s="7"/>
    </row>
    <row r="312" spans="1:31">
      <c r="A312" s="6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61"/>
      <c r="V312" s="7"/>
      <c r="W312" s="7"/>
      <c r="X312" s="7"/>
      <c r="Y312" s="7"/>
      <c r="Z312" s="7"/>
      <c r="AA312" s="7"/>
      <c r="AB312" s="7"/>
      <c r="AC312" s="7"/>
      <c r="AD312" s="7"/>
      <c r="AE312" s="7"/>
    </row>
    <row r="313" spans="1:31">
      <c r="A313" s="6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61"/>
      <c r="V313" s="7"/>
      <c r="W313" s="7"/>
      <c r="X313" s="7"/>
      <c r="Y313" s="7"/>
      <c r="Z313" s="7"/>
      <c r="AA313" s="7"/>
      <c r="AB313" s="7"/>
      <c r="AC313" s="7"/>
      <c r="AD313" s="7"/>
      <c r="AE313" s="7"/>
    </row>
    <row r="314" spans="1:31">
      <c r="A314" s="6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61"/>
      <c r="V314" s="7"/>
      <c r="W314" s="7"/>
      <c r="X314" s="7"/>
      <c r="Y314" s="7"/>
      <c r="Z314" s="7"/>
      <c r="AA314" s="7"/>
      <c r="AB314" s="7"/>
      <c r="AC314" s="7"/>
      <c r="AD314" s="7"/>
      <c r="AE314" s="7"/>
    </row>
    <row r="315" spans="1:31">
      <c r="A315" s="6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61"/>
      <c r="V315" s="7"/>
      <c r="W315" s="7"/>
      <c r="X315" s="7"/>
      <c r="Y315" s="7"/>
      <c r="Z315" s="7"/>
      <c r="AA315" s="7"/>
      <c r="AB315" s="7"/>
      <c r="AC315" s="7"/>
      <c r="AD315" s="7"/>
      <c r="AE315" s="7"/>
    </row>
    <row r="316" spans="1:31">
      <c r="A316" s="6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61"/>
      <c r="V316" s="7"/>
      <c r="W316" s="7"/>
      <c r="X316" s="7"/>
      <c r="Y316" s="7"/>
      <c r="Z316" s="7"/>
      <c r="AA316" s="7"/>
      <c r="AB316" s="7"/>
      <c r="AC316" s="7"/>
      <c r="AD316" s="7"/>
      <c r="AE316" s="7"/>
    </row>
    <row r="317" spans="1:31">
      <c r="A317" s="6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61"/>
      <c r="V317" s="7"/>
      <c r="W317" s="7"/>
      <c r="X317" s="7"/>
      <c r="Y317" s="7"/>
      <c r="Z317" s="7"/>
      <c r="AA317" s="7"/>
      <c r="AB317" s="7"/>
      <c r="AC317" s="7"/>
      <c r="AD317" s="7"/>
      <c r="AE317" s="7"/>
    </row>
    <row r="318" spans="1:31">
      <c r="A318" s="6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61"/>
      <c r="V318" s="7"/>
      <c r="W318" s="7"/>
      <c r="X318" s="7"/>
      <c r="Y318" s="7"/>
      <c r="Z318" s="7"/>
      <c r="AA318" s="7"/>
      <c r="AB318" s="7"/>
      <c r="AC318" s="7"/>
      <c r="AD318" s="7"/>
      <c r="AE318" s="7"/>
    </row>
    <row r="319" spans="1:31">
      <c r="A319" s="6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61"/>
      <c r="V319" s="7"/>
      <c r="W319" s="7"/>
      <c r="X319" s="7"/>
      <c r="Y319" s="7"/>
      <c r="Z319" s="7"/>
      <c r="AA319" s="7"/>
      <c r="AB319" s="7"/>
      <c r="AC319" s="7"/>
      <c r="AD319" s="7"/>
      <c r="AE319" s="7"/>
    </row>
    <row r="320" spans="1:31">
      <c r="A320" s="6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61"/>
      <c r="V320" s="7"/>
      <c r="W320" s="7"/>
      <c r="X320" s="7"/>
      <c r="Y320" s="7"/>
      <c r="Z320" s="7"/>
      <c r="AA320" s="7"/>
      <c r="AB320" s="7"/>
      <c r="AC320" s="7"/>
      <c r="AD320" s="7"/>
      <c r="AE320" s="7"/>
    </row>
    <row r="321" spans="1:31">
      <c r="A321" s="6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61"/>
      <c r="V321" s="7"/>
      <c r="W321" s="7"/>
      <c r="X321" s="7"/>
      <c r="Y321" s="7"/>
      <c r="Z321" s="7"/>
      <c r="AA321" s="7"/>
      <c r="AB321" s="7"/>
      <c r="AC321" s="7"/>
      <c r="AD321" s="7"/>
      <c r="AE321" s="7"/>
    </row>
    <row r="322" spans="1:31">
      <c r="A322" s="6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61"/>
      <c r="V322" s="7"/>
      <c r="W322" s="7"/>
      <c r="X322" s="7"/>
      <c r="Y322" s="7"/>
      <c r="Z322" s="7"/>
      <c r="AA322" s="7"/>
      <c r="AB322" s="7"/>
      <c r="AC322" s="7"/>
      <c r="AD322" s="7"/>
      <c r="AE322" s="7"/>
    </row>
    <row r="323" spans="1:31">
      <c r="A323" s="6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61"/>
      <c r="V323" s="7"/>
      <c r="W323" s="7"/>
      <c r="X323" s="7"/>
      <c r="Y323" s="7"/>
      <c r="Z323" s="7"/>
      <c r="AA323" s="7"/>
      <c r="AB323" s="7"/>
      <c r="AC323" s="7"/>
      <c r="AD323" s="7"/>
      <c r="AE323" s="7"/>
    </row>
    <row r="324" spans="1:31">
      <c r="A324" s="6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61"/>
      <c r="V324" s="7"/>
      <c r="W324" s="7"/>
      <c r="X324" s="7"/>
      <c r="Y324" s="7"/>
      <c r="Z324" s="7"/>
      <c r="AA324" s="7"/>
      <c r="AB324" s="7"/>
      <c r="AC324" s="7"/>
      <c r="AD324" s="7"/>
      <c r="AE324" s="7"/>
    </row>
    <row r="325" spans="1:31">
      <c r="A325" s="6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61"/>
      <c r="V325" s="7"/>
      <c r="W325" s="7"/>
      <c r="X325" s="7"/>
      <c r="Y325" s="7"/>
      <c r="Z325" s="7"/>
      <c r="AA325" s="7"/>
      <c r="AB325" s="7"/>
      <c r="AC325" s="7"/>
      <c r="AD325" s="7"/>
      <c r="AE325" s="7"/>
    </row>
    <row r="326" spans="1:31">
      <c r="A326" s="6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61"/>
      <c r="V326" s="7"/>
      <c r="W326" s="7"/>
      <c r="X326" s="7"/>
      <c r="Y326" s="7"/>
      <c r="Z326" s="7"/>
      <c r="AA326" s="7"/>
      <c r="AB326" s="7"/>
      <c r="AC326" s="7"/>
      <c r="AD326" s="7"/>
      <c r="AE326" s="7"/>
    </row>
    <row r="327" spans="1:31">
      <c r="A327" s="6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61"/>
      <c r="V327" s="7"/>
      <c r="W327" s="7"/>
      <c r="X327" s="7"/>
      <c r="Y327" s="7"/>
      <c r="Z327" s="7"/>
      <c r="AA327" s="7"/>
      <c r="AB327" s="7"/>
      <c r="AC327" s="7"/>
      <c r="AD327" s="7"/>
      <c r="AE327" s="7"/>
    </row>
    <row r="328" spans="1:31">
      <c r="A328" s="6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61"/>
      <c r="V328" s="7"/>
      <c r="W328" s="7"/>
      <c r="X328" s="7"/>
      <c r="Y328" s="7"/>
      <c r="Z328" s="7"/>
      <c r="AA328" s="7"/>
      <c r="AB328" s="7"/>
      <c r="AC328" s="7"/>
      <c r="AD328" s="7"/>
      <c r="AE328" s="7"/>
    </row>
    <row r="329" spans="1:31">
      <c r="A329" s="6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61"/>
      <c r="V329" s="7"/>
      <c r="W329" s="7"/>
      <c r="X329" s="7"/>
      <c r="Y329" s="7"/>
      <c r="Z329" s="7"/>
      <c r="AA329" s="7"/>
      <c r="AB329" s="7"/>
      <c r="AC329" s="7"/>
      <c r="AD329" s="7"/>
      <c r="AE329" s="7"/>
    </row>
    <row r="330" spans="1:31">
      <c r="A330" s="6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61"/>
      <c r="V330" s="7"/>
      <c r="W330" s="7"/>
      <c r="X330" s="7"/>
      <c r="Y330" s="7"/>
      <c r="Z330" s="7"/>
      <c r="AA330" s="7"/>
      <c r="AB330" s="7"/>
      <c r="AC330" s="7"/>
      <c r="AD330" s="7"/>
      <c r="AE330" s="7"/>
    </row>
    <row r="331" spans="1:31">
      <c r="A331" s="6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61"/>
      <c r="V331" s="7"/>
      <c r="W331" s="7"/>
      <c r="X331" s="7"/>
      <c r="Y331" s="7"/>
      <c r="Z331" s="7"/>
      <c r="AA331" s="7"/>
      <c r="AB331" s="7"/>
      <c r="AC331" s="7"/>
      <c r="AD331" s="7"/>
      <c r="AE331" s="7"/>
    </row>
    <row r="332" spans="1:31">
      <c r="A332" s="6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61"/>
      <c r="V332" s="7"/>
      <c r="W332" s="7"/>
      <c r="X332" s="7"/>
      <c r="Y332" s="7"/>
      <c r="Z332" s="7"/>
      <c r="AA332" s="7"/>
      <c r="AB332" s="7"/>
      <c r="AC332" s="7"/>
      <c r="AD332" s="7"/>
      <c r="AE332" s="7"/>
    </row>
    <row r="333" spans="1:31">
      <c r="A333" s="6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61"/>
      <c r="V333" s="7"/>
      <c r="W333" s="7"/>
      <c r="X333" s="7"/>
      <c r="Y333" s="7"/>
      <c r="Z333" s="7"/>
      <c r="AA333" s="7"/>
      <c r="AB333" s="7"/>
      <c r="AC333" s="7"/>
      <c r="AD333" s="7"/>
      <c r="AE333" s="7"/>
    </row>
    <row r="334" spans="1:31">
      <c r="A334" s="6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61"/>
      <c r="V334" s="7"/>
      <c r="W334" s="7"/>
      <c r="X334" s="7"/>
      <c r="Y334" s="7"/>
      <c r="Z334" s="7"/>
      <c r="AA334" s="7"/>
      <c r="AB334" s="7"/>
      <c r="AC334" s="7"/>
      <c r="AD334" s="7"/>
      <c r="AE334" s="7"/>
    </row>
    <row r="335" spans="1:31">
      <c r="A335" s="6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61"/>
      <c r="V335" s="7"/>
      <c r="W335" s="7"/>
      <c r="X335" s="7"/>
      <c r="Y335" s="7"/>
      <c r="Z335" s="7"/>
      <c r="AA335" s="7"/>
      <c r="AB335" s="7"/>
      <c r="AC335" s="7"/>
      <c r="AD335" s="7"/>
      <c r="AE335" s="7"/>
    </row>
    <row r="336" spans="1:31">
      <c r="A336" s="6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61"/>
      <c r="V336" s="7"/>
      <c r="W336" s="7"/>
      <c r="X336" s="7"/>
      <c r="Y336" s="7"/>
      <c r="Z336" s="7"/>
      <c r="AA336" s="7"/>
      <c r="AB336" s="7"/>
      <c r="AC336" s="7"/>
      <c r="AD336" s="7"/>
      <c r="AE336" s="7"/>
    </row>
    <row r="337" spans="1:31">
      <c r="A337" s="6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61"/>
      <c r="V337" s="7"/>
      <c r="W337" s="7"/>
      <c r="X337" s="7"/>
      <c r="Y337" s="7"/>
      <c r="Z337" s="7"/>
      <c r="AA337" s="7"/>
      <c r="AB337" s="7"/>
      <c r="AC337" s="7"/>
      <c r="AD337" s="7"/>
      <c r="AE337" s="7"/>
    </row>
    <row r="338" spans="1:31">
      <c r="A338" s="6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61"/>
      <c r="V338" s="7"/>
      <c r="W338" s="7"/>
      <c r="X338" s="7"/>
      <c r="Y338" s="7"/>
      <c r="Z338" s="7"/>
      <c r="AA338" s="7"/>
      <c r="AB338" s="7"/>
      <c r="AC338" s="7"/>
      <c r="AD338" s="7"/>
      <c r="AE338" s="7"/>
    </row>
    <row r="339" spans="1:31">
      <c r="A339" s="6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61"/>
      <c r="V339" s="7"/>
      <c r="W339" s="7"/>
      <c r="X339" s="7"/>
      <c r="Y339" s="7"/>
      <c r="Z339" s="7"/>
      <c r="AA339" s="7"/>
      <c r="AB339" s="7"/>
      <c r="AC339" s="7"/>
      <c r="AD339" s="7"/>
      <c r="AE339" s="7"/>
    </row>
    <row r="340" spans="1:31">
      <c r="A340" s="6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61"/>
      <c r="V340" s="7"/>
      <c r="W340" s="7"/>
      <c r="X340" s="7"/>
      <c r="Y340" s="7"/>
      <c r="Z340" s="7"/>
      <c r="AA340" s="7"/>
      <c r="AB340" s="7"/>
      <c r="AC340" s="7"/>
      <c r="AD340" s="7"/>
      <c r="AE340" s="7"/>
    </row>
    <row r="341" spans="1:31">
      <c r="A341" s="6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61"/>
      <c r="V341" s="7"/>
      <c r="W341" s="7"/>
      <c r="X341" s="7"/>
      <c r="Y341" s="7"/>
      <c r="Z341" s="7"/>
      <c r="AA341" s="7"/>
      <c r="AB341" s="7"/>
      <c r="AC341" s="7"/>
      <c r="AD341" s="7"/>
      <c r="AE341" s="7"/>
    </row>
    <row r="342" spans="1:31">
      <c r="A342" s="6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61"/>
      <c r="V342" s="7"/>
      <c r="W342" s="7"/>
      <c r="X342" s="7"/>
      <c r="Y342" s="7"/>
      <c r="Z342" s="7"/>
      <c r="AA342" s="7"/>
      <c r="AB342" s="7"/>
      <c r="AC342" s="7"/>
      <c r="AD342" s="7"/>
      <c r="AE342" s="7"/>
    </row>
    <row r="343" spans="1:31">
      <c r="A343" s="6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61"/>
      <c r="V343" s="7"/>
      <c r="W343" s="7"/>
      <c r="X343" s="7"/>
      <c r="Y343" s="7"/>
      <c r="Z343" s="7"/>
      <c r="AA343" s="7"/>
      <c r="AB343" s="7"/>
      <c r="AC343" s="7"/>
      <c r="AD343" s="7"/>
      <c r="AE343" s="7"/>
    </row>
    <row r="344" spans="1:31">
      <c r="A344" s="6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61"/>
      <c r="V344" s="7"/>
      <c r="W344" s="7"/>
      <c r="X344" s="7"/>
      <c r="Y344" s="7"/>
      <c r="Z344" s="7"/>
      <c r="AA344" s="7"/>
      <c r="AB344" s="7"/>
      <c r="AC344" s="7"/>
      <c r="AD344" s="7"/>
      <c r="AE344" s="7"/>
    </row>
    <row r="345" spans="1:31">
      <c r="A345" s="6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61"/>
      <c r="V345" s="7"/>
      <c r="W345" s="7"/>
      <c r="X345" s="7"/>
      <c r="Y345" s="7"/>
      <c r="Z345" s="7"/>
      <c r="AA345" s="7"/>
      <c r="AB345" s="7"/>
      <c r="AC345" s="7"/>
      <c r="AD345" s="7"/>
      <c r="AE345" s="7"/>
    </row>
    <row r="346" spans="1:31">
      <c r="A346" s="6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61"/>
      <c r="V346" s="7"/>
      <c r="W346" s="7"/>
      <c r="X346" s="7"/>
      <c r="Y346" s="7"/>
      <c r="Z346" s="7"/>
      <c r="AA346" s="7"/>
      <c r="AB346" s="7"/>
      <c r="AC346" s="7"/>
      <c r="AD346" s="7"/>
      <c r="AE346" s="7"/>
    </row>
    <row r="347" spans="1:31">
      <c r="A347" s="6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61"/>
      <c r="V347" s="7"/>
      <c r="W347" s="7"/>
      <c r="X347" s="7"/>
      <c r="Y347" s="7"/>
      <c r="Z347" s="7"/>
      <c r="AA347" s="7"/>
      <c r="AB347" s="7"/>
      <c r="AC347" s="7"/>
      <c r="AD347" s="7"/>
      <c r="AE347" s="7"/>
    </row>
    <row r="348" spans="1:31">
      <c r="A348" s="6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61"/>
      <c r="V348" s="7"/>
      <c r="W348" s="7"/>
      <c r="X348" s="7"/>
      <c r="Y348" s="7"/>
      <c r="Z348" s="7"/>
      <c r="AA348" s="7"/>
      <c r="AB348" s="7"/>
      <c r="AC348" s="7"/>
      <c r="AD348" s="7"/>
      <c r="AE348" s="7"/>
    </row>
    <row r="349" spans="1:31">
      <c r="A349" s="6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61"/>
      <c r="V349" s="7"/>
      <c r="W349" s="7"/>
      <c r="X349" s="7"/>
      <c r="Y349" s="7"/>
      <c r="Z349" s="7"/>
      <c r="AA349" s="7"/>
      <c r="AB349" s="7"/>
      <c r="AC349" s="7"/>
      <c r="AD349" s="7"/>
      <c r="AE349" s="7"/>
    </row>
    <row r="350" spans="1:31">
      <c r="A350" s="6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61"/>
      <c r="V350" s="7"/>
      <c r="W350" s="7"/>
      <c r="X350" s="7"/>
      <c r="Y350" s="7"/>
      <c r="Z350" s="7"/>
      <c r="AA350" s="7"/>
      <c r="AB350" s="7"/>
      <c r="AC350" s="7"/>
      <c r="AD350" s="7"/>
      <c r="AE350" s="7"/>
    </row>
    <row r="351" spans="1:31">
      <c r="A351" s="6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61"/>
      <c r="V351" s="7"/>
      <c r="W351" s="7"/>
      <c r="X351" s="7"/>
      <c r="Y351" s="7"/>
      <c r="Z351" s="7"/>
      <c r="AA351" s="7"/>
      <c r="AB351" s="7"/>
      <c r="AC351" s="7"/>
      <c r="AD351" s="7"/>
      <c r="AE351" s="7"/>
    </row>
    <row r="352" spans="1:31">
      <c r="A352" s="6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61"/>
      <c r="V352" s="7"/>
      <c r="W352" s="7"/>
      <c r="X352" s="7"/>
      <c r="Y352" s="7"/>
      <c r="Z352" s="7"/>
      <c r="AA352" s="7"/>
      <c r="AB352" s="7"/>
      <c r="AC352" s="7"/>
      <c r="AD352" s="7"/>
      <c r="AE352" s="7"/>
    </row>
    <row r="353" spans="1:31">
      <c r="A353" s="6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61"/>
      <c r="V353" s="7"/>
      <c r="W353" s="7"/>
      <c r="X353" s="7"/>
      <c r="Y353" s="7"/>
      <c r="Z353" s="7"/>
      <c r="AA353" s="7"/>
      <c r="AB353" s="7"/>
      <c r="AC353" s="7"/>
      <c r="AD353" s="7"/>
      <c r="AE353" s="7"/>
    </row>
    <row r="354" spans="1:31">
      <c r="A354" s="6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61"/>
      <c r="V354" s="7"/>
      <c r="W354" s="7"/>
      <c r="X354" s="7"/>
      <c r="Y354" s="7"/>
      <c r="Z354" s="7"/>
      <c r="AA354" s="7"/>
      <c r="AB354" s="7"/>
      <c r="AC354" s="7"/>
      <c r="AD354" s="7"/>
      <c r="AE354" s="7"/>
    </row>
    <row r="355" spans="1:31">
      <c r="A355" s="6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61"/>
      <c r="V355" s="7"/>
      <c r="W355" s="7"/>
      <c r="X355" s="7"/>
      <c r="Y355" s="7"/>
      <c r="Z355" s="7"/>
      <c r="AA355" s="7"/>
      <c r="AB355" s="7"/>
      <c r="AC355" s="7"/>
      <c r="AD355" s="7"/>
      <c r="AE355" s="7"/>
    </row>
    <row r="356" spans="1:31">
      <c r="A356" s="6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61"/>
      <c r="V356" s="7"/>
      <c r="W356" s="7"/>
      <c r="X356" s="7"/>
      <c r="Y356" s="7"/>
      <c r="Z356" s="7"/>
      <c r="AA356" s="7"/>
      <c r="AB356" s="7"/>
      <c r="AC356" s="7"/>
      <c r="AD356" s="7"/>
      <c r="AE356" s="7"/>
    </row>
    <row r="357" spans="1:31">
      <c r="A357" s="6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61"/>
      <c r="V357" s="7"/>
      <c r="W357" s="7"/>
      <c r="X357" s="7"/>
      <c r="Y357" s="7"/>
      <c r="Z357" s="7"/>
      <c r="AA357" s="7"/>
      <c r="AB357" s="7"/>
      <c r="AC357" s="7"/>
      <c r="AD357" s="7"/>
      <c r="AE357" s="7"/>
    </row>
    <row r="358" spans="1:31">
      <c r="A358" s="6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61"/>
      <c r="V358" s="7"/>
      <c r="W358" s="7"/>
      <c r="X358" s="7"/>
      <c r="Y358" s="7"/>
      <c r="Z358" s="7"/>
      <c r="AA358" s="7"/>
      <c r="AB358" s="7"/>
      <c r="AC358" s="7"/>
      <c r="AD358" s="7"/>
      <c r="AE358" s="7"/>
    </row>
    <row r="359" spans="1:31">
      <c r="A359" s="6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61"/>
      <c r="V359" s="7"/>
      <c r="W359" s="7"/>
      <c r="X359" s="7"/>
      <c r="Y359" s="7"/>
      <c r="Z359" s="7"/>
      <c r="AA359" s="7"/>
      <c r="AB359" s="7"/>
      <c r="AC359" s="7"/>
      <c r="AD359" s="7"/>
      <c r="AE359" s="7"/>
    </row>
    <row r="360" spans="1:31">
      <c r="A360" s="6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61"/>
      <c r="V360" s="7"/>
      <c r="W360" s="7"/>
      <c r="X360" s="7"/>
      <c r="Y360" s="7"/>
      <c r="Z360" s="7"/>
      <c r="AA360" s="7"/>
      <c r="AB360" s="7"/>
      <c r="AC360" s="7"/>
      <c r="AD360" s="7"/>
      <c r="AE360" s="7"/>
    </row>
    <row r="361" spans="1:31">
      <c r="A361" s="6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61"/>
      <c r="V361" s="7"/>
      <c r="W361" s="7"/>
      <c r="X361" s="7"/>
      <c r="Y361" s="7"/>
      <c r="Z361" s="7"/>
      <c r="AA361" s="7"/>
      <c r="AB361" s="7"/>
      <c r="AC361" s="7"/>
      <c r="AD361" s="7"/>
      <c r="AE361" s="7"/>
    </row>
    <row r="362" spans="1:31">
      <c r="A362" s="6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61"/>
      <c r="V362" s="7"/>
      <c r="W362" s="7"/>
      <c r="X362" s="7"/>
      <c r="Y362" s="7"/>
      <c r="Z362" s="7"/>
      <c r="AA362" s="7"/>
      <c r="AB362" s="7"/>
      <c r="AC362" s="7"/>
      <c r="AD362" s="7"/>
      <c r="AE362" s="7"/>
    </row>
    <row r="363" spans="1:31">
      <c r="A363" s="6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61"/>
      <c r="V363" s="7"/>
      <c r="W363" s="7"/>
      <c r="X363" s="7"/>
      <c r="Y363" s="7"/>
      <c r="Z363" s="7"/>
      <c r="AA363" s="7"/>
      <c r="AB363" s="7"/>
      <c r="AC363" s="7"/>
      <c r="AD363" s="7"/>
      <c r="AE363" s="7"/>
    </row>
    <row r="364" spans="1:31">
      <c r="A364" s="6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61"/>
      <c r="V364" s="7"/>
      <c r="W364" s="7"/>
      <c r="X364" s="7"/>
      <c r="Y364" s="7"/>
      <c r="Z364" s="7"/>
      <c r="AA364" s="7"/>
      <c r="AB364" s="7"/>
      <c r="AC364" s="7"/>
      <c r="AD364" s="7"/>
      <c r="AE364" s="7"/>
    </row>
    <row r="365" spans="1:31">
      <c r="A365" s="6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61"/>
      <c r="V365" s="7"/>
      <c r="W365" s="7"/>
      <c r="X365" s="7"/>
      <c r="Y365" s="7"/>
      <c r="Z365" s="7"/>
      <c r="AA365" s="7"/>
      <c r="AB365" s="7"/>
      <c r="AC365" s="7"/>
      <c r="AD365" s="7"/>
      <c r="AE365" s="7"/>
    </row>
    <row r="366" spans="1:31">
      <c r="A366" s="6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61"/>
      <c r="V366" s="7"/>
      <c r="W366" s="7"/>
      <c r="X366" s="7"/>
      <c r="Y366" s="7"/>
      <c r="Z366" s="7"/>
      <c r="AA366" s="7"/>
      <c r="AB366" s="7"/>
      <c r="AC366" s="7"/>
      <c r="AD366" s="7"/>
      <c r="AE366" s="7"/>
    </row>
    <row r="367" spans="1:31">
      <c r="A367" s="6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61"/>
      <c r="V367" s="7"/>
      <c r="W367" s="7"/>
      <c r="X367" s="7"/>
      <c r="Y367" s="7"/>
      <c r="Z367" s="7"/>
      <c r="AA367" s="7"/>
      <c r="AB367" s="7"/>
      <c r="AC367" s="7"/>
      <c r="AD367" s="7"/>
      <c r="AE367" s="7"/>
    </row>
    <row r="368" spans="1:31">
      <c r="A368" s="6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61"/>
      <c r="V368" s="7"/>
      <c r="W368" s="7"/>
      <c r="X368" s="7"/>
      <c r="Y368" s="7"/>
      <c r="Z368" s="7"/>
      <c r="AA368" s="7"/>
      <c r="AB368" s="7"/>
      <c r="AC368" s="7"/>
      <c r="AD368" s="7"/>
      <c r="AE368" s="7"/>
    </row>
    <row r="369" spans="1:31">
      <c r="A369" s="6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61"/>
      <c r="V369" s="7"/>
      <c r="W369" s="7"/>
      <c r="X369" s="7"/>
      <c r="Y369" s="7"/>
      <c r="Z369" s="7"/>
      <c r="AA369" s="7"/>
      <c r="AB369" s="7"/>
      <c r="AC369" s="7"/>
      <c r="AD369" s="7"/>
      <c r="AE369" s="7"/>
    </row>
    <row r="370" spans="1:31">
      <c r="A370" s="6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61"/>
      <c r="V370" s="7"/>
      <c r="W370" s="7"/>
      <c r="X370" s="7"/>
      <c r="Y370" s="7"/>
      <c r="Z370" s="7"/>
      <c r="AA370" s="7"/>
      <c r="AB370" s="7"/>
      <c r="AC370" s="7"/>
      <c r="AD370" s="7"/>
      <c r="AE370" s="7"/>
    </row>
    <row r="371" spans="1:31">
      <c r="A371" s="6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61"/>
      <c r="V371" s="7"/>
      <c r="W371" s="7"/>
      <c r="X371" s="7"/>
      <c r="Y371" s="7"/>
      <c r="Z371" s="7"/>
      <c r="AA371" s="7"/>
      <c r="AB371" s="7"/>
      <c r="AC371" s="7"/>
      <c r="AD371" s="7"/>
      <c r="AE371" s="7"/>
    </row>
    <row r="372" spans="1:31">
      <c r="A372" s="6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61"/>
      <c r="V372" s="7"/>
      <c r="W372" s="7"/>
      <c r="X372" s="7"/>
      <c r="Y372" s="7"/>
      <c r="Z372" s="7"/>
      <c r="AA372" s="7"/>
      <c r="AB372" s="7"/>
      <c r="AC372" s="7"/>
      <c r="AD372" s="7"/>
      <c r="AE372" s="7"/>
    </row>
    <row r="373" spans="1:31">
      <c r="A373" s="6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61"/>
      <c r="V373" s="7"/>
      <c r="W373" s="7"/>
      <c r="X373" s="7"/>
      <c r="Y373" s="7"/>
      <c r="Z373" s="7"/>
      <c r="AA373" s="7"/>
      <c r="AB373" s="7"/>
      <c r="AC373" s="7"/>
      <c r="AD373" s="7"/>
      <c r="AE373" s="7"/>
    </row>
    <row r="374" spans="1:31">
      <c r="A374" s="6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61"/>
      <c r="V374" s="7"/>
      <c r="W374" s="7"/>
      <c r="X374" s="7"/>
      <c r="Y374" s="7"/>
      <c r="Z374" s="7"/>
      <c r="AA374" s="7"/>
      <c r="AB374" s="7"/>
      <c r="AC374" s="7"/>
      <c r="AD374" s="7"/>
      <c r="AE374" s="7"/>
    </row>
    <row r="375" spans="1:31">
      <c r="A375" s="6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61"/>
      <c r="V375" s="7"/>
      <c r="W375" s="7"/>
      <c r="X375" s="7"/>
      <c r="Y375" s="7"/>
      <c r="Z375" s="7"/>
      <c r="AA375" s="7"/>
      <c r="AB375" s="7"/>
      <c r="AC375" s="7"/>
      <c r="AD375" s="7"/>
      <c r="AE375" s="7"/>
    </row>
    <row r="376" spans="1:31">
      <c r="A376" s="6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61"/>
      <c r="V376" s="7"/>
      <c r="W376" s="7"/>
      <c r="X376" s="7"/>
      <c r="Y376" s="7"/>
      <c r="Z376" s="7"/>
      <c r="AA376" s="7"/>
      <c r="AB376" s="7"/>
      <c r="AC376" s="7"/>
      <c r="AD376" s="7"/>
      <c r="AE376" s="7"/>
    </row>
    <row r="377" spans="1:31">
      <c r="A377" s="6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61"/>
      <c r="V377" s="7"/>
      <c r="W377" s="7"/>
      <c r="X377" s="7"/>
      <c r="Y377" s="7"/>
      <c r="Z377" s="7"/>
      <c r="AA377" s="7"/>
      <c r="AB377" s="7"/>
      <c r="AC377" s="7"/>
      <c r="AD377" s="7"/>
      <c r="AE377" s="7"/>
    </row>
    <row r="378" spans="1:31">
      <c r="A378" s="6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61"/>
      <c r="V378" s="7"/>
      <c r="W378" s="7"/>
      <c r="X378" s="7"/>
      <c r="Y378" s="7"/>
      <c r="Z378" s="7"/>
      <c r="AA378" s="7"/>
      <c r="AB378" s="7"/>
      <c r="AC378" s="7"/>
      <c r="AD378" s="7"/>
      <c r="AE378" s="7"/>
    </row>
    <row r="379" spans="1:31">
      <c r="A379" s="6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61"/>
      <c r="V379" s="7"/>
      <c r="W379" s="7"/>
      <c r="X379" s="7"/>
      <c r="Y379" s="7"/>
      <c r="Z379" s="7"/>
      <c r="AA379" s="7"/>
      <c r="AB379" s="7"/>
      <c r="AC379" s="7"/>
      <c r="AD379" s="7"/>
      <c r="AE379" s="7"/>
    </row>
    <row r="380" spans="1:31">
      <c r="A380" s="6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61"/>
      <c r="V380" s="7"/>
      <c r="W380" s="7"/>
      <c r="X380" s="7"/>
      <c r="Y380" s="7"/>
      <c r="Z380" s="7"/>
      <c r="AA380" s="7"/>
      <c r="AB380" s="7"/>
      <c r="AC380" s="7"/>
      <c r="AD380" s="7"/>
      <c r="AE380" s="7"/>
    </row>
    <row r="381" spans="1:31">
      <c r="A381" s="6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61"/>
      <c r="V381" s="7"/>
      <c r="W381" s="7"/>
      <c r="X381" s="7"/>
      <c r="Y381" s="7"/>
      <c r="Z381" s="7"/>
      <c r="AA381" s="7"/>
      <c r="AB381" s="7"/>
      <c r="AC381" s="7"/>
      <c r="AD381" s="7"/>
      <c r="AE381" s="7"/>
    </row>
    <row r="382" spans="1:31">
      <c r="A382" s="6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61"/>
      <c r="V382" s="7"/>
      <c r="W382" s="7"/>
      <c r="X382" s="7"/>
      <c r="Y382" s="7"/>
      <c r="Z382" s="7"/>
      <c r="AA382" s="7"/>
      <c r="AB382" s="7"/>
      <c r="AC382" s="7"/>
      <c r="AD382" s="7"/>
      <c r="AE382" s="7"/>
    </row>
    <row r="383" spans="1:31">
      <c r="A383" s="6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61"/>
      <c r="V383" s="7"/>
      <c r="W383" s="7"/>
      <c r="X383" s="7"/>
      <c r="Y383" s="7"/>
      <c r="Z383" s="7"/>
      <c r="AA383" s="7"/>
      <c r="AB383" s="7"/>
      <c r="AC383" s="7"/>
      <c r="AD383" s="7"/>
      <c r="AE383" s="7"/>
    </row>
    <row r="384" spans="1:31">
      <c r="A384" s="6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61"/>
      <c r="V384" s="7"/>
      <c r="W384" s="7"/>
      <c r="X384" s="7"/>
      <c r="Y384" s="7"/>
      <c r="Z384" s="7"/>
      <c r="AA384" s="7"/>
      <c r="AB384" s="7"/>
      <c r="AC384" s="7"/>
      <c r="AD384" s="7"/>
      <c r="AE384" s="7"/>
    </row>
    <row r="385" spans="1:31">
      <c r="A385" s="6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61"/>
      <c r="V385" s="7"/>
      <c r="W385" s="7"/>
      <c r="X385" s="7"/>
      <c r="Y385" s="7"/>
      <c r="Z385" s="7"/>
      <c r="AA385" s="7"/>
      <c r="AB385" s="7"/>
      <c r="AC385" s="7"/>
      <c r="AD385" s="7"/>
      <c r="AE385" s="7"/>
    </row>
    <row r="386" spans="1:31">
      <c r="A386" s="6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61"/>
      <c r="V386" s="7"/>
      <c r="W386" s="7"/>
      <c r="X386" s="7"/>
      <c r="Y386" s="7"/>
      <c r="Z386" s="7"/>
      <c r="AA386" s="7"/>
      <c r="AB386" s="7"/>
      <c r="AC386" s="7"/>
      <c r="AD386" s="7"/>
      <c r="AE386" s="7"/>
    </row>
    <row r="387" spans="1:31">
      <c r="A387" s="6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61"/>
      <c r="V387" s="7"/>
      <c r="W387" s="7"/>
      <c r="X387" s="7"/>
      <c r="Y387" s="7"/>
      <c r="Z387" s="7"/>
      <c r="AA387" s="7"/>
      <c r="AB387" s="7"/>
      <c r="AC387" s="7"/>
      <c r="AD387" s="7"/>
      <c r="AE387" s="7"/>
    </row>
    <row r="388" spans="1:31">
      <c r="A388" s="6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61"/>
      <c r="V388" s="7"/>
      <c r="W388" s="7"/>
      <c r="X388" s="7"/>
      <c r="Y388" s="7"/>
      <c r="Z388" s="7"/>
      <c r="AA388" s="7"/>
      <c r="AB388" s="7"/>
      <c r="AC388" s="7"/>
      <c r="AD388" s="7"/>
      <c r="AE388" s="7"/>
    </row>
    <row r="389" spans="1:31">
      <c r="A389" s="6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61"/>
      <c r="V389" s="7"/>
      <c r="W389" s="7"/>
      <c r="X389" s="7"/>
      <c r="Y389" s="7"/>
      <c r="Z389" s="7"/>
      <c r="AA389" s="7"/>
      <c r="AB389" s="7"/>
      <c r="AC389" s="7"/>
      <c r="AD389" s="7"/>
      <c r="AE389" s="7"/>
    </row>
    <row r="390" spans="1:31">
      <c r="A390" s="6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61"/>
      <c r="V390" s="7"/>
      <c r="W390" s="7"/>
      <c r="X390" s="7"/>
      <c r="Y390" s="7"/>
      <c r="Z390" s="7"/>
      <c r="AA390" s="7"/>
      <c r="AB390" s="7"/>
      <c r="AC390" s="7"/>
      <c r="AD390" s="7"/>
      <c r="AE390" s="7"/>
    </row>
    <row r="391" spans="1:31">
      <c r="A391" s="6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61"/>
      <c r="V391" s="7"/>
      <c r="W391" s="7"/>
      <c r="X391" s="7"/>
      <c r="Y391" s="7"/>
      <c r="Z391" s="7"/>
      <c r="AA391" s="7"/>
      <c r="AB391" s="7"/>
      <c r="AC391" s="7"/>
      <c r="AD391" s="7"/>
      <c r="AE391" s="7"/>
    </row>
    <row r="392" spans="1:31">
      <c r="A392" s="6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61"/>
      <c r="V392" s="7"/>
      <c r="W392" s="7"/>
      <c r="X392" s="7"/>
      <c r="Y392" s="7"/>
      <c r="Z392" s="7"/>
      <c r="AA392" s="7"/>
      <c r="AB392" s="7"/>
      <c r="AC392" s="7"/>
      <c r="AD392" s="7"/>
      <c r="AE392" s="7"/>
    </row>
    <row r="393" spans="1:31">
      <c r="A393" s="6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61"/>
      <c r="V393" s="7"/>
      <c r="W393" s="7"/>
      <c r="X393" s="7"/>
      <c r="Y393" s="7"/>
      <c r="Z393" s="7"/>
      <c r="AA393" s="7"/>
      <c r="AB393" s="7"/>
      <c r="AC393" s="7"/>
      <c r="AD393" s="7"/>
      <c r="AE393" s="7"/>
    </row>
    <row r="394" spans="1:31">
      <c r="A394" s="6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61"/>
      <c r="V394" s="7"/>
      <c r="W394" s="7"/>
      <c r="X394" s="7"/>
      <c r="Y394" s="7"/>
      <c r="Z394" s="7"/>
      <c r="AA394" s="7"/>
      <c r="AB394" s="7"/>
      <c r="AC394" s="7"/>
      <c r="AD394" s="7"/>
      <c r="AE394" s="7"/>
    </row>
    <row r="395" spans="1:31">
      <c r="A395" s="6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61"/>
      <c r="V395" s="7"/>
      <c r="W395" s="7"/>
      <c r="X395" s="7"/>
      <c r="Y395" s="7"/>
      <c r="Z395" s="7"/>
      <c r="AA395" s="7"/>
      <c r="AB395" s="7"/>
      <c r="AC395" s="7"/>
      <c r="AD395" s="7"/>
      <c r="AE395" s="7"/>
    </row>
    <row r="396" spans="1:31">
      <c r="A396" s="6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61"/>
      <c r="V396" s="7"/>
      <c r="W396" s="7"/>
      <c r="X396" s="7"/>
      <c r="Y396" s="7"/>
      <c r="Z396" s="7"/>
      <c r="AA396" s="7"/>
      <c r="AB396" s="7"/>
      <c r="AC396" s="7"/>
      <c r="AD396" s="7"/>
      <c r="AE396" s="7"/>
    </row>
    <row r="397" spans="1:31">
      <c r="A397" s="6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61"/>
      <c r="V397" s="7"/>
      <c r="W397" s="7"/>
      <c r="X397" s="7"/>
      <c r="Y397" s="7"/>
      <c r="Z397" s="7"/>
      <c r="AA397" s="7"/>
      <c r="AB397" s="7"/>
      <c r="AC397" s="7"/>
      <c r="AD397" s="7"/>
      <c r="AE397" s="7"/>
    </row>
    <row r="398" spans="1:31">
      <c r="A398" s="6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61"/>
      <c r="V398" s="7"/>
      <c r="W398" s="7"/>
      <c r="X398" s="7"/>
      <c r="Y398" s="7"/>
      <c r="Z398" s="7"/>
      <c r="AA398" s="7"/>
      <c r="AB398" s="7"/>
      <c r="AC398" s="7"/>
      <c r="AD398" s="7"/>
      <c r="AE398" s="7"/>
    </row>
    <row r="399" spans="1:31">
      <c r="A399" s="6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61"/>
      <c r="V399" s="7"/>
      <c r="W399" s="7"/>
      <c r="X399" s="7"/>
      <c r="Y399" s="7"/>
      <c r="Z399" s="7"/>
      <c r="AA399" s="7"/>
      <c r="AB399" s="7"/>
      <c r="AC399" s="7"/>
      <c r="AD399" s="7"/>
      <c r="AE399" s="7"/>
    </row>
    <row r="400" spans="1:31">
      <c r="A400" s="6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61"/>
      <c r="V400" s="7"/>
      <c r="W400" s="7"/>
      <c r="X400" s="7"/>
      <c r="Y400" s="7"/>
      <c r="Z400" s="7"/>
      <c r="AA400" s="7"/>
      <c r="AB400" s="7"/>
      <c r="AC400" s="7"/>
      <c r="AD400" s="7"/>
      <c r="AE400" s="7"/>
    </row>
    <row r="401" spans="1:31">
      <c r="A401" s="6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61"/>
      <c r="V401" s="7"/>
      <c r="W401" s="7"/>
      <c r="X401" s="7"/>
      <c r="Y401" s="7"/>
      <c r="Z401" s="7"/>
      <c r="AA401" s="7"/>
      <c r="AB401" s="7"/>
      <c r="AC401" s="7"/>
      <c r="AD401" s="7"/>
      <c r="AE401" s="7"/>
    </row>
    <row r="402" spans="1:31">
      <c r="A402" s="6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61"/>
      <c r="V402" s="7"/>
      <c r="W402" s="7"/>
      <c r="X402" s="7"/>
      <c r="Y402" s="7"/>
      <c r="Z402" s="7"/>
      <c r="AA402" s="7"/>
      <c r="AB402" s="7"/>
      <c r="AC402" s="7"/>
      <c r="AD402" s="7"/>
      <c r="AE402" s="7"/>
    </row>
    <row r="403" spans="1:31">
      <c r="A403" s="6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61"/>
      <c r="V403" s="7"/>
      <c r="W403" s="7"/>
      <c r="X403" s="7"/>
      <c r="Y403" s="7"/>
      <c r="Z403" s="7"/>
      <c r="AA403" s="7"/>
      <c r="AB403" s="7"/>
      <c r="AC403" s="7"/>
      <c r="AD403" s="7"/>
      <c r="AE403" s="7"/>
    </row>
    <row r="404" spans="1:31">
      <c r="A404" s="6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61"/>
      <c r="V404" s="7"/>
      <c r="W404" s="7"/>
      <c r="X404" s="7"/>
      <c r="Y404" s="7"/>
      <c r="Z404" s="7"/>
      <c r="AA404" s="7"/>
      <c r="AB404" s="7"/>
      <c r="AC404" s="7"/>
      <c r="AD404" s="7"/>
      <c r="AE404" s="7"/>
    </row>
    <row r="405" spans="1:31">
      <c r="A405" s="6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61"/>
      <c r="V405" s="7"/>
      <c r="W405" s="7"/>
      <c r="X405" s="7"/>
      <c r="Y405" s="7"/>
      <c r="Z405" s="7"/>
      <c r="AA405" s="7"/>
      <c r="AB405" s="7"/>
      <c r="AC405" s="7"/>
      <c r="AD405" s="7"/>
      <c r="AE405" s="7"/>
    </row>
    <row r="406" spans="1:31">
      <c r="A406" s="6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61"/>
      <c r="V406" s="7"/>
      <c r="W406" s="7"/>
      <c r="X406" s="7"/>
      <c r="Y406" s="7"/>
      <c r="Z406" s="7"/>
      <c r="AA406" s="7"/>
      <c r="AB406" s="7"/>
      <c r="AC406" s="7"/>
      <c r="AD406" s="7"/>
      <c r="AE406" s="7"/>
    </row>
    <row r="407" spans="1:31">
      <c r="A407" s="6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61"/>
      <c r="V407" s="7"/>
      <c r="W407" s="7"/>
      <c r="X407" s="7"/>
      <c r="Y407" s="7"/>
      <c r="Z407" s="7"/>
      <c r="AA407" s="7"/>
      <c r="AB407" s="7"/>
      <c r="AC407" s="7"/>
      <c r="AD407" s="7"/>
      <c r="AE407" s="7"/>
    </row>
    <row r="408" spans="1:31">
      <c r="A408" s="6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61"/>
      <c r="V408" s="7"/>
      <c r="W408" s="7"/>
      <c r="X408" s="7"/>
      <c r="Y408" s="7"/>
      <c r="Z408" s="7"/>
      <c r="AA408" s="7"/>
      <c r="AB408" s="7"/>
      <c r="AC408" s="7"/>
      <c r="AD408" s="7"/>
      <c r="AE408" s="7"/>
    </row>
    <row r="409" spans="1:31">
      <c r="A409" s="6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61"/>
      <c r="V409" s="7"/>
      <c r="W409" s="7"/>
      <c r="X409" s="7"/>
      <c r="Y409" s="7"/>
      <c r="Z409" s="7"/>
      <c r="AA409" s="7"/>
      <c r="AB409" s="7"/>
      <c r="AC409" s="7"/>
      <c r="AD409" s="7"/>
      <c r="AE409" s="7"/>
    </row>
    <row r="410" spans="1:31">
      <c r="A410" s="6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61"/>
      <c r="V410" s="7"/>
      <c r="W410" s="7"/>
      <c r="X410" s="7"/>
      <c r="Y410" s="7"/>
      <c r="Z410" s="7"/>
      <c r="AA410" s="7"/>
      <c r="AB410" s="7"/>
      <c r="AC410" s="7"/>
      <c r="AD410" s="7"/>
      <c r="AE410" s="7"/>
    </row>
    <row r="411" spans="1:31">
      <c r="A411" s="6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61"/>
      <c r="V411" s="7"/>
      <c r="W411" s="7"/>
      <c r="X411" s="7"/>
      <c r="Y411" s="7"/>
      <c r="Z411" s="7"/>
      <c r="AA411" s="7"/>
      <c r="AB411" s="7"/>
      <c r="AC411" s="7"/>
      <c r="AD411" s="7"/>
      <c r="AE411" s="7"/>
    </row>
    <row r="412" spans="1:31">
      <c r="A412" s="6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61"/>
      <c r="V412" s="7"/>
      <c r="W412" s="7"/>
      <c r="X412" s="7"/>
      <c r="Y412" s="7"/>
      <c r="Z412" s="7"/>
      <c r="AA412" s="7"/>
      <c r="AB412" s="7"/>
      <c r="AC412" s="7"/>
      <c r="AD412" s="7"/>
      <c r="AE412" s="7"/>
    </row>
    <row r="413" spans="1:31">
      <c r="A413" s="6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61"/>
      <c r="V413" s="7"/>
      <c r="W413" s="7"/>
      <c r="X413" s="7"/>
      <c r="Y413" s="7"/>
      <c r="Z413" s="7"/>
      <c r="AA413" s="7"/>
      <c r="AB413" s="7"/>
      <c r="AC413" s="7"/>
      <c r="AD413" s="7"/>
      <c r="AE413" s="7"/>
    </row>
    <row r="414" spans="1:31">
      <c r="A414" s="6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61"/>
      <c r="V414" s="7"/>
      <c r="W414" s="7"/>
      <c r="X414" s="7"/>
      <c r="Y414" s="7"/>
      <c r="Z414" s="7"/>
      <c r="AA414" s="7"/>
      <c r="AB414" s="7"/>
      <c r="AC414" s="7"/>
      <c r="AD414" s="7"/>
      <c r="AE414" s="7"/>
    </row>
    <row r="415" spans="1:31">
      <c r="A415" s="6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61"/>
      <c r="V415" s="7"/>
      <c r="W415" s="7"/>
      <c r="X415" s="7"/>
      <c r="Y415" s="7"/>
      <c r="Z415" s="7"/>
      <c r="AA415" s="7"/>
      <c r="AB415" s="7"/>
      <c r="AC415" s="7"/>
      <c r="AD415" s="7"/>
      <c r="AE415" s="7"/>
    </row>
    <row r="416" spans="1:31">
      <c r="A416" s="6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61"/>
      <c r="V416" s="7"/>
      <c r="W416" s="7"/>
      <c r="X416" s="7"/>
      <c r="Y416" s="7"/>
      <c r="Z416" s="7"/>
      <c r="AA416" s="7"/>
      <c r="AB416" s="7"/>
      <c r="AC416" s="7"/>
      <c r="AD416" s="7"/>
      <c r="AE416" s="7"/>
    </row>
    <row r="417" spans="1:31">
      <c r="A417" s="6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61"/>
      <c r="V417" s="7"/>
      <c r="W417" s="7"/>
      <c r="X417" s="7"/>
      <c r="Y417" s="7"/>
      <c r="Z417" s="7"/>
      <c r="AA417" s="7"/>
      <c r="AB417" s="7"/>
      <c r="AC417" s="7"/>
      <c r="AD417" s="7"/>
      <c r="AE417" s="7"/>
    </row>
    <row r="418" spans="1:31">
      <c r="A418" s="6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61"/>
      <c r="V418" s="7"/>
      <c r="W418" s="7"/>
      <c r="X418" s="7"/>
      <c r="Y418" s="7"/>
      <c r="Z418" s="7"/>
      <c r="AA418" s="7"/>
      <c r="AB418" s="7"/>
      <c r="AC418" s="7"/>
      <c r="AD418" s="7"/>
      <c r="AE418" s="7"/>
    </row>
    <row r="419" spans="1:31">
      <c r="A419" s="6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61"/>
      <c r="V419" s="7"/>
      <c r="W419" s="7"/>
      <c r="X419" s="7"/>
      <c r="Y419" s="7"/>
      <c r="Z419" s="7"/>
      <c r="AA419" s="7"/>
      <c r="AB419" s="7"/>
      <c r="AC419" s="7"/>
      <c r="AD419" s="7"/>
      <c r="AE419" s="7"/>
    </row>
    <row r="420" spans="1:31">
      <c r="A420" s="6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61"/>
      <c r="V420" s="7"/>
      <c r="W420" s="7"/>
      <c r="X420" s="7"/>
      <c r="Y420" s="7"/>
      <c r="Z420" s="7"/>
      <c r="AA420" s="7"/>
      <c r="AB420" s="7"/>
      <c r="AC420" s="7"/>
      <c r="AD420" s="7"/>
      <c r="AE420" s="7"/>
    </row>
    <row r="421" spans="1:31">
      <c r="A421" s="6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61"/>
      <c r="V421" s="7"/>
      <c r="W421" s="7"/>
      <c r="X421" s="7"/>
      <c r="Y421" s="7"/>
      <c r="Z421" s="7"/>
      <c r="AA421" s="7"/>
      <c r="AB421" s="7"/>
      <c r="AC421" s="7"/>
      <c r="AD421" s="7"/>
      <c r="AE421" s="7"/>
    </row>
    <row r="422" spans="1:31">
      <c r="A422" s="6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61"/>
      <c r="V422" s="7"/>
      <c r="W422" s="7"/>
      <c r="X422" s="7"/>
      <c r="Y422" s="7"/>
      <c r="Z422" s="7"/>
      <c r="AA422" s="7"/>
      <c r="AB422" s="7"/>
      <c r="AC422" s="7"/>
      <c r="AD422" s="7"/>
      <c r="AE422" s="7"/>
    </row>
    <row r="423" spans="1:31">
      <c r="A423" s="6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61"/>
      <c r="V423" s="7"/>
      <c r="W423" s="7"/>
      <c r="X423" s="7"/>
      <c r="Y423" s="7"/>
      <c r="Z423" s="7"/>
      <c r="AA423" s="7"/>
      <c r="AB423" s="7"/>
      <c r="AC423" s="7"/>
      <c r="AD423" s="7"/>
      <c r="AE423" s="7"/>
    </row>
    <row r="424" spans="1:31">
      <c r="A424" s="6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61"/>
      <c r="V424" s="7"/>
      <c r="W424" s="7"/>
      <c r="X424" s="7"/>
      <c r="Y424" s="7"/>
      <c r="Z424" s="7"/>
      <c r="AA424" s="7"/>
      <c r="AB424" s="7"/>
      <c r="AC424" s="7"/>
      <c r="AD424" s="7"/>
      <c r="AE424" s="7"/>
    </row>
    <row r="425" spans="1:31">
      <c r="A425" s="6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61"/>
      <c r="V425" s="7"/>
      <c r="W425" s="7"/>
      <c r="X425" s="7"/>
      <c r="Y425" s="7"/>
      <c r="Z425" s="7"/>
      <c r="AA425" s="7"/>
      <c r="AB425" s="7"/>
      <c r="AC425" s="7"/>
      <c r="AD425" s="7"/>
      <c r="AE425" s="7"/>
    </row>
    <row r="426" spans="1:31">
      <c r="A426" s="6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61"/>
      <c r="V426" s="7"/>
      <c r="W426" s="7"/>
      <c r="X426" s="7"/>
      <c r="Y426" s="7"/>
      <c r="Z426" s="7"/>
      <c r="AA426" s="7"/>
      <c r="AB426" s="7"/>
      <c r="AC426" s="7"/>
      <c r="AD426" s="7"/>
      <c r="AE426" s="7"/>
    </row>
    <row r="427" spans="1:31">
      <c r="A427" s="6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61"/>
      <c r="V427" s="7"/>
      <c r="W427" s="7"/>
      <c r="X427" s="7"/>
      <c r="Y427" s="7"/>
      <c r="Z427" s="7"/>
      <c r="AA427" s="7"/>
      <c r="AB427" s="7"/>
      <c r="AC427" s="7"/>
      <c r="AD427" s="7"/>
      <c r="AE427" s="7"/>
    </row>
    <row r="428" spans="1:31">
      <c r="A428" s="6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61"/>
      <c r="V428" s="7"/>
      <c r="W428" s="7"/>
      <c r="X428" s="7"/>
      <c r="Y428" s="7"/>
      <c r="Z428" s="7"/>
      <c r="AA428" s="7"/>
      <c r="AB428" s="7"/>
      <c r="AC428" s="7"/>
      <c r="AD428" s="7"/>
      <c r="AE428" s="7"/>
    </row>
    <row r="429" spans="1:31">
      <c r="A429" s="6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61"/>
      <c r="V429" s="7"/>
      <c r="W429" s="7"/>
      <c r="X429" s="7"/>
      <c r="Y429" s="7"/>
      <c r="Z429" s="7"/>
      <c r="AA429" s="7"/>
      <c r="AB429" s="7"/>
      <c r="AC429" s="7"/>
      <c r="AD429" s="7"/>
      <c r="AE429" s="7"/>
    </row>
    <row r="430" spans="1:31">
      <c r="A430" s="6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61"/>
      <c r="V430" s="7"/>
      <c r="W430" s="7"/>
      <c r="X430" s="7"/>
      <c r="Y430" s="7"/>
      <c r="Z430" s="7"/>
      <c r="AA430" s="7"/>
      <c r="AB430" s="7"/>
      <c r="AC430" s="7"/>
      <c r="AD430" s="7"/>
      <c r="AE430" s="7"/>
    </row>
    <row r="431" spans="1:31">
      <c r="A431" s="6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61"/>
      <c r="V431" s="7"/>
      <c r="W431" s="7"/>
      <c r="X431" s="7"/>
      <c r="Y431" s="7"/>
      <c r="Z431" s="7"/>
      <c r="AA431" s="7"/>
      <c r="AB431" s="7"/>
      <c r="AC431" s="7"/>
      <c r="AD431" s="7"/>
      <c r="AE431" s="7"/>
    </row>
    <row r="432" spans="1:31">
      <c r="A432" s="6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61"/>
      <c r="V432" s="7"/>
      <c r="W432" s="7"/>
      <c r="X432" s="7"/>
      <c r="Y432" s="7"/>
      <c r="Z432" s="7"/>
      <c r="AA432" s="7"/>
      <c r="AB432" s="7"/>
      <c r="AC432" s="7"/>
      <c r="AD432" s="7"/>
      <c r="AE432" s="7"/>
    </row>
    <row r="433" spans="1:31">
      <c r="A433" s="6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61"/>
      <c r="V433" s="7"/>
      <c r="W433" s="7"/>
      <c r="X433" s="7"/>
      <c r="Y433" s="7"/>
      <c r="Z433" s="7"/>
      <c r="AA433" s="7"/>
      <c r="AB433" s="7"/>
      <c r="AC433" s="7"/>
      <c r="AD433" s="7"/>
      <c r="AE433" s="7"/>
    </row>
    <row r="434" spans="1:31">
      <c r="A434" s="6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61"/>
      <c r="V434" s="7"/>
      <c r="W434" s="7"/>
      <c r="X434" s="7"/>
      <c r="Y434" s="7"/>
      <c r="Z434" s="7"/>
      <c r="AA434" s="7"/>
      <c r="AB434" s="7"/>
      <c r="AC434" s="7"/>
      <c r="AD434" s="7"/>
      <c r="AE434" s="7"/>
    </row>
    <row r="435" spans="1:31">
      <c r="A435" s="6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61"/>
      <c r="V435" s="7"/>
      <c r="W435" s="7"/>
      <c r="X435" s="7"/>
      <c r="Y435" s="7"/>
      <c r="Z435" s="7"/>
      <c r="AA435" s="7"/>
      <c r="AB435" s="7"/>
      <c r="AC435" s="7"/>
      <c r="AD435" s="7"/>
      <c r="AE435" s="7"/>
    </row>
    <row r="436" spans="1:31">
      <c r="A436" s="6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61"/>
      <c r="V436" s="7"/>
      <c r="W436" s="7"/>
      <c r="X436" s="7"/>
      <c r="Y436" s="7"/>
      <c r="Z436" s="7"/>
      <c r="AA436" s="7"/>
      <c r="AB436" s="7"/>
      <c r="AC436" s="7"/>
      <c r="AD436" s="7"/>
      <c r="AE436" s="7"/>
    </row>
    <row r="437" spans="1:31">
      <c r="A437" s="6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61"/>
      <c r="V437" s="7"/>
      <c r="W437" s="7"/>
      <c r="X437" s="7"/>
      <c r="Y437" s="7"/>
      <c r="Z437" s="7"/>
      <c r="AA437" s="7"/>
      <c r="AB437" s="7"/>
      <c r="AC437" s="7"/>
      <c r="AD437" s="7"/>
      <c r="AE437" s="7"/>
    </row>
    <row r="438" spans="1:31">
      <c r="A438" s="6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61"/>
      <c r="V438" s="7"/>
      <c r="W438" s="7"/>
      <c r="X438" s="7"/>
      <c r="Y438" s="7"/>
      <c r="Z438" s="7"/>
      <c r="AA438" s="7"/>
      <c r="AB438" s="7"/>
      <c r="AC438" s="7"/>
      <c r="AD438" s="7"/>
      <c r="AE438" s="7"/>
    </row>
    <row r="439" spans="1:31">
      <c r="A439" s="6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61"/>
      <c r="V439" s="7"/>
      <c r="W439" s="7"/>
      <c r="X439" s="7"/>
      <c r="Y439" s="7"/>
      <c r="Z439" s="7"/>
      <c r="AA439" s="7"/>
      <c r="AB439" s="7"/>
      <c r="AC439" s="7"/>
      <c r="AD439" s="7"/>
      <c r="AE439" s="7"/>
    </row>
    <row r="440" spans="1:31">
      <c r="A440" s="6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61"/>
      <c r="V440" s="7"/>
      <c r="W440" s="7"/>
      <c r="X440" s="7"/>
      <c r="Y440" s="7"/>
      <c r="Z440" s="7"/>
      <c r="AA440" s="7"/>
      <c r="AB440" s="7"/>
      <c r="AC440" s="7"/>
      <c r="AD440" s="7"/>
      <c r="AE440" s="7"/>
    </row>
    <row r="441" spans="1:31">
      <c r="A441" s="6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61"/>
      <c r="V441" s="7"/>
      <c r="W441" s="7"/>
      <c r="X441" s="7"/>
      <c r="Y441" s="7"/>
      <c r="Z441" s="7"/>
      <c r="AA441" s="7"/>
      <c r="AB441" s="7"/>
      <c r="AC441" s="7"/>
      <c r="AD441" s="7"/>
      <c r="AE441" s="7"/>
    </row>
    <row r="442" spans="1:31">
      <c r="A442" s="6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61"/>
      <c r="V442" s="7"/>
      <c r="W442" s="7"/>
      <c r="X442" s="7"/>
      <c r="Y442" s="7"/>
      <c r="Z442" s="7"/>
      <c r="AA442" s="7"/>
      <c r="AB442" s="7"/>
      <c r="AC442" s="7"/>
      <c r="AD442" s="7"/>
      <c r="AE442" s="7"/>
    </row>
    <row r="443" spans="1:31">
      <c r="A443" s="6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61"/>
      <c r="V443" s="7"/>
      <c r="W443" s="7"/>
      <c r="X443" s="7"/>
      <c r="Y443" s="7"/>
      <c r="Z443" s="7"/>
      <c r="AA443" s="7"/>
      <c r="AB443" s="7"/>
      <c r="AC443" s="7"/>
      <c r="AD443" s="7"/>
      <c r="AE443" s="7"/>
    </row>
    <row r="444" spans="1:31">
      <c r="A444" s="6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61"/>
      <c r="V444" s="7"/>
      <c r="W444" s="7"/>
      <c r="X444" s="7"/>
      <c r="Y444" s="7"/>
      <c r="Z444" s="7"/>
      <c r="AA444" s="7"/>
      <c r="AB444" s="7"/>
      <c r="AC444" s="7"/>
      <c r="AD444" s="7"/>
      <c r="AE444" s="7"/>
    </row>
    <row r="445" spans="1:31">
      <c r="A445" s="6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61"/>
      <c r="V445" s="7"/>
      <c r="W445" s="7"/>
      <c r="X445" s="7"/>
      <c r="Y445" s="7"/>
      <c r="Z445" s="7"/>
      <c r="AA445" s="7"/>
      <c r="AB445" s="7"/>
      <c r="AC445" s="7"/>
      <c r="AD445" s="7"/>
      <c r="AE445" s="7"/>
    </row>
    <row r="446" spans="1:31">
      <c r="A446" s="6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61"/>
      <c r="V446" s="7"/>
      <c r="W446" s="7"/>
      <c r="X446" s="7"/>
      <c r="Y446" s="7"/>
      <c r="Z446" s="7"/>
      <c r="AA446" s="7"/>
      <c r="AB446" s="7"/>
      <c r="AC446" s="7"/>
      <c r="AD446" s="7"/>
      <c r="AE446" s="7"/>
    </row>
    <row r="447" spans="1:31">
      <c r="A447" s="6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61"/>
      <c r="V447" s="7"/>
      <c r="W447" s="7"/>
      <c r="X447" s="7"/>
      <c r="Y447" s="7"/>
      <c r="Z447" s="7"/>
      <c r="AA447" s="7"/>
      <c r="AB447" s="7"/>
      <c r="AC447" s="7"/>
      <c r="AD447" s="7"/>
      <c r="AE447" s="7"/>
    </row>
    <row r="448" spans="1:31">
      <c r="A448" s="6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61"/>
      <c r="V448" s="7"/>
      <c r="W448" s="7"/>
      <c r="X448" s="7"/>
      <c r="Y448" s="7"/>
      <c r="Z448" s="7"/>
      <c r="AA448" s="7"/>
      <c r="AB448" s="7"/>
      <c r="AC448" s="7"/>
      <c r="AD448" s="7"/>
      <c r="AE448" s="7"/>
    </row>
    <row r="449" spans="1:31">
      <c r="A449" s="6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61"/>
      <c r="V449" s="7"/>
      <c r="W449" s="7"/>
      <c r="X449" s="7"/>
      <c r="Y449" s="7"/>
      <c r="Z449" s="7"/>
      <c r="AA449" s="7"/>
      <c r="AB449" s="7"/>
      <c r="AC449" s="7"/>
      <c r="AD449" s="7"/>
      <c r="AE449" s="7"/>
    </row>
    <row r="450" spans="1:31">
      <c r="A450" s="6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61"/>
      <c r="V450" s="7"/>
      <c r="W450" s="7"/>
      <c r="X450" s="7"/>
      <c r="Y450" s="7"/>
      <c r="Z450" s="7"/>
      <c r="AA450" s="7"/>
      <c r="AB450" s="7"/>
      <c r="AC450" s="7"/>
      <c r="AD450" s="7"/>
      <c r="AE450" s="7"/>
    </row>
    <row r="451" spans="1:31">
      <c r="A451" s="6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61"/>
      <c r="V451" s="7"/>
      <c r="W451" s="7"/>
      <c r="X451" s="7"/>
      <c r="Y451" s="7"/>
      <c r="Z451" s="7"/>
      <c r="AA451" s="7"/>
      <c r="AB451" s="7"/>
      <c r="AC451" s="7"/>
      <c r="AD451" s="7"/>
      <c r="AE451" s="7"/>
    </row>
    <row r="452" spans="1:31">
      <c r="A452" s="6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61"/>
      <c r="V452" s="7"/>
      <c r="W452" s="7"/>
      <c r="X452" s="7"/>
      <c r="Y452" s="7"/>
      <c r="Z452" s="7"/>
      <c r="AA452" s="7"/>
      <c r="AB452" s="7"/>
      <c r="AC452" s="7"/>
      <c r="AD452" s="7"/>
      <c r="AE452" s="7"/>
    </row>
    <row r="453" spans="1:31">
      <c r="A453" s="6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61"/>
      <c r="V453" s="7"/>
      <c r="W453" s="7"/>
      <c r="X453" s="7"/>
      <c r="Y453" s="7"/>
      <c r="Z453" s="7"/>
      <c r="AA453" s="7"/>
      <c r="AB453" s="7"/>
      <c r="AC453" s="7"/>
      <c r="AD453" s="7"/>
      <c r="AE453" s="7"/>
    </row>
    <row r="454" spans="1:31">
      <c r="A454" s="6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61"/>
      <c r="V454" s="7"/>
      <c r="W454" s="7"/>
      <c r="X454" s="7"/>
      <c r="Y454" s="7"/>
      <c r="Z454" s="7"/>
      <c r="AA454" s="7"/>
      <c r="AB454" s="7"/>
      <c r="AC454" s="7"/>
      <c r="AD454" s="7"/>
      <c r="AE454" s="7"/>
    </row>
    <row r="455" spans="1:31">
      <c r="A455" s="6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61"/>
      <c r="V455" s="7"/>
      <c r="W455" s="7"/>
      <c r="X455" s="7"/>
      <c r="Y455" s="7"/>
      <c r="Z455" s="7"/>
      <c r="AA455" s="7"/>
      <c r="AB455" s="7"/>
      <c r="AC455" s="7"/>
      <c r="AD455" s="7"/>
      <c r="AE455" s="7"/>
    </row>
    <row r="456" spans="1:31">
      <c r="A456" s="6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61"/>
      <c r="V456" s="7"/>
      <c r="W456" s="7"/>
      <c r="X456" s="7"/>
      <c r="Y456" s="7"/>
      <c r="Z456" s="7"/>
      <c r="AA456" s="7"/>
      <c r="AB456" s="7"/>
      <c r="AC456" s="7"/>
      <c r="AD456" s="7"/>
      <c r="AE456" s="7"/>
    </row>
    <row r="457" spans="1:31">
      <c r="A457" s="6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61"/>
      <c r="V457" s="7"/>
      <c r="W457" s="7"/>
      <c r="X457" s="7"/>
      <c r="Y457" s="7"/>
      <c r="Z457" s="7"/>
      <c r="AA457" s="7"/>
      <c r="AB457" s="7"/>
      <c r="AC457" s="7"/>
      <c r="AD457" s="7"/>
      <c r="AE457" s="7"/>
    </row>
    <row r="458" spans="1:31">
      <c r="A458" s="6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61"/>
      <c r="V458" s="7"/>
      <c r="W458" s="7"/>
      <c r="X458" s="7"/>
      <c r="Y458" s="7"/>
      <c r="Z458" s="7"/>
      <c r="AA458" s="7"/>
      <c r="AB458" s="7"/>
      <c r="AC458" s="7"/>
      <c r="AD458" s="7"/>
      <c r="AE458" s="7"/>
    </row>
    <row r="459" spans="1:31">
      <c r="A459" s="6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61"/>
      <c r="V459" s="7"/>
      <c r="W459" s="7"/>
      <c r="X459" s="7"/>
      <c r="Y459" s="7"/>
      <c r="Z459" s="7"/>
      <c r="AA459" s="7"/>
      <c r="AB459" s="7"/>
      <c r="AC459" s="7"/>
      <c r="AD459" s="7"/>
      <c r="AE459" s="7"/>
    </row>
    <row r="460" spans="1:31">
      <c r="A460" s="6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61"/>
      <c r="V460" s="7"/>
      <c r="W460" s="7"/>
      <c r="X460" s="7"/>
      <c r="Y460" s="7"/>
      <c r="Z460" s="7"/>
      <c r="AA460" s="7"/>
      <c r="AB460" s="7"/>
      <c r="AC460" s="7"/>
      <c r="AD460" s="7"/>
      <c r="AE460" s="7"/>
    </row>
    <row r="461" spans="1:31">
      <c r="A461" s="6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61"/>
      <c r="V461" s="7"/>
      <c r="W461" s="7"/>
      <c r="X461" s="7"/>
      <c r="Y461" s="7"/>
      <c r="Z461" s="7"/>
      <c r="AA461" s="7"/>
      <c r="AB461" s="7"/>
      <c r="AC461" s="7"/>
      <c r="AD461" s="7"/>
      <c r="AE461" s="7"/>
    </row>
    <row r="462" spans="1:31">
      <c r="A462" s="6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61"/>
      <c r="V462" s="7"/>
      <c r="W462" s="7"/>
      <c r="X462" s="7"/>
      <c r="Y462" s="7"/>
      <c r="Z462" s="7"/>
      <c r="AA462" s="7"/>
      <c r="AB462" s="7"/>
      <c r="AC462" s="7"/>
      <c r="AD462" s="7"/>
      <c r="AE462" s="7"/>
    </row>
    <row r="463" spans="1:31">
      <c r="A463" s="6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61"/>
      <c r="V463" s="7"/>
      <c r="W463" s="7"/>
      <c r="X463" s="7"/>
      <c r="Y463" s="7"/>
      <c r="Z463" s="7"/>
      <c r="AA463" s="7"/>
      <c r="AB463" s="7"/>
      <c r="AC463" s="7"/>
      <c r="AD463" s="7"/>
      <c r="AE463" s="7"/>
    </row>
    <row r="464" spans="1:31">
      <c r="A464" s="6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61"/>
      <c r="V464" s="7"/>
      <c r="W464" s="7"/>
      <c r="X464" s="7"/>
      <c r="Y464" s="7"/>
      <c r="Z464" s="7"/>
      <c r="AA464" s="7"/>
      <c r="AB464" s="7"/>
      <c r="AC464" s="7"/>
      <c r="AD464" s="7"/>
      <c r="AE464" s="7"/>
    </row>
    <row r="465" spans="1:31">
      <c r="A465" s="6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61"/>
      <c r="V465" s="7"/>
      <c r="W465" s="7"/>
      <c r="X465" s="7"/>
      <c r="Y465" s="7"/>
      <c r="Z465" s="7"/>
      <c r="AA465" s="7"/>
      <c r="AB465" s="7"/>
      <c r="AC465" s="7"/>
      <c r="AD465" s="7"/>
      <c r="AE465" s="7"/>
    </row>
    <row r="466" spans="1:31">
      <c r="A466" s="6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61"/>
      <c r="V466" s="7"/>
      <c r="W466" s="7"/>
      <c r="X466" s="7"/>
      <c r="Y466" s="7"/>
      <c r="Z466" s="7"/>
      <c r="AA466" s="7"/>
      <c r="AB466" s="7"/>
      <c r="AC466" s="7"/>
      <c r="AD466" s="7"/>
      <c r="AE466" s="7"/>
    </row>
    <row r="467" spans="1:31">
      <c r="A467" s="6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61"/>
      <c r="V467" s="7"/>
      <c r="W467" s="7"/>
      <c r="X467" s="7"/>
      <c r="Y467" s="7"/>
      <c r="Z467" s="7"/>
      <c r="AA467" s="7"/>
      <c r="AB467" s="7"/>
      <c r="AC467" s="7"/>
      <c r="AD467" s="7"/>
      <c r="AE467" s="7"/>
    </row>
    <row r="468" spans="1:31">
      <c r="A468" s="6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61"/>
      <c r="V468" s="7"/>
      <c r="W468" s="7"/>
      <c r="X468" s="7"/>
      <c r="Y468" s="7"/>
      <c r="Z468" s="7"/>
      <c r="AA468" s="7"/>
      <c r="AB468" s="7"/>
      <c r="AC468" s="7"/>
      <c r="AD468" s="7"/>
      <c r="AE468" s="7"/>
    </row>
    <row r="469" spans="1:31">
      <c r="A469" s="6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61"/>
      <c r="V469" s="7"/>
      <c r="W469" s="7"/>
      <c r="X469" s="7"/>
      <c r="Y469" s="7"/>
      <c r="Z469" s="7"/>
      <c r="AA469" s="7"/>
      <c r="AB469" s="7"/>
      <c r="AC469" s="7"/>
      <c r="AD469" s="7"/>
      <c r="AE469" s="7"/>
    </row>
    <row r="470" spans="1:31">
      <c r="A470" s="6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61"/>
      <c r="V470" s="7"/>
      <c r="W470" s="7"/>
      <c r="X470" s="7"/>
      <c r="Y470" s="7"/>
      <c r="Z470" s="7"/>
      <c r="AA470" s="7"/>
      <c r="AB470" s="7"/>
      <c r="AC470" s="7"/>
      <c r="AD470" s="7"/>
      <c r="AE470" s="7"/>
    </row>
    <row r="471" spans="1:31">
      <c r="A471" s="6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61"/>
      <c r="V471" s="7"/>
      <c r="W471" s="7"/>
      <c r="X471" s="7"/>
      <c r="Y471" s="7"/>
      <c r="Z471" s="7"/>
      <c r="AA471" s="7"/>
      <c r="AB471" s="7"/>
      <c r="AC471" s="7"/>
      <c r="AD471" s="7"/>
      <c r="AE471" s="7"/>
    </row>
    <row r="472" spans="1:31">
      <c r="A472" s="6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61"/>
      <c r="V472" s="7"/>
      <c r="W472" s="7"/>
      <c r="X472" s="7"/>
      <c r="Y472" s="7"/>
      <c r="Z472" s="7"/>
      <c r="AA472" s="7"/>
      <c r="AB472" s="7"/>
      <c r="AC472" s="7"/>
      <c r="AD472" s="7"/>
      <c r="AE472" s="7"/>
    </row>
    <row r="473" spans="1:31">
      <c r="A473" s="6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61"/>
      <c r="V473" s="7"/>
      <c r="W473" s="7"/>
      <c r="X473" s="7"/>
      <c r="Y473" s="7"/>
      <c r="Z473" s="7"/>
      <c r="AA473" s="7"/>
      <c r="AB473" s="7"/>
      <c r="AC473" s="7"/>
      <c r="AD473" s="7"/>
      <c r="AE473" s="7"/>
    </row>
    <row r="474" spans="1:31">
      <c r="A474" s="6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61"/>
      <c r="V474" s="7"/>
      <c r="W474" s="7"/>
      <c r="X474" s="7"/>
      <c r="Y474" s="7"/>
      <c r="Z474" s="7"/>
      <c r="AA474" s="7"/>
      <c r="AB474" s="7"/>
      <c r="AC474" s="7"/>
      <c r="AD474" s="7"/>
      <c r="AE474" s="7"/>
    </row>
    <row r="475" spans="1:31">
      <c r="A475" s="6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61"/>
      <c r="V475" s="7"/>
      <c r="W475" s="7"/>
      <c r="X475" s="7"/>
      <c r="Y475" s="7"/>
      <c r="Z475" s="7"/>
      <c r="AA475" s="7"/>
      <c r="AB475" s="7"/>
      <c r="AC475" s="7"/>
      <c r="AD475" s="7"/>
      <c r="AE475" s="7"/>
    </row>
    <row r="476" spans="1:31">
      <c r="A476" s="6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61"/>
      <c r="V476" s="7"/>
      <c r="W476" s="7"/>
      <c r="X476" s="7"/>
      <c r="Y476" s="7"/>
      <c r="Z476" s="7"/>
      <c r="AA476" s="7"/>
      <c r="AB476" s="7"/>
      <c r="AC476" s="7"/>
      <c r="AD476" s="7"/>
      <c r="AE476" s="7"/>
    </row>
    <row r="477" spans="1:31">
      <c r="A477" s="6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61"/>
      <c r="V477" s="7"/>
      <c r="W477" s="7"/>
      <c r="X477" s="7"/>
      <c r="Y477" s="7"/>
      <c r="Z477" s="7"/>
      <c r="AA477" s="7"/>
      <c r="AB477" s="7"/>
      <c r="AC477" s="7"/>
      <c r="AD477" s="7"/>
      <c r="AE477" s="7"/>
    </row>
    <row r="478" spans="1:31">
      <c r="A478" s="6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61"/>
      <c r="V478" s="7"/>
      <c r="W478" s="7"/>
      <c r="X478" s="7"/>
      <c r="Y478" s="7"/>
      <c r="Z478" s="7"/>
      <c r="AA478" s="7"/>
      <c r="AB478" s="7"/>
      <c r="AC478" s="7"/>
      <c r="AD478" s="7"/>
      <c r="AE478" s="7"/>
    </row>
    <row r="479" spans="1:31">
      <c r="A479" s="6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61"/>
      <c r="V479" s="7"/>
      <c r="W479" s="7"/>
      <c r="X479" s="7"/>
      <c r="Y479" s="7"/>
      <c r="Z479" s="7"/>
      <c r="AA479" s="7"/>
      <c r="AB479" s="7"/>
      <c r="AC479" s="7"/>
      <c r="AD479" s="7"/>
      <c r="AE479" s="7"/>
    </row>
    <row r="480" spans="1:31">
      <c r="A480" s="6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61"/>
      <c r="V480" s="7"/>
      <c r="W480" s="7"/>
      <c r="X480" s="7"/>
      <c r="Y480" s="7"/>
      <c r="Z480" s="7"/>
      <c r="AA480" s="7"/>
      <c r="AB480" s="7"/>
      <c r="AC480" s="7"/>
      <c r="AD480" s="7"/>
      <c r="AE480" s="7"/>
    </row>
    <row r="481" spans="1:31">
      <c r="A481" s="6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61"/>
      <c r="V481" s="7"/>
      <c r="W481" s="7"/>
      <c r="X481" s="7"/>
      <c r="Y481" s="7"/>
      <c r="Z481" s="7"/>
      <c r="AA481" s="7"/>
      <c r="AB481" s="7"/>
      <c r="AC481" s="7"/>
      <c r="AD481" s="7"/>
      <c r="AE481" s="7"/>
    </row>
    <row r="482" spans="1:31">
      <c r="A482" s="6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61"/>
      <c r="V482" s="7"/>
      <c r="W482" s="7"/>
      <c r="X482" s="7"/>
      <c r="Y482" s="7"/>
      <c r="Z482" s="7"/>
      <c r="AA482" s="7"/>
      <c r="AB482" s="7"/>
      <c r="AC482" s="7"/>
      <c r="AD482" s="7"/>
      <c r="AE482" s="7"/>
    </row>
    <row r="483" spans="1:31">
      <c r="A483" s="6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61"/>
      <c r="V483" s="7"/>
      <c r="W483" s="7"/>
      <c r="X483" s="7"/>
      <c r="Y483" s="7"/>
      <c r="Z483" s="7"/>
      <c r="AA483" s="7"/>
      <c r="AB483" s="7"/>
      <c r="AC483" s="7"/>
      <c r="AD483" s="7"/>
      <c r="AE483" s="7"/>
    </row>
    <row r="484" spans="1:31">
      <c r="A484" s="6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61"/>
      <c r="V484" s="7"/>
      <c r="W484" s="7"/>
      <c r="X484" s="7"/>
      <c r="Y484" s="7"/>
      <c r="Z484" s="7"/>
      <c r="AA484" s="7"/>
      <c r="AB484" s="7"/>
      <c r="AC484" s="7"/>
      <c r="AD484" s="7"/>
      <c r="AE484" s="7"/>
    </row>
    <row r="485" spans="1:31">
      <c r="A485" s="6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61"/>
      <c r="V485" s="7"/>
      <c r="W485" s="7"/>
      <c r="X485" s="7"/>
      <c r="Y485" s="7"/>
      <c r="Z485" s="7"/>
      <c r="AA485" s="7"/>
      <c r="AB485" s="7"/>
      <c r="AC485" s="7"/>
      <c r="AD485" s="7"/>
      <c r="AE485" s="7"/>
    </row>
    <row r="486" spans="1:31">
      <c r="A486" s="6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61"/>
      <c r="V486" s="7"/>
      <c r="W486" s="7"/>
      <c r="X486" s="7"/>
      <c r="Y486" s="7"/>
      <c r="Z486" s="7"/>
      <c r="AA486" s="7"/>
      <c r="AB486" s="7"/>
      <c r="AC486" s="7"/>
      <c r="AD486" s="7"/>
      <c r="AE486" s="7"/>
    </row>
    <row r="487" spans="1:31">
      <c r="A487" s="6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61"/>
      <c r="V487" s="7"/>
      <c r="W487" s="7"/>
      <c r="X487" s="7"/>
      <c r="Y487" s="7"/>
      <c r="Z487" s="7"/>
      <c r="AA487" s="7"/>
      <c r="AB487" s="7"/>
      <c r="AC487" s="7"/>
      <c r="AD487" s="7"/>
      <c r="AE487" s="7"/>
    </row>
    <row r="488" spans="1:31">
      <c r="A488" s="6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61"/>
      <c r="V488" s="7"/>
      <c r="W488" s="7"/>
      <c r="X488" s="7"/>
      <c r="Y488" s="7"/>
      <c r="Z488" s="7"/>
      <c r="AA488" s="7"/>
      <c r="AB488" s="7"/>
      <c r="AC488" s="7"/>
      <c r="AD488" s="7"/>
      <c r="AE488" s="7"/>
    </row>
    <row r="489" spans="1:31">
      <c r="A489" s="6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61"/>
      <c r="V489" s="7"/>
      <c r="W489" s="7"/>
      <c r="X489" s="7"/>
      <c r="Y489" s="7"/>
      <c r="Z489" s="7"/>
      <c r="AA489" s="7"/>
      <c r="AB489" s="7"/>
      <c r="AC489" s="7"/>
      <c r="AD489" s="7"/>
      <c r="AE489" s="7"/>
    </row>
    <row r="490" spans="1:31">
      <c r="A490" s="6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61"/>
      <c r="V490" s="7"/>
      <c r="W490" s="7"/>
      <c r="X490" s="7"/>
      <c r="Y490" s="7"/>
      <c r="Z490" s="7"/>
      <c r="AA490" s="7"/>
      <c r="AB490" s="7"/>
      <c r="AC490" s="7"/>
      <c r="AD490" s="7"/>
      <c r="AE490" s="7"/>
    </row>
    <row r="491" spans="1:31">
      <c r="A491" s="6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61"/>
      <c r="V491" s="7"/>
      <c r="W491" s="7"/>
      <c r="X491" s="7"/>
      <c r="Y491" s="7"/>
      <c r="Z491" s="7"/>
      <c r="AA491" s="7"/>
      <c r="AB491" s="7"/>
      <c r="AC491" s="7"/>
      <c r="AD491" s="7"/>
      <c r="AE491" s="7"/>
    </row>
    <row r="492" spans="1:31">
      <c r="A492" s="6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61"/>
      <c r="V492" s="7"/>
      <c r="W492" s="7"/>
      <c r="X492" s="7"/>
      <c r="Y492" s="7"/>
      <c r="Z492" s="7"/>
      <c r="AA492" s="7"/>
      <c r="AB492" s="7"/>
      <c r="AC492" s="7"/>
      <c r="AD492" s="7"/>
      <c r="AE492" s="7"/>
    </row>
    <row r="493" spans="1:31">
      <c r="A493" s="6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61"/>
      <c r="V493" s="7"/>
      <c r="W493" s="7"/>
      <c r="X493" s="7"/>
      <c r="Y493" s="7"/>
      <c r="Z493" s="7"/>
      <c r="AA493" s="7"/>
      <c r="AB493" s="7"/>
      <c r="AC493" s="7"/>
      <c r="AD493" s="7"/>
      <c r="AE493" s="7"/>
    </row>
    <row r="494" spans="1:31">
      <c r="A494" s="6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61"/>
      <c r="V494" s="7"/>
      <c r="W494" s="7"/>
      <c r="X494" s="7"/>
      <c r="Y494" s="7"/>
      <c r="Z494" s="7"/>
      <c r="AA494" s="7"/>
      <c r="AB494" s="7"/>
      <c r="AC494" s="7"/>
      <c r="AD494" s="7"/>
      <c r="AE494" s="7"/>
    </row>
    <row r="495" spans="1:31">
      <c r="A495" s="6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61"/>
      <c r="V495" s="7"/>
      <c r="W495" s="7"/>
      <c r="X495" s="7"/>
      <c r="Y495" s="7"/>
      <c r="Z495" s="7"/>
      <c r="AA495" s="7"/>
      <c r="AB495" s="7"/>
      <c r="AC495" s="7"/>
      <c r="AD495" s="7"/>
      <c r="AE495" s="7"/>
    </row>
    <row r="496" spans="1:31">
      <c r="A496" s="6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61"/>
      <c r="V496" s="7"/>
      <c r="W496" s="7"/>
      <c r="X496" s="7"/>
      <c r="Y496" s="7"/>
      <c r="Z496" s="7"/>
      <c r="AA496" s="7"/>
      <c r="AB496" s="7"/>
      <c r="AC496" s="7"/>
      <c r="AD496" s="7"/>
      <c r="AE496" s="7"/>
    </row>
    <row r="497" spans="1:31">
      <c r="A497" s="6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61"/>
      <c r="V497" s="7"/>
      <c r="W497" s="7"/>
      <c r="X497" s="7"/>
      <c r="Y497" s="7"/>
      <c r="Z497" s="7"/>
      <c r="AA497" s="7"/>
      <c r="AB497" s="7"/>
      <c r="AC497" s="7"/>
      <c r="AD497" s="7"/>
      <c r="AE497" s="7"/>
    </row>
    <row r="498" spans="1:31">
      <c r="A498" s="6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61"/>
      <c r="V498" s="7"/>
      <c r="W498" s="7"/>
      <c r="X498" s="7"/>
      <c r="Y498" s="7"/>
      <c r="Z498" s="7"/>
      <c r="AA498" s="7"/>
      <c r="AB498" s="7"/>
      <c r="AC498" s="7"/>
      <c r="AD498" s="7"/>
      <c r="AE498" s="7"/>
    </row>
    <row r="499" spans="1:31">
      <c r="A499" s="6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61"/>
      <c r="V499" s="7"/>
      <c r="W499" s="7"/>
      <c r="X499" s="7"/>
      <c r="Y499" s="7"/>
      <c r="Z499" s="7"/>
      <c r="AA499" s="7"/>
      <c r="AB499" s="7"/>
      <c r="AC499" s="7"/>
      <c r="AD499" s="7"/>
      <c r="AE499" s="7"/>
    </row>
    <row r="500" spans="1:31">
      <c r="A500" s="6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61"/>
      <c r="V500" s="7"/>
      <c r="W500" s="7"/>
      <c r="X500" s="7"/>
      <c r="Y500" s="7"/>
      <c r="Z500" s="7"/>
      <c r="AA500" s="7"/>
      <c r="AB500" s="7"/>
      <c r="AC500" s="7"/>
      <c r="AD500" s="7"/>
      <c r="AE500" s="7"/>
    </row>
    <row r="501" spans="1:31">
      <c r="A501" s="6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61"/>
      <c r="V501" s="7"/>
      <c r="W501" s="7"/>
      <c r="X501" s="7"/>
      <c r="Y501" s="7"/>
      <c r="Z501" s="7"/>
      <c r="AA501" s="7"/>
      <c r="AB501" s="7"/>
      <c r="AC501" s="7"/>
      <c r="AD501" s="7"/>
      <c r="AE501" s="7"/>
    </row>
    <row r="502" spans="1:31">
      <c r="A502" s="6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61"/>
      <c r="V502" s="7"/>
      <c r="W502" s="7"/>
      <c r="X502" s="7"/>
      <c r="Y502" s="7"/>
      <c r="Z502" s="7"/>
      <c r="AA502" s="7"/>
      <c r="AB502" s="7"/>
      <c r="AC502" s="7"/>
      <c r="AD502" s="7"/>
      <c r="AE502" s="7"/>
    </row>
    <row r="503" spans="1:31">
      <c r="A503" s="6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61"/>
      <c r="V503" s="7"/>
      <c r="W503" s="7"/>
      <c r="X503" s="7"/>
      <c r="Y503" s="7"/>
      <c r="Z503" s="7"/>
      <c r="AA503" s="7"/>
      <c r="AB503" s="7"/>
      <c r="AC503" s="7"/>
      <c r="AD503" s="7"/>
      <c r="AE503" s="7"/>
    </row>
    <row r="504" spans="1:31">
      <c r="A504" s="6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61"/>
      <c r="V504" s="7"/>
      <c r="W504" s="7"/>
      <c r="X504" s="7"/>
      <c r="Y504" s="7"/>
      <c r="Z504" s="7"/>
      <c r="AA504" s="7"/>
      <c r="AB504" s="7"/>
      <c r="AC504" s="7"/>
      <c r="AD504" s="7"/>
      <c r="AE504" s="7"/>
    </row>
    <row r="505" spans="1:31">
      <c r="A505" s="6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61"/>
      <c r="V505" s="7"/>
      <c r="W505" s="7"/>
      <c r="X505" s="7"/>
      <c r="Y505" s="7"/>
      <c r="Z505" s="7"/>
      <c r="AA505" s="7"/>
      <c r="AB505" s="7"/>
      <c r="AC505" s="7"/>
      <c r="AD505" s="7"/>
      <c r="AE505" s="7"/>
    </row>
    <row r="506" spans="1:31">
      <c r="A506" s="6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61"/>
      <c r="V506" s="7"/>
      <c r="W506" s="7"/>
      <c r="X506" s="7"/>
      <c r="Y506" s="7"/>
      <c r="Z506" s="7"/>
      <c r="AA506" s="7"/>
      <c r="AB506" s="7"/>
      <c r="AC506" s="7"/>
      <c r="AD506" s="7"/>
      <c r="AE506" s="7"/>
    </row>
    <row r="507" spans="1:31">
      <c r="A507" s="6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61"/>
      <c r="V507" s="7"/>
      <c r="W507" s="7"/>
      <c r="X507" s="7"/>
      <c r="Y507" s="7"/>
      <c r="Z507" s="7"/>
      <c r="AA507" s="7"/>
      <c r="AB507" s="7"/>
      <c r="AC507" s="7"/>
      <c r="AD507" s="7"/>
      <c r="AE507" s="7"/>
    </row>
    <row r="508" spans="1:31">
      <c r="A508" s="6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61"/>
      <c r="V508" s="7"/>
      <c r="W508" s="7"/>
      <c r="X508" s="7"/>
      <c r="Y508" s="7"/>
      <c r="Z508" s="7"/>
      <c r="AA508" s="7"/>
      <c r="AB508" s="7"/>
      <c r="AC508" s="7"/>
      <c r="AD508" s="7"/>
      <c r="AE508" s="7"/>
    </row>
    <row r="509" spans="1:31">
      <c r="A509" s="6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61"/>
      <c r="V509" s="7"/>
      <c r="W509" s="7"/>
      <c r="X509" s="7"/>
      <c r="Y509" s="7"/>
      <c r="Z509" s="7"/>
      <c r="AA509" s="7"/>
      <c r="AB509" s="7"/>
      <c r="AC509" s="7"/>
      <c r="AD509" s="7"/>
      <c r="AE509" s="7"/>
    </row>
    <row r="510" spans="1:31">
      <c r="A510" s="6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61"/>
      <c r="V510" s="7"/>
      <c r="W510" s="7"/>
      <c r="X510" s="7"/>
      <c r="Y510" s="7"/>
      <c r="Z510" s="7"/>
      <c r="AA510" s="7"/>
      <c r="AB510" s="7"/>
      <c r="AC510" s="7"/>
      <c r="AD510" s="7"/>
      <c r="AE510" s="7"/>
    </row>
    <row r="511" spans="1:31">
      <c r="A511" s="6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61"/>
      <c r="V511" s="7"/>
      <c r="W511" s="7"/>
      <c r="X511" s="7"/>
      <c r="Y511" s="7"/>
      <c r="Z511" s="7"/>
      <c r="AA511" s="7"/>
      <c r="AB511" s="7"/>
      <c r="AC511" s="7"/>
      <c r="AD511" s="7"/>
      <c r="AE511" s="7"/>
    </row>
    <row r="512" spans="1:31">
      <c r="A512" s="6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61"/>
      <c r="V512" s="7"/>
      <c r="W512" s="7"/>
      <c r="X512" s="7"/>
      <c r="Y512" s="7"/>
      <c r="Z512" s="7"/>
      <c r="AA512" s="7"/>
      <c r="AB512" s="7"/>
      <c r="AC512" s="7"/>
      <c r="AD512" s="7"/>
      <c r="AE512" s="7"/>
    </row>
    <row r="513" spans="1:31">
      <c r="A513" s="6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61"/>
      <c r="V513" s="7"/>
      <c r="W513" s="7"/>
      <c r="X513" s="7"/>
      <c r="Y513" s="7"/>
      <c r="Z513" s="7"/>
      <c r="AA513" s="7"/>
      <c r="AB513" s="7"/>
      <c r="AC513" s="7"/>
      <c r="AD513" s="7"/>
      <c r="AE513" s="7"/>
    </row>
    <row r="514" spans="1:31">
      <c r="A514" s="6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61"/>
      <c r="V514" s="7"/>
      <c r="W514" s="7"/>
      <c r="X514" s="7"/>
      <c r="Y514" s="7"/>
      <c r="Z514" s="7"/>
      <c r="AA514" s="7"/>
      <c r="AB514" s="7"/>
      <c r="AC514" s="7"/>
      <c r="AD514" s="7"/>
      <c r="AE514" s="7"/>
    </row>
    <row r="515" spans="1:31">
      <c r="A515" s="6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61"/>
      <c r="V515" s="7"/>
      <c r="W515" s="7"/>
      <c r="X515" s="7"/>
      <c r="Y515" s="7"/>
      <c r="Z515" s="7"/>
      <c r="AA515" s="7"/>
      <c r="AB515" s="7"/>
      <c r="AC515" s="7"/>
      <c r="AD515" s="7"/>
      <c r="AE515" s="7"/>
    </row>
    <row r="516" spans="1:31">
      <c r="A516" s="6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61"/>
      <c r="V516" s="7"/>
      <c r="W516" s="7"/>
      <c r="X516" s="7"/>
      <c r="Y516" s="7"/>
      <c r="Z516" s="7"/>
      <c r="AA516" s="7"/>
      <c r="AB516" s="7"/>
      <c r="AC516" s="7"/>
      <c r="AD516" s="7"/>
      <c r="AE516" s="7"/>
    </row>
    <row r="517" spans="1:31">
      <c r="A517" s="6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61"/>
      <c r="V517" s="7"/>
      <c r="W517" s="7"/>
      <c r="X517" s="7"/>
      <c r="Y517" s="7"/>
      <c r="Z517" s="7"/>
      <c r="AA517" s="7"/>
      <c r="AB517" s="7"/>
      <c r="AC517" s="7"/>
      <c r="AD517" s="7"/>
      <c r="AE517" s="7"/>
    </row>
    <row r="518" spans="1:31">
      <c r="A518" s="6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61"/>
      <c r="V518" s="7"/>
      <c r="W518" s="7"/>
      <c r="X518" s="7"/>
      <c r="Y518" s="7"/>
      <c r="Z518" s="7"/>
      <c r="AA518" s="7"/>
      <c r="AB518" s="7"/>
      <c r="AC518" s="7"/>
      <c r="AD518" s="7"/>
      <c r="AE518" s="7"/>
    </row>
    <row r="519" spans="1:31">
      <c r="A519" s="6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61"/>
      <c r="V519" s="7"/>
      <c r="W519" s="7"/>
      <c r="X519" s="7"/>
      <c r="Y519" s="7"/>
      <c r="Z519" s="7"/>
      <c r="AA519" s="7"/>
      <c r="AB519" s="7"/>
      <c r="AC519" s="7"/>
      <c r="AD519" s="7"/>
      <c r="AE519" s="7"/>
    </row>
    <row r="520" spans="1:31">
      <c r="A520" s="6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61"/>
      <c r="V520" s="7"/>
      <c r="W520" s="7"/>
      <c r="X520" s="7"/>
      <c r="Y520" s="7"/>
      <c r="Z520" s="7"/>
      <c r="AA520" s="7"/>
      <c r="AB520" s="7"/>
      <c r="AC520" s="7"/>
      <c r="AD520" s="7"/>
      <c r="AE520" s="7"/>
    </row>
    <row r="521" spans="1:31">
      <c r="A521" s="6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61"/>
      <c r="V521" s="7"/>
      <c r="W521" s="7"/>
      <c r="X521" s="7"/>
      <c r="Y521" s="7"/>
      <c r="Z521" s="7"/>
      <c r="AA521" s="7"/>
      <c r="AB521" s="7"/>
      <c r="AC521" s="7"/>
      <c r="AD521" s="7"/>
      <c r="AE521" s="7"/>
    </row>
    <row r="522" spans="1:31">
      <c r="A522" s="6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61"/>
      <c r="V522" s="7"/>
      <c r="W522" s="7"/>
      <c r="X522" s="7"/>
      <c r="Y522" s="7"/>
      <c r="Z522" s="7"/>
      <c r="AA522" s="7"/>
      <c r="AB522" s="7"/>
      <c r="AC522" s="7"/>
      <c r="AD522" s="7"/>
      <c r="AE522" s="7"/>
    </row>
    <row r="523" spans="1:31">
      <c r="A523" s="6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61"/>
      <c r="V523" s="7"/>
      <c r="W523" s="7"/>
      <c r="X523" s="7"/>
      <c r="Y523" s="7"/>
      <c r="Z523" s="7"/>
      <c r="AA523" s="7"/>
      <c r="AB523" s="7"/>
      <c r="AC523" s="7"/>
      <c r="AD523" s="7"/>
      <c r="AE523" s="7"/>
    </row>
    <row r="524" spans="1:31">
      <c r="A524" s="6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61"/>
      <c r="V524" s="7"/>
      <c r="W524" s="7"/>
      <c r="X524" s="7"/>
      <c r="Y524" s="7"/>
      <c r="Z524" s="7"/>
      <c r="AA524" s="7"/>
      <c r="AB524" s="7"/>
      <c r="AC524" s="7"/>
      <c r="AD524" s="7"/>
      <c r="AE524" s="7"/>
    </row>
    <row r="525" spans="1:31">
      <c r="A525" s="6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61"/>
      <c r="V525" s="7"/>
      <c r="W525" s="7"/>
      <c r="X525" s="7"/>
      <c r="Y525" s="7"/>
      <c r="Z525" s="7"/>
      <c r="AA525" s="7"/>
      <c r="AB525" s="7"/>
      <c r="AC525" s="7"/>
      <c r="AD525" s="7"/>
      <c r="AE525" s="7"/>
    </row>
    <row r="526" spans="1:31">
      <c r="A526" s="6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61"/>
      <c r="V526" s="7"/>
      <c r="W526" s="7"/>
      <c r="X526" s="7"/>
      <c r="Y526" s="7"/>
      <c r="Z526" s="7"/>
      <c r="AA526" s="7"/>
      <c r="AB526" s="7"/>
      <c r="AC526" s="7"/>
      <c r="AD526" s="7"/>
      <c r="AE526" s="7"/>
    </row>
    <row r="527" spans="1:31">
      <c r="A527" s="6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61"/>
      <c r="V527" s="7"/>
      <c r="W527" s="7"/>
      <c r="X527" s="7"/>
      <c r="Y527" s="7"/>
      <c r="Z527" s="7"/>
      <c r="AA527" s="7"/>
      <c r="AB527" s="7"/>
      <c r="AC527" s="7"/>
      <c r="AD527" s="7"/>
      <c r="AE527" s="7"/>
    </row>
    <row r="528" spans="1:31">
      <c r="A528" s="6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61"/>
      <c r="V528" s="7"/>
      <c r="W528" s="7"/>
      <c r="X528" s="7"/>
      <c r="Y528" s="7"/>
      <c r="Z528" s="7"/>
      <c r="AA528" s="7"/>
      <c r="AB528" s="7"/>
      <c r="AC528" s="7"/>
      <c r="AD528" s="7"/>
      <c r="AE528" s="7"/>
    </row>
    <row r="529" spans="1:31">
      <c r="A529" s="6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61"/>
      <c r="V529" s="7"/>
      <c r="W529" s="7"/>
      <c r="X529" s="7"/>
      <c r="Y529" s="7"/>
      <c r="Z529" s="7"/>
      <c r="AA529" s="7"/>
      <c r="AB529" s="7"/>
      <c r="AC529" s="7"/>
      <c r="AD529" s="7"/>
      <c r="AE529" s="7"/>
    </row>
    <row r="530" spans="1:31">
      <c r="A530" s="6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61"/>
      <c r="V530" s="7"/>
      <c r="W530" s="7"/>
      <c r="X530" s="7"/>
      <c r="Y530" s="7"/>
      <c r="Z530" s="7"/>
      <c r="AA530" s="7"/>
      <c r="AB530" s="7"/>
      <c r="AC530" s="7"/>
      <c r="AD530" s="7"/>
      <c r="AE530" s="7"/>
    </row>
    <row r="531" spans="1:31">
      <c r="A531" s="6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61"/>
      <c r="V531" s="7"/>
      <c r="W531" s="7"/>
      <c r="X531" s="7"/>
      <c r="Y531" s="7"/>
      <c r="Z531" s="7"/>
      <c r="AA531" s="7"/>
      <c r="AB531" s="7"/>
      <c r="AC531" s="7"/>
      <c r="AD531" s="7"/>
      <c r="AE531" s="7"/>
    </row>
    <row r="532" spans="1:31">
      <c r="A532" s="6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61"/>
      <c r="V532" s="7"/>
      <c r="W532" s="7"/>
      <c r="X532" s="7"/>
      <c r="Y532" s="7"/>
      <c r="Z532" s="7"/>
      <c r="AA532" s="7"/>
      <c r="AB532" s="7"/>
      <c r="AC532" s="7"/>
      <c r="AD532" s="7"/>
      <c r="AE532" s="7"/>
    </row>
    <row r="533" spans="1:31">
      <c r="A533" s="6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61"/>
      <c r="V533" s="7"/>
      <c r="W533" s="7"/>
      <c r="X533" s="7"/>
      <c r="Y533" s="7"/>
      <c r="Z533" s="7"/>
      <c r="AA533" s="7"/>
      <c r="AB533" s="7"/>
      <c r="AC533" s="7"/>
      <c r="AD533" s="7"/>
      <c r="AE533" s="7"/>
    </row>
    <row r="534" spans="1:31">
      <c r="A534" s="6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61"/>
      <c r="V534" s="7"/>
      <c r="W534" s="7"/>
      <c r="X534" s="7"/>
      <c r="Y534" s="7"/>
      <c r="Z534" s="7"/>
      <c r="AA534" s="7"/>
      <c r="AB534" s="7"/>
      <c r="AC534" s="7"/>
      <c r="AD534" s="7"/>
      <c r="AE534" s="7"/>
    </row>
    <row r="535" spans="1:31">
      <c r="A535" s="6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61"/>
      <c r="V535" s="7"/>
      <c r="W535" s="7"/>
      <c r="X535" s="7"/>
      <c r="Y535" s="7"/>
      <c r="Z535" s="7"/>
      <c r="AA535" s="7"/>
      <c r="AB535" s="7"/>
      <c r="AC535" s="7"/>
      <c r="AD535" s="7"/>
      <c r="AE535" s="7"/>
    </row>
    <row r="536" spans="1:31">
      <c r="A536" s="6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61"/>
      <c r="V536" s="7"/>
      <c r="W536" s="7"/>
      <c r="X536" s="7"/>
      <c r="Y536" s="7"/>
      <c r="Z536" s="7"/>
      <c r="AA536" s="7"/>
      <c r="AB536" s="7"/>
      <c r="AC536" s="7"/>
      <c r="AD536" s="7"/>
      <c r="AE536" s="7"/>
    </row>
    <row r="537" spans="1:31">
      <c r="A537" s="6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61"/>
      <c r="V537" s="7"/>
      <c r="W537" s="7"/>
      <c r="X537" s="7"/>
      <c r="Y537" s="7"/>
      <c r="Z537" s="7"/>
      <c r="AA537" s="7"/>
      <c r="AB537" s="7"/>
      <c r="AC537" s="7"/>
      <c r="AD537" s="7"/>
      <c r="AE537" s="7"/>
    </row>
    <row r="538" spans="1:31">
      <c r="A538" s="6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61"/>
      <c r="V538" s="7"/>
      <c r="W538" s="7"/>
      <c r="X538" s="7"/>
      <c r="Y538" s="7"/>
      <c r="Z538" s="7"/>
      <c r="AA538" s="7"/>
      <c r="AB538" s="7"/>
      <c r="AC538" s="7"/>
      <c r="AD538" s="7"/>
      <c r="AE538" s="7"/>
    </row>
    <row r="539" spans="1:31">
      <c r="A539" s="6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61"/>
      <c r="V539" s="7"/>
      <c r="W539" s="7"/>
      <c r="X539" s="7"/>
      <c r="Y539" s="7"/>
      <c r="Z539" s="7"/>
      <c r="AA539" s="7"/>
      <c r="AB539" s="7"/>
      <c r="AC539" s="7"/>
      <c r="AD539" s="7"/>
      <c r="AE539" s="7"/>
    </row>
    <row r="540" spans="1:31">
      <c r="A540" s="6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61"/>
      <c r="V540" s="7"/>
      <c r="W540" s="7"/>
      <c r="X540" s="7"/>
      <c r="Y540" s="7"/>
      <c r="Z540" s="7"/>
      <c r="AA540" s="7"/>
      <c r="AB540" s="7"/>
      <c r="AC540" s="7"/>
      <c r="AD540" s="7"/>
      <c r="AE540" s="7"/>
    </row>
    <row r="541" spans="1:31">
      <c r="A541" s="6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61"/>
      <c r="V541" s="7"/>
      <c r="W541" s="7"/>
      <c r="X541" s="7"/>
      <c r="Y541" s="7"/>
      <c r="Z541" s="7"/>
      <c r="AA541" s="7"/>
      <c r="AB541" s="7"/>
      <c r="AC541" s="7"/>
      <c r="AD541" s="7"/>
      <c r="AE541" s="7"/>
    </row>
    <row r="542" spans="1:31">
      <c r="A542" s="6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61"/>
      <c r="V542" s="7"/>
      <c r="W542" s="7"/>
      <c r="X542" s="7"/>
      <c r="Y542" s="7"/>
      <c r="Z542" s="7"/>
      <c r="AA542" s="7"/>
      <c r="AB542" s="7"/>
      <c r="AC542" s="7"/>
      <c r="AD542" s="7"/>
      <c r="AE542" s="7"/>
    </row>
    <row r="543" spans="1:31">
      <c r="A543" s="6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61"/>
      <c r="V543" s="7"/>
      <c r="W543" s="7"/>
      <c r="X543" s="7"/>
      <c r="Y543" s="7"/>
      <c r="Z543" s="7"/>
      <c r="AA543" s="7"/>
      <c r="AB543" s="7"/>
      <c r="AC543" s="7"/>
      <c r="AD543" s="7"/>
      <c r="AE543" s="7"/>
    </row>
    <row r="544" spans="1:31">
      <c r="A544" s="6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61"/>
      <c r="V544" s="7"/>
      <c r="W544" s="7"/>
      <c r="X544" s="7"/>
      <c r="Y544" s="7"/>
      <c r="Z544" s="7"/>
      <c r="AA544" s="7"/>
      <c r="AB544" s="7"/>
      <c r="AC544" s="7"/>
      <c r="AD544" s="7"/>
      <c r="AE544" s="7"/>
    </row>
    <row r="545" spans="1:31">
      <c r="A545" s="6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61"/>
      <c r="V545" s="7"/>
      <c r="W545" s="7"/>
      <c r="X545" s="7"/>
      <c r="Y545" s="7"/>
      <c r="Z545" s="7"/>
      <c r="AA545" s="7"/>
      <c r="AB545" s="7"/>
      <c r="AC545" s="7"/>
      <c r="AD545" s="7"/>
      <c r="AE545" s="7"/>
    </row>
    <row r="546" spans="1:31">
      <c r="A546" s="6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61"/>
      <c r="V546" s="7"/>
      <c r="W546" s="7"/>
      <c r="X546" s="7"/>
      <c r="Y546" s="7"/>
      <c r="Z546" s="7"/>
      <c r="AA546" s="7"/>
      <c r="AB546" s="7"/>
      <c r="AC546" s="7"/>
      <c r="AD546" s="7"/>
      <c r="AE546" s="7"/>
    </row>
    <row r="547" spans="1:31">
      <c r="A547" s="6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61"/>
      <c r="V547" s="7"/>
      <c r="W547" s="7"/>
      <c r="X547" s="7"/>
      <c r="Y547" s="7"/>
      <c r="Z547" s="7"/>
      <c r="AA547" s="7"/>
      <c r="AB547" s="7"/>
      <c r="AC547" s="7"/>
      <c r="AD547" s="7"/>
      <c r="AE547" s="7"/>
    </row>
    <row r="548" spans="1:31">
      <c r="A548" s="6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61"/>
      <c r="V548" s="7"/>
      <c r="W548" s="7"/>
      <c r="X548" s="7"/>
      <c r="Y548" s="7"/>
      <c r="Z548" s="7"/>
      <c r="AA548" s="7"/>
      <c r="AB548" s="7"/>
      <c r="AC548" s="7"/>
      <c r="AD548" s="7"/>
      <c r="AE548" s="7"/>
    </row>
    <row r="549" spans="1:31">
      <c r="A549" s="6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61"/>
      <c r="V549" s="7"/>
      <c r="W549" s="7"/>
      <c r="X549" s="7"/>
      <c r="Y549" s="7"/>
      <c r="Z549" s="7"/>
      <c r="AA549" s="7"/>
      <c r="AB549" s="7"/>
      <c r="AC549" s="7"/>
      <c r="AD549" s="7"/>
      <c r="AE549" s="7"/>
    </row>
    <row r="550" spans="1:31">
      <c r="A550" s="6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61"/>
      <c r="V550" s="7"/>
      <c r="W550" s="7"/>
      <c r="X550" s="7"/>
      <c r="Y550" s="7"/>
      <c r="Z550" s="7"/>
      <c r="AA550" s="7"/>
      <c r="AB550" s="7"/>
      <c r="AC550" s="7"/>
      <c r="AD550" s="7"/>
      <c r="AE550" s="7"/>
    </row>
    <row r="551" spans="1:31">
      <c r="A551" s="6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61"/>
      <c r="V551" s="7"/>
      <c r="W551" s="7"/>
      <c r="X551" s="7"/>
      <c r="Y551" s="7"/>
      <c r="Z551" s="7"/>
      <c r="AA551" s="7"/>
      <c r="AB551" s="7"/>
      <c r="AC551" s="7"/>
      <c r="AD551" s="7"/>
      <c r="AE551" s="7"/>
    </row>
    <row r="552" spans="1:31">
      <c r="A552" s="6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61"/>
      <c r="V552" s="7"/>
      <c r="W552" s="7"/>
      <c r="X552" s="7"/>
      <c r="Y552" s="7"/>
      <c r="Z552" s="7"/>
      <c r="AA552" s="7"/>
      <c r="AB552" s="7"/>
      <c r="AC552" s="7"/>
      <c r="AD552" s="7"/>
      <c r="AE552" s="7"/>
    </row>
    <row r="553" spans="1:31">
      <c r="A553" s="6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61"/>
      <c r="V553" s="7"/>
      <c r="W553" s="7"/>
      <c r="X553" s="7"/>
      <c r="Y553" s="7"/>
      <c r="Z553" s="7"/>
      <c r="AA553" s="7"/>
      <c r="AB553" s="7"/>
      <c r="AC553" s="7"/>
      <c r="AD553" s="7"/>
      <c r="AE553" s="7"/>
    </row>
    <row r="554" spans="1:31">
      <c r="A554" s="6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61"/>
      <c r="V554" s="7"/>
      <c r="W554" s="7"/>
      <c r="X554" s="7"/>
      <c r="Y554" s="7"/>
      <c r="Z554" s="7"/>
      <c r="AA554" s="7"/>
      <c r="AB554" s="7"/>
      <c r="AC554" s="7"/>
      <c r="AD554" s="7"/>
      <c r="AE554" s="7"/>
    </row>
    <row r="555" spans="1:31">
      <c r="A555" s="6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61"/>
      <c r="V555" s="7"/>
      <c r="W555" s="7"/>
      <c r="X555" s="7"/>
      <c r="Y555" s="7"/>
      <c r="Z555" s="7"/>
      <c r="AA555" s="7"/>
      <c r="AB555" s="7"/>
      <c r="AC555" s="7"/>
      <c r="AD555" s="7"/>
      <c r="AE555" s="7"/>
    </row>
    <row r="556" spans="1:31">
      <c r="A556" s="6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61"/>
      <c r="V556" s="7"/>
      <c r="W556" s="7"/>
      <c r="X556" s="7"/>
      <c r="Y556" s="7"/>
      <c r="Z556" s="7"/>
      <c r="AA556" s="7"/>
      <c r="AB556" s="7"/>
      <c r="AC556" s="7"/>
      <c r="AD556" s="7"/>
      <c r="AE556" s="7"/>
    </row>
    <row r="557" spans="1:31">
      <c r="A557" s="6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61"/>
      <c r="V557" s="7"/>
      <c r="W557" s="7"/>
      <c r="X557" s="7"/>
      <c r="Y557" s="7"/>
      <c r="Z557" s="7"/>
      <c r="AA557" s="7"/>
      <c r="AB557" s="7"/>
      <c r="AC557" s="7"/>
      <c r="AD557" s="7"/>
      <c r="AE557" s="7"/>
    </row>
    <row r="558" spans="1:31">
      <c r="A558" s="6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61"/>
      <c r="V558" s="7"/>
      <c r="W558" s="7"/>
      <c r="X558" s="7"/>
      <c r="Y558" s="7"/>
      <c r="Z558" s="7"/>
      <c r="AA558" s="7"/>
      <c r="AB558" s="7"/>
      <c r="AC558" s="7"/>
      <c r="AD558" s="7"/>
      <c r="AE558" s="7"/>
    </row>
    <row r="559" spans="1:31">
      <c r="A559" s="6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61"/>
      <c r="V559" s="7"/>
      <c r="W559" s="7"/>
      <c r="X559" s="7"/>
      <c r="Y559" s="7"/>
      <c r="Z559" s="7"/>
      <c r="AA559" s="7"/>
      <c r="AB559" s="7"/>
      <c r="AC559" s="7"/>
      <c r="AD559" s="7"/>
      <c r="AE559" s="7"/>
    </row>
    <row r="560" spans="1:31">
      <c r="A560" s="6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61"/>
      <c r="V560" s="7"/>
      <c r="W560" s="7"/>
      <c r="X560" s="7"/>
      <c r="Y560" s="7"/>
      <c r="Z560" s="7"/>
      <c r="AA560" s="7"/>
      <c r="AB560" s="7"/>
      <c r="AC560" s="7"/>
      <c r="AD560" s="7"/>
      <c r="AE560" s="7"/>
    </row>
    <row r="561" spans="1:31">
      <c r="A561" s="6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61"/>
      <c r="V561" s="7"/>
      <c r="W561" s="7"/>
      <c r="X561" s="7"/>
      <c r="Y561" s="7"/>
      <c r="Z561" s="7"/>
      <c r="AA561" s="7"/>
      <c r="AB561" s="7"/>
      <c r="AC561" s="7"/>
      <c r="AD561" s="7"/>
      <c r="AE561" s="7"/>
    </row>
    <row r="562" spans="1:31">
      <c r="A562" s="6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61"/>
      <c r="V562" s="7"/>
      <c r="W562" s="7"/>
      <c r="X562" s="7"/>
      <c r="Y562" s="7"/>
      <c r="Z562" s="7"/>
      <c r="AA562" s="7"/>
      <c r="AB562" s="7"/>
      <c r="AC562" s="7"/>
      <c r="AD562" s="7"/>
      <c r="AE562" s="7"/>
    </row>
    <row r="563" spans="1:31">
      <c r="A563" s="6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61"/>
      <c r="V563" s="7"/>
      <c r="W563" s="7"/>
      <c r="X563" s="7"/>
      <c r="Y563" s="7"/>
      <c r="Z563" s="7"/>
      <c r="AA563" s="7"/>
      <c r="AB563" s="7"/>
      <c r="AC563" s="7"/>
      <c r="AD563" s="7"/>
      <c r="AE563" s="7"/>
    </row>
    <row r="564" spans="1:31">
      <c r="A564" s="6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61"/>
      <c r="V564" s="7"/>
      <c r="W564" s="7"/>
      <c r="X564" s="7"/>
      <c r="Y564" s="7"/>
      <c r="Z564" s="7"/>
      <c r="AA564" s="7"/>
      <c r="AB564" s="7"/>
      <c r="AC564" s="7"/>
      <c r="AD564" s="7"/>
      <c r="AE564" s="7"/>
    </row>
    <row r="565" spans="1:31">
      <c r="A565" s="6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61"/>
      <c r="V565" s="7"/>
      <c r="W565" s="7"/>
      <c r="X565" s="7"/>
      <c r="Y565" s="7"/>
      <c r="Z565" s="7"/>
      <c r="AA565" s="7"/>
      <c r="AB565" s="7"/>
      <c r="AC565" s="7"/>
      <c r="AD565" s="7"/>
      <c r="AE565" s="7"/>
    </row>
    <row r="566" spans="1:31">
      <c r="A566" s="6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61"/>
      <c r="V566" s="7"/>
      <c r="W566" s="7"/>
      <c r="X566" s="7"/>
      <c r="Y566" s="7"/>
      <c r="Z566" s="7"/>
      <c r="AA566" s="7"/>
      <c r="AB566" s="7"/>
      <c r="AC566" s="7"/>
      <c r="AD566" s="7"/>
      <c r="AE566" s="7"/>
    </row>
    <row r="567" spans="1:31">
      <c r="A567" s="6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61"/>
      <c r="V567" s="7"/>
      <c r="W567" s="7"/>
      <c r="X567" s="7"/>
      <c r="Y567" s="7"/>
      <c r="Z567" s="7"/>
      <c r="AA567" s="7"/>
      <c r="AB567" s="7"/>
      <c r="AC567" s="7"/>
      <c r="AD567" s="7"/>
      <c r="AE567" s="7"/>
    </row>
    <row r="568" spans="1:31">
      <c r="A568" s="6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61"/>
      <c r="V568" s="7"/>
      <c r="W568" s="7"/>
      <c r="X568" s="7"/>
      <c r="Y568" s="7"/>
      <c r="Z568" s="7"/>
      <c r="AA568" s="7"/>
      <c r="AB568" s="7"/>
      <c r="AC568" s="7"/>
      <c r="AD568" s="7"/>
      <c r="AE568" s="7"/>
    </row>
    <row r="569" spans="1:31">
      <c r="A569" s="6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61"/>
      <c r="V569" s="7"/>
      <c r="W569" s="7"/>
      <c r="X569" s="7"/>
      <c r="Y569" s="7"/>
      <c r="Z569" s="7"/>
      <c r="AA569" s="7"/>
      <c r="AB569" s="7"/>
      <c r="AC569" s="7"/>
      <c r="AD569" s="7"/>
      <c r="AE569" s="7"/>
    </row>
    <row r="570" spans="1:31">
      <c r="A570" s="6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61"/>
      <c r="V570" s="7"/>
      <c r="W570" s="7"/>
      <c r="X570" s="7"/>
      <c r="Y570" s="7"/>
      <c r="Z570" s="7"/>
      <c r="AA570" s="7"/>
      <c r="AB570" s="7"/>
      <c r="AC570" s="7"/>
      <c r="AD570" s="7"/>
      <c r="AE570" s="7"/>
    </row>
    <row r="571" spans="1:31">
      <c r="A571" s="6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61"/>
      <c r="V571" s="7"/>
      <c r="W571" s="7"/>
      <c r="X571" s="7"/>
      <c r="Y571" s="7"/>
      <c r="Z571" s="7"/>
      <c r="AA571" s="7"/>
      <c r="AB571" s="7"/>
      <c r="AC571" s="7"/>
      <c r="AD571" s="7"/>
      <c r="AE571" s="7"/>
    </row>
    <row r="572" spans="1:31">
      <c r="A572" s="6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61"/>
      <c r="V572" s="7"/>
      <c r="W572" s="7"/>
      <c r="X572" s="7"/>
      <c r="Y572" s="7"/>
      <c r="Z572" s="7"/>
      <c r="AA572" s="7"/>
      <c r="AB572" s="7"/>
      <c r="AC572" s="7"/>
      <c r="AD572" s="7"/>
      <c r="AE572" s="7"/>
    </row>
    <row r="573" spans="1:31">
      <c r="A573" s="6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61"/>
      <c r="V573" s="7"/>
      <c r="W573" s="7"/>
      <c r="X573" s="7"/>
      <c r="Y573" s="7"/>
      <c r="Z573" s="7"/>
      <c r="AA573" s="7"/>
      <c r="AB573" s="7"/>
      <c r="AC573" s="7"/>
      <c r="AD573" s="7"/>
      <c r="AE573" s="7"/>
    </row>
    <row r="574" spans="1:31">
      <c r="A574" s="6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61"/>
      <c r="V574" s="7"/>
      <c r="W574" s="7"/>
      <c r="X574" s="7"/>
      <c r="Y574" s="7"/>
      <c r="Z574" s="7"/>
      <c r="AA574" s="7"/>
      <c r="AB574" s="7"/>
      <c r="AC574" s="7"/>
      <c r="AD574" s="7"/>
      <c r="AE574" s="7"/>
    </row>
    <row r="575" spans="1:31">
      <c r="A575" s="6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61"/>
      <c r="V575" s="7"/>
      <c r="W575" s="7"/>
      <c r="X575" s="7"/>
      <c r="Y575" s="7"/>
      <c r="Z575" s="7"/>
      <c r="AA575" s="7"/>
      <c r="AB575" s="7"/>
      <c r="AC575" s="7"/>
      <c r="AD575" s="7"/>
      <c r="AE575" s="7"/>
    </row>
    <row r="576" spans="1:31">
      <c r="A576" s="6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61"/>
      <c r="V576" s="7"/>
      <c r="W576" s="7"/>
      <c r="X576" s="7"/>
      <c r="Y576" s="7"/>
      <c r="Z576" s="7"/>
      <c r="AA576" s="7"/>
      <c r="AB576" s="7"/>
      <c r="AC576" s="7"/>
      <c r="AD576" s="7"/>
      <c r="AE576" s="7"/>
    </row>
    <row r="577" spans="1:31">
      <c r="A577" s="6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61"/>
      <c r="V577" s="7"/>
      <c r="W577" s="7"/>
      <c r="X577" s="7"/>
      <c r="Y577" s="7"/>
      <c r="Z577" s="7"/>
      <c r="AA577" s="7"/>
      <c r="AB577" s="7"/>
      <c r="AC577" s="7"/>
      <c r="AD577" s="7"/>
      <c r="AE577" s="7"/>
    </row>
    <row r="578" spans="1:31">
      <c r="A578" s="6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61"/>
      <c r="V578" s="7"/>
      <c r="W578" s="7"/>
      <c r="X578" s="7"/>
      <c r="Y578" s="7"/>
      <c r="Z578" s="7"/>
      <c r="AA578" s="7"/>
      <c r="AB578" s="7"/>
      <c r="AC578" s="7"/>
      <c r="AD578" s="7"/>
      <c r="AE578" s="7"/>
    </row>
    <row r="579" spans="1:31">
      <c r="A579" s="6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61"/>
      <c r="V579" s="7"/>
      <c r="W579" s="7"/>
      <c r="X579" s="7"/>
      <c r="Y579" s="7"/>
      <c r="Z579" s="7"/>
      <c r="AA579" s="7"/>
      <c r="AB579" s="7"/>
      <c r="AC579" s="7"/>
      <c r="AD579" s="7"/>
      <c r="AE579" s="7"/>
    </row>
    <row r="580" spans="1:31">
      <c r="A580" s="6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61"/>
      <c r="V580" s="7"/>
      <c r="W580" s="7"/>
      <c r="X580" s="7"/>
      <c r="Y580" s="7"/>
      <c r="Z580" s="7"/>
      <c r="AA580" s="7"/>
      <c r="AB580" s="7"/>
      <c r="AC580" s="7"/>
      <c r="AD580" s="7"/>
      <c r="AE580" s="7"/>
    </row>
    <row r="581" spans="1:31">
      <c r="A581" s="6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61"/>
      <c r="V581" s="7"/>
      <c r="W581" s="7"/>
      <c r="X581" s="7"/>
      <c r="Y581" s="7"/>
      <c r="Z581" s="7"/>
      <c r="AA581" s="7"/>
      <c r="AB581" s="7"/>
      <c r="AC581" s="7"/>
      <c r="AD581" s="7"/>
      <c r="AE581" s="7"/>
    </row>
    <row r="582" spans="1:31">
      <c r="A582" s="6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61"/>
      <c r="V582" s="7"/>
      <c r="W582" s="7"/>
      <c r="X582" s="7"/>
      <c r="Y582" s="7"/>
      <c r="Z582" s="7"/>
      <c r="AA582" s="7"/>
      <c r="AB582" s="7"/>
      <c r="AC582" s="7"/>
      <c r="AD582" s="7"/>
      <c r="AE582" s="7"/>
    </row>
    <row r="583" spans="1:31">
      <c r="A583" s="6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61"/>
      <c r="V583" s="7"/>
      <c r="W583" s="7"/>
      <c r="X583" s="7"/>
      <c r="Y583" s="7"/>
      <c r="Z583" s="7"/>
      <c r="AA583" s="7"/>
      <c r="AB583" s="7"/>
      <c r="AC583" s="7"/>
      <c r="AD583" s="7"/>
      <c r="AE583" s="7"/>
    </row>
    <row r="584" spans="1:31">
      <c r="A584" s="6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61"/>
      <c r="V584" s="7"/>
      <c r="W584" s="7"/>
      <c r="X584" s="7"/>
      <c r="Y584" s="7"/>
      <c r="Z584" s="7"/>
      <c r="AA584" s="7"/>
      <c r="AB584" s="7"/>
      <c r="AC584" s="7"/>
      <c r="AD584" s="7"/>
      <c r="AE584" s="7"/>
    </row>
    <row r="585" spans="1:31">
      <c r="A585" s="6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61"/>
      <c r="V585" s="7"/>
      <c r="W585" s="7"/>
      <c r="X585" s="7"/>
      <c r="Y585" s="7"/>
      <c r="Z585" s="7"/>
      <c r="AA585" s="7"/>
      <c r="AB585" s="7"/>
      <c r="AC585" s="7"/>
      <c r="AD585" s="7"/>
      <c r="AE585" s="7"/>
    </row>
    <row r="586" spans="1:31">
      <c r="A586" s="6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61"/>
      <c r="V586" s="7"/>
      <c r="W586" s="7"/>
      <c r="X586" s="7"/>
      <c r="Y586" s="7"/>
      <c r="Z586" s="7"/>
      <c r="AA586" s="7"/>
      <c r="AB586" s="7"/>
      <c r="AC586" s="7"/>
      <c r="AD586" s="7"/>
      <c r="AE586" s="7"/>
    </row>
    <row r="587" spans="1:31">
      <c r="A587" s="6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61"/>
      <c r="V587" s="7"/>
      <c r="W587" s="7"/>
      <c r="X587" s="7"/>
      <c r="Y587" s="7"/>
      <c r="Z587" s="7"/>
      <c r="AA587" s="7"/>
      <c r="AB587" s="7"/>
      <c r="AC587" s="7"/>
      <c r="AD587" s="7"/>
      <c r="AE587" s="7"/>
    </row>
    <row r="588" spans="1:31">
      <c r="A588" s="6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61"/>
      <c r="V588" s="7"/>
      <c r="W588" s="7"/>
      <c r="X588" s="7"/>
      <c r="Y588" s="7"/>
      <c r="Z588" s="7"/>
      <c r="AA588" s="7"/>
      <c r="AB588" s="7"/>
      <c r="AC588" s="7"/>
      <c r="AD588" s="7"/>
      <c r="AE588" s="7"/>
    </row>
    <row r="589" spans="1:31">
      <c r="A589" s="6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61"/>
      <c r="V589" s="7"/>
      <c r="W589" s="7"/>
      <c r="X589" s="7"/>
      <c r="Y589" s="7"/>
      <c r="Z589" s="7"/>
      <c r="AA589" s="7"/>
      <c r="AB589" s="7"/>
      <c r="AC589" s="7"/>
      <c r="AD589" s="7"/>
      <c r="AE589" s="7"/>
    </row>
    <row r="590" spans="1:31">
      <c r="A590" s="6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61"/>
      <c r="V590" s="7"/>
      <c r="W590" s="7"/>
      <c r="X590" s="7"/>
      <c r="Y590" s="7"/>
      <c r="Z590" s="7"/>
      <c r="AA590" s="7"/>
      <c r="AB590" s="7"/>
      <c r="AC590" s="7"/>
      <c r="AD590" s="7"/>
      <c r="AE590" s="7"/>
    </row>
    <row r="591" spans="1:31">
      <c r="A591" s="6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61"/>
      <c r="V591" s="7"/>
      <c r="W591" s="7"/>
      <c r="X591" s="7"/>
      <c r="Y591" s="7"/>
      <c r="Z591" s="7"/>
      <c r="AA591" s="7"/>
      <c r="AB591" s="7"/>
      <c r="AC591" s="7"/>
      <c r="AD591" s="7"/>
      <c r="AE591" s="7"/>
    </row>
    <row r="592" spans="1:31">
      <c r="A592" s="6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61"/>
      <c r="V592" s="7"/>
      <c r="W592" s="7"/>
      <c r="X592" s="7"/>
      <c r="Y592" s="7"/>
      <c r="Z592" s="7"/>
      <c r="AA592" s="7"/>
      <c r="AB592" s="7"/>
      <c r="AC592" s="7"/>
      <c r="AD592" s="7"/>
      <c r="AE592" s="7"/>
    </row>
    <row r="593" spans="1:31">
      <c r="A593" s="6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61"/>
      <c r="V593" s="7"/>
      <c r="W593" s="7"/>
      <c r="X593" s="7"/>
      <c r="Y593" s="7"/>
      <c r="Z593" s="7"/>
      <c r="AA593" s="7"/>
      <c r="AB593" s="7"/>
      <c r="AC593" s="7"/>
      <c r="AD593" s="7"/>
      <c r="AE593" s="7"/>
    </row>
    <row r="594" spans="1:31">
      <c r="A594" s="6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61"/>
      <c r="V594" s="7"/>
      <c r="W594" s="7"/>
      <c r="X594" s="7"/>
      <c r="Y594" s="7"/>
      <c r="Z594" s="7"/>
      <c r="AA594" s="7"/>
      <c r="AB594" s="7"/>
      <c r="AC594" s="7"/>
      <c r="AD594" s="7"/>
      <c r="AE594" s="7"/>
    </row>
    <row r="595" spans="1:31">
      <c r="A595" s="6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61"/>
      <c r="V595" s="7"/>
      <c r="W595" s="7"/>
      <c r="X595" s="7"/>
      <c r="Y595" s="7"/>
      <c r="Z595" s="7"/>
      <c r="AA595" s="7"/>
      <c r="AB595" s="7"/>
      <c r="AC595" s="7"/>
      <c r="AD595" s="7"/>
      <c r="AE595" s="7"/>
    </row>
    <row r="596" spans="1:31">
      <c r="A596" s="6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61"/>
      <c r="V596" s="7"/>
      <c r="W596" s="7"/>
      <c r="X596" s="7"/>
      <c r="Y596" s="7"/>
      <c r="Z596" s="7"/>
      <c r="AA596" s="7"/>
      <c r="AB596" s="7"/>
      <c r="AC596" s="7"/>
      <c r="AD596" s="7"/>
      <c r="AE596" s="7"/>
    </row>
    <row r="597" spans="1:31">
      <c r="A597" s="6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61"/>
      <c r="V597" s="7"/>
      <c r="W597" s="7"/>
      <c r="X597" s="7"/>
      <c r="Y597" s="7"/>
      <c r="Z597" s="7"/>
      <c r="AA597" s="7"/>
      <c r="AB597" s="7"/>
      <c r="AC597" s="7"/>
      <c r="AD597" s="7"/>
      <c r="AE597" s="7"/>
    </row>
    <row r="598" spans="1:31">
      <c r="A598" s="6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61"/>
      <c r="V598" s="7"/>
      <c r="W598" s="7"/>
      <c r="X598" s="7"/>
      <c r="Y598" s="7"/>
      <c r="Z598" s="7"/>
      <c r="AA598" s="7"/>
      <c r="AB598" s="7"/>
      <c r="AC598" s="7"/>
      <c r="AD598" s="7"/>
      <c r="AE598" s="7"/>
    </row>
    <row r="599" spans="1:31">
      <c r="A599" s="6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61"/>
      <c r="V599" s="7"/>
      <c r="W599" s="7"/>
      <c r="X599" s="7"/>
      <c r="Y599" s="7"/>
      <c r="Z599" s="7"/>
      <c r="AA599" s="7"/>
      <c r="AB599" s="7"/>
      <c r="AC599" s="7"/>
      <c r="AD599" s="7"/>
      <c r="AE599" s="7"/>
    </row>
    <row r="600" spans="1:31">
      <c r="A600" s="6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61"/>
      <c r="V600" s="7"/>
      <c r="W600" s="7"/>
      <c r="X600" s="7"/>
      <c r="Y600" s="7"/>
      <c r="Z600" s="7"/>
      <c r="AA600" s="7"/>
      <c r="AB600" s="7"/>
      <c r="AC600" s="7"/>
      <c r="AD600" s="7"/>
      <c r="AE600" s="7"/>
    </row>
    <row r="601" spans="1:31">
      <c r="A601" s="6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61"/>
      <c r="V601" s="7"/>
      <c r="W601" s="7"/>
      <c r="X601" s="7"/>
      <c r="Y601" s="7"/>
      <c r="Z601" s="7"/>
      <c r="AA601" s="7"/>
      <c r="AB601" s="7"/>
      <c r="AC601" s="7"/>
      <c r="AD601" s="7"/>
      <c r="AE601" s="7"/>
    </row>
    <row r="602" spans="1:31">
      <c r="A602" s="6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61"/>
      <c r="V602" s="7"/>
      <c r="W602" s="7"/>
      <c r="X602" s="7"/>
      <c r="Y602" s="7"/>
      <c r="Z602" s="7"/>
      <c r="AA602" s="7"/>
      <c r="AB602" s="7"/>
      <c r="AC602" s="7"/>
      <c r="AD602" s="7"/>
      <c r="AE602" s="7"/>
    </row>
    <row r="603" spans="1:31">
      <c r="A603" s="6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61"/>
      <c r="V603" s="7"/>
      <c r="W603" s="7"/>
      <c r="X603" s="7"/>
      <c r="Y603" s="7"/>
      <c r="Z603" s="7"/>
      <c r="AA603" s="7"/>
      <c r="AB603" s="7"/>
      <c r="AC603" s="7"/>
      <c r="AD603" s="7"/>
      <c r="AE603" s="7"/>
    </row>
    <row r="604" spans="1:31">
      <c r="A604" s="6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61"/>
      <c r="V604" s="7"/>
      <c r="W604" s="7"/>
      <c r="X604" s="7"/>
      <c r="Y604" s="7"/>
      <c r="Z604" s="7"/>
      <c r="AA604" s="7"/>
      <c r="AB604" s="7"/>
      <c r="AC604" s="7"/>
      <c r="AD604" s="7"/>
      <c r="AE604" s="7"/>
    </row>
    <row r="605" spans="1:31">
      <c r="A605" s="6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61"/>
      <c r="V605" s="7"/>
      <c r="W605" s="7"/>
      <c r="X605" s="7"/>
      <c r="Y605" s="7"/>
      <c r="Z605" s="7"/>
      <c r="AA605" s="7"/>
      <c r="AB605" s="7"/>
      <c r="AC605" s="7"/>
      <c r="AD605" s="7"/>
      <c r="AE605" s="7"/>
    </row>
    <row r="606" spans="1:31">
      <c r="A606" s="6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61"/>
      <c r="V606" s="7"/>
      <c r="W606" s="7"/>
      <c r="X606" s="7"/>
      <c r="Y606" s="7"/>
      <c r="Z606" s="7"/>
      <c r="AA606" s="7"/>
      <c r="AB606" s="7"/>
      <c r="AC606" s="7"/>
      <c r="AD606" s="7"/>
      <c r="AE606" s="7"/>
    </row>
    <row r="607" spans="1:31">
      <c r="A607" s="6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61"/>
      <c r="V607" s="7"/>
      <c r="W607" s="7"/>
      <c r="X607" s="7"/>
      <c r="Y607" s="7"/>
      <c r="Z607" s="7"/>
      <c r="AA607" s="7"/>
      <c r="AB607" s="7"/>
      <c r="AC607" s="7"/>
      <c r="AD607" s="7"/>
      <c r="AE607" s="7"/>
    </row>
    <row r="608" spans="1:31">
      <c r="A608" s="6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61"/>
      <c r="V608" s="7"/>
      <c r="W608" s="7"/>
      <c r="X608" s="7"/>
      <c r="Y608" s="7"/>
      <c r="Z608" s="7"/>
      <c r="AA608" s="7"/>
      <c r="AB608" s="7"/>
      <c r="AC608" s="7"/>
      <c r="AD608" s="7"/>
      <c r="AE608" s="7"/>
    </row>
    <row r="609" spans="1:31">
      <c r="A609" s="6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61"/>
      <c r="V609" s="7"/>
      <c r="W609" s="7"/>
      <c r="X609" s="7"/>
      <c r="Y609" s="7"/>
      <c r="Z609" s="7"/>
      <c r="AA609" s="7"/>
      <c r="AB609" s="7"/>
      <c r="AC609" s="7"/>
      <c r="AD609" s="7"/>
      <c r="AE609" s="7"/>
    </row>
    <row r="610" spans="1:31">
      <c r="A610" s="6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61"/>
      <c r="V610" s="7"/>
      <c r="W610" s="7"/>
      <c r="X610" s="7"/>
      <c r="Y610" s="7"/>
      <c r="Z610" s="7"/>
      <c r="AA610" s="7"/>
      <c r="AB610" s="7"/>
      <c r="AC610" s="7"/>
      <c r="AD610" s="7"/>
      <c r="AE610" s="7"/>
    </row>
    <row r="611" spans="1:31">
      <c r="A611" s="6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61"/>
      <c r="V611" s="7"/>
      <c r="W611" s="7"/>
      <c r="X611" s="7"/>
      <c r="Y611" s="7"/>
      <c r="Z611" s="7"/>
      <c r="AA611" s="7"/>
      <c r="AB611" s="7"/>
      <c r="AC611" s="7"/>
      <c r="AD611" s="7"/>
      <c r="AE611" s="7"/>
    </row>
    <row r="612" spans="1:31">
      <c r="A612" s="6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61"/>
      <c r="V612" s="7"/>
      <c r="W612" s="7"/>
      <c r="X612" s="7"/>
      <c r="Y612" s="7"/>
      <c r="Z612" s="7"/>
      <c r="AA612" s="7"/>
      <c r="AB612" s="7"/>
      <c r="AC612" s="7"/>
      <c r="AD612" s="7"/>
      <c r="AE612" s="7"/>
    </row>
    <row r="613" spans="1:31">
      <c r="A613" s="6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61"/>
      <c r="V613" s="7"/>
      <c r="W613" s="7"/>
      <c r="X613" s="7"/>
      <c r="Y613" s="7"/>
      <c r="Z613" s="7"/>
      <c r="AA613" s="7"/>
      <c r="AB613" s="7"/>
      <c r="AC613" s="7"/>
      <c r="AD613" s="7"/>
      <c r="AE613" s="7"/>
    </row>
    <row r="614" spans="1:31">
      <c r="A614" s="6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61"/>
      <c r="V614" s="7"/>
      <c r="W614" s="7"/>
      <c r="X614" s="7"/>
      <c r="Y614" s="7"/>
      <c r="Z614" s="7"/>
      <c r="AA614" s="7"/>
      <c r="AB614" s="7"/>
      <c r="AC614" s="7"/>
      <c r="AD614" s="7"/>
      <c r="AE614" s="7"/>
    </row>
    <row r="615" spans="1:31">
      <c r="A615" s="6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61"/>
      <c r="V615" s="7"/>
      <c r="W615" s="7"/>
      <c r="X615" s="7"/>
      <c r="Y615" s="7"/>
      <c r="Z615" s="7"/>
      <c r="AA615" s="7"/>
      <c r="AB615" s="7"/>
      <c r="AC615" s="7"/>
      <c r="AD615" s="7"/>
      <c r="AE615" s="7"/>
    </row>
    <row r="616" spans="1:31">
      <c r="A616" s="6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61"/>
      <c r="V616" s="7"/>
      <c r="W616" s="7"/>
      <c r="X616" s="7"/>
      <c r="Y616" s="7"/>
      <c r="Z616" s="7"/>
      <c r="AA616" s="7"/>
      <c r="AB616" s="7"/>
      <c r="AC616" s="7"/>
      <c r="AD616" s="7"/>
      <c r="AE616" s="7"/>
    </row>
    <row r="617" spans="1:31">
      <c r="A617" s="6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61"/>
      <c r="V617" s="7"/>
      <c r="W617" s="7"/>
      <c r="X617" s="7"/>
      <c r="Y617" s="7"/>
      <c r="Z617" s="7"/>
      <c r="AA617" s="7"/>
      <c r="AB617" s="7"/>
      <c r="AC617" s="7"/>
      <c r="AD617" s="7"/>
      <c r="AE617" s="7"/>
    </row>
    <row r="618" spans="1:31">
      <c r="A618" s="6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61"/>
      <c r="V618" s="7"/>
      <c r="W618" s="7"/>
      <c r="X618" s="7"/>
      <c r="Y618" s="7"/>
      <c r="Z618" s="7"/>
      <c r="AA618" s="7"/>
      <c r="AB618" s="7"/>
      <c r="AC618" s="7"/>
      <c r="AD618" s="7"/>
      <c r="AE618" s="7"/>
    </row>
    <row r="619" spans="1:31">
      <c r="A619" s="6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61"/>
      <c r="V619" s="7"/>
      <c r="W619" s="7"/>
      <c r="X619" s="7"/>
      <c r="Y619" s="7"/>
      <c r="Z619" s="7"/>
      <c r="AA619" s="7"/>
      <c r="AB619" s="7"/>
      <c r="AC619" s="7"/>
      <c r="AD619" s="7"/>
      <c r="AE619" s="7"/>
    </row>
    <row r="620" spans="1:31">
      <c r="A620" s="6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61"/>
      <c r="V620" s="7"/>
      <c r="W620" s="7"/>
      <c r="X620" s="7"/>
      <c r="Y620" s="7"/>
      <c r="Z620" s="7"/>
      <c r="AA620" s="7"/>
      <c r="AB620" s="7"/>
      <c r="AC620" s="7"/>
      <c r="AD620" s="7"/>
      <c r="AE620" s="7"/>
    </row>
    <row r="621" spans="1:31">
      <c r="A621" s="6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61"/>
      <c r="V621" s="7"/>
      <c r="W621" s="7"/>
      <c r="X621" s="7"/>
      <c r="Y621" s="7"/>
      <c r="Z621" s="7"/>
      <c r="AA621" s="7"/>
      <c r="AB621" s="7"/>
      <c r="AC621" s="7"/>
      <c r="AD621" s="7"/>
      <c r="AE621" s="7"/>
    </row>
    <row r="622" spans="1:31">
      <c r="A622" s="6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61"/>
      <c r="V622" s="7"/>
      <c r="W622" s="7"/>
      <c r="X622" s="7"/>
      <c r="Y622" s="7"/>
      <c r="Z622" s="7"/>
      <c r="AA622" s="7"/>
      <c r="AB622" s="7"/>
      <c r="AC622" s="7"/>
      <c r="AD622" s="7"/>
      <c r="AE622" s="7"/>
    </row>
    <row r="623" spans="1:31">
      <c r="A623" s="6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61"/>
      <c r="V623" s="7"/>
      <c r="W623" s="7"/>
      <c r="X623" s="7"/>
      <c r="Y623" s="7"/>
      <c r="Z623" s="7"/>
      <c r="AA623" s="7"/>
      <c r="AB623" s="7"/>
      <c r="AC623" s="7"/>
      <c r="AD623" s="7"/>
      <c r="AE623" s="7"/>
    </row>
    <row r="624" spans="1:31">
      <c r="A624" s="6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61"/>
      <c r="V624" s="7"/>
      <c r="W624" s="7"/>
      <c r="X624" s="7"/>
      <c r="Y624" s="7"/>
      <c r="Z624" s="7"/>
      <c r="AA624" s="7"/>
      <c r="AB624" s="7"/>
      <c r="AC624" s="7"/>
      <c r="AD624" s="7"/>
      <c r="AE624" s="7"/>
    </row>
    <row r="625" spans="1:31">
      <c r="A625" s="6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61"/>
      <c r="V625" s="7"/>
      <c r="W625" s="7"/>
      <c r="X625" s="7"/>
      <c r="Y625" s="7"/>
      <c r="Z625" s="7"/>
      <c r="AA625" s="7"/>
      <c r="AB625" s="7"/>
      <c r="AC625" s="7"/>
      <c r="AD625" s="7"/>
      <c r="AE625" s="7"/>
    </row>
    <row r="626" spans="1:31">
      <c r="A626" s="6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61"/>
      <c r="V626" s="7"/>
      <c r="W626" s="7"/>
      <c r="X626" s="7"/>
      <c r="Y626" s="7"/>
      <c r="Z626" s="7"/>
      <c r="AA626" s="7"/>
      <c r="AB626" s="7"/>
      <c r="AC626" s="7"/>
      <c r="AD626" s="7"/>
      <c r="AE626" s="7"/>
    </row>
    <row r="627" spans="1:31">
      <c r="A627" s="6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61"/>
      <c r="V627" s="7"/>
      <c r="W627" s="7"/>
      <c r="X627" s="7"/>
      <c r="Y627" s="7"/>
      <c r="Z627" s="7"/>
      <c r="AA627" s="7"/>
      <c r="AB627" s="7"/>
      <c r="AC627" s="7"/>
      <c r="AD627" s="7"/>
      <c r="AE627" s="7"/>
    </row>
    <row r="628" spans="1:31">
      <c r="A628" s="6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61"/>
      <c r="V628" s="7"/>
      <c r="W628" s="7"/>
      <c r="X628" s="7"/>
      <c r="Y628" s="7"/>
      <c r="Z628" s="7"/>
      <c r="AA628" s="7"/>
      <c r="AB628" s="7"/>
      <c r="AC628" s="7"/>
      <c r="AD628" s="7"/>
      <c r="AE628" s="7"/>
    </row>
    <row r="629" spans="1:31">
      <c r="A629" s="6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61"/>
      <c r="V629" s="7"/>
      <c r="W629" s="7"/>
      <c r="X629" s="7"/>
      <c r="Y629" s="7"/>
      <c r="Z629" s="7"/>
      <c r="AA629" s="7"/>
      <c r="AB629" s="7"/>
      <c r="AC629" s="7"/>
      <c r="AD629" s="7"/>
      <c r="AE629" s="7"/>
    </row>
    <row r="630" spans="1:31">
      <c r="A630" s="6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61"/>
      <c r="V630" s="7"/>
      <c r="W630" s="7"/>
      <c r="X630" s="7"/>
      <c r="Y630" s="7"/>
      <c r="Z630" s="7"/>
      <c r="AA630" s="7"/>
      <c r="AB630" s="7"/>
      <c r="AC630" s="7"/>
      <c r="AD630" s="7"/>
      <c r="AE630" s="7"/>
    </row>
    <row r="631" spans="1:31">
      <c r="A631" s="6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61"/>
      <c r="V631" s="7"/>
      <c r="W631" s="7"/>
      <c r="X631" s="7"/>
      <c r="Y631" s="7"/>
      <c r="Z631" s="7"/>
      <c r="AA631" s="7"/>
      <c r="AB631" s="7"/>
      <c r="AC631" s="7"/>
      <c r="AD631" s="7"/>
      <c r="AE631" s="7"/>
    </row>
    <row r="632" spans="1:31">
      <c r="A632" s="6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61"/>
      <c r="V632" s="7"/>
      <c r="W632" s="7"/>
      <c r="X632" s="7"/>
      <c r="Y632" s="7"/>
      <c r="Z632" s="7"/>
      <c r="AA632" s="7"/>
      <c r="AB632" s="7"/>
      <c r="AC632" s="7"/>
      <c r="AD632" s="7"/>
      <c r="AE632" s="7"/>
    </row>
    <row r="633" spans="1:31">
      <c r="A633" s="6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61"/>
      <c r="V633" s="7"/>
      <c r="W633" s="7"/>
      <c r="X633" s="7"/>
      <c r="Y633" s="7"/>
      <c r="Z633" s="7"/>
      <c r="AA633" s="7"/>
      <c r="AB633" s="7"/>
      <c r="AC633" s="7"/>
      <c r="AD633" s="7"/>
      <c r="AE633" s="7"/>
    </row>
    <row r="634" spans="1:31">
      <c r="A634" s="6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61"/>
      <c r="V634" s="7"/>
      <c r="W634" s="7"/>
      <c r="X634" s="7"/>
      <c r="Y634" s="7"/>
      <c r="Z634" s="7"/>
      <c r="AA634" s="7"/>
      <c r="AB634" s="7"/>
      <c r="AC634" s="7"/>
      <c r="AD634" s="7"/>
      <c r="AE634" s="7"/>
    </row>
    <row r="635" spans="1:31">
      <c r="A635" s="6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61"/>
      <c r="V635" s="7"/>
      <c r="W635" s="7"/>
      <c r="X635" s="7"/>
      <c r="Y635" s="7"/>
      <c r="Z635" s="7"/>
      <c r="AA635" s="7"/>
      <c r="AB635" s="7"/>
      <c r="AC635" s="7"/>
      <c r="AD635" s="7"/>
      <c r="AE635" s="7"/>
    </row>
    <row r="636" spans="1:31">
      <c r="A636" s="6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61"/>
      <c r="V636" s="7"/>
      <c r="W636" s="7"/>
      <c r="X636" s="7"/>
      <c r="Y636" s="7"/>
      <c r="Z636" s="7"/>
      <c r="AA636" s="7"/>
      <c r="AB636" s="7"/>
      <c r="AC636" s="7"/>
      <c r="AD636" s="7"/>
      <c r="AE636" s="7"/>
    </row>
    <row r="637" spans="1:31">
      <c r="A637" s="6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61"/>
      <c r="V637" s="7"/>
      <c r="W637" s="7"/>
      <c r="X637" s="7"/>
      <c r="Y637" s="7"/>
      <c r="Z637" s="7"/>
      <c r="AA637" s="7"/>
      <c r="AB637" s="7"/>
      <c r="AC637" s="7"/>
      <c r="AD637" s="7"/>
      <c r="AE637" s="7"/>
    </row>
    <row r="638" spans="1:31">
      <c r="A638" s="6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61"/>
      <c r="V638" s="7"/>
      <c r="W638" s="7"/>
      <c r="X638" s="7"/>
      <c r="Y638" s="7"/>
      <c r="Z638" s="7"/>
      <c r="AA638" s="7"/>
      <c r="AB638" s="7"/>
      <c r="AC638" s="7"/>
      <c r="AD638" s="7"/>
      <c r="AE638" s="7"/>
    </row>
    <row r="639" spans="1:31">
      <c r="A639" s="6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61"/>
      <c r="V639" s="7"/>
      <c r="W639" s="7"/>
      <c r="X639" s="7"/>
      <c r="Y639" s="7"/>
      <c r="Z639" s="7"/>
      <c r="AA639" s="7"/>
      <c r="AB639" s="7"/>
      <c r="AC639" s="7"/>
      <c r="AD639" s="7"/>
      <c r="AE639" s="7"/>
    </row>
    <row r="640" spans="1:31">
      <c r="A640" s="6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61"/>
      <c r="V640" s="7"/>
      <c r="W640" s="7"/>
      <c r="X640" s="7"/>
      <c r="Y640" s="7"/>
      <c r="Z640" s="7"/>
      <c r="AA640" s="7"/>
      <c r="AB640" s="7"/>
      <c r="AC640" s="7"/>
      <c r="AD640" s="7"/>
      <c r="AE640" s="7"/>
    </row>
    <row r="641" spans="1:31">
      <c r="A641" s="6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61"/>
      <c r="V641" s="7"/>
      <c r="W641" s="7"/>
      <c r="X641" s="7"/>
      <c r="Y641" s="7"/>
      <c r="Z641" s="7"/>
      <c r="AA641" s="7"/>
      <c r="AB641" s="7"/>
      <c r="AC641" s="7"/>
      <c r="AD641" s="7"/>
      <c r="AE641" s="7"/>
    </row>
    <row r="642" spans="1:31">
      <c r="A642" s="6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61"/>
      <c r="V642" s="7"/>
      <c r="W642" s="7"/>
      <c r="X642" s="7"/>
      <c r="Y642" s="7"/>
      <c r="Z642" s="7"/>
      <c r="AA642" s="7"/>
      <c r="AB642" s="7"/>
      <c r="AC642" s="7"/>
      <c r="AD642" s="7"/>
      <c r="AE642" s="7"/>
    </row>
    <row r="643" spans="1:31">
      <c r="A643" s="6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61"/>
      <c r="V643" s="7"/>
      <c r="W643" s="7"/>
      <c r="X643" s="7"/>
      <c r="Y643" s="7"/>
      <c r="Z643" s="7"/>
      <c r="AA643" s="7"/>
      <c r="AB643" s="7"/>
      <c r="AC643" s="7"/>
      <c r="AD643" s="7"/>
      <c r="AE643" s="7"/>
    </row>
    <row r="644" spans="1:31">
      <c r="A644" s="6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61"/>
      <c r="V644" s="7"/>
      <c r="W644" s="7"/>
      <c r="X644" s="7"/>
      <c r="Y644" s="7"/>
      <c r="Z644" s="7"/>
      <c r="AA644" s="7"/>
      <c r="AB644" s="7"/>
      <c r="AC644" s="7"/>
      <c r="AD644" s="7"/>
      <c r="AE644" s="7"/>
    </row>
    <row r="645" spans="1:31">
      <c r="A645" s="6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61"/>
      <c r="V645" s="7"/>
      <c r="W645" s="7"/>
      <c r="X645" s="7"/>
      <c r="Y645" s="7"/>
      <c r="Z645" s="7"/>
      <c r="AA645" s="7"/>
      <c r="AB645" s="7"/>
      <c r="AC645" s="7"/>
      <c r="AD645" s="7"/>
      <c r="AE645" s="7"/>
    </row>
    <row r="646" spans="1:31">
      <c r="A646" s="6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61"/>
      <c r="V646" s="7"/>
      <c r="W646" s="7"/>
      <c r="X646" s="7"/>
      <c r="Y646" s="7"/>
      <c r="Z646" s="7"/>
      <c r="AA646" s="7"/>
      <c r="AB646" s="7"/>
      <c r="AC646" s="7"/>
      <c r="AD646" s="7"/>
      <c r="AE646" s="7"/>
    </row>
    <row r="647" spans="1:31">
      <c r="A647" s="6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61"/>
      <c r="V647" s="7"/>
      <c r="W647" s="7"/>
      <c r="X647" s="7"/>
      <c r="Y647" s="7"/>
      <c r="Z647" s="7"/>
      <c r="AA647" s="7"/>
      <c r="AB647" s="7"/>
      <c r="AC647" s="7"/>
      <c r="AD647" s="7"/>
      <c r="AE647" s="7"/>
    </row>
    <row r="648" spans="1:31">
      <c r="A648" s="6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61"/>
      <c r="V648" s="7"/>
      <c r="W648" s="7"/>
      <c r="X648" s="7"/>
      <c r="Y648" s="7"/>
      <c r="Z648" s="7"/>
      <c r="AA648" s="7"/>
      <c r="AB648" s="7"/>
      <c r="AC648" s="7"/>
      <c r="AD648" s="7"/>
      <c r="AE648" s="7"/>
    </row>
    <row r="649" spans="1:31">
      <c r="A649" s="6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61"/>
      <c r="V649" s="7"/>
      <c r="W649" s="7"/>
      <c r="X649" s="7"/>
      <c r="Y649" s="7"/>
      <c r="Z649" s="7"/>
      <c r="AA649" s="7"/>
      <c r="AB649" s="7"/>
      <c r="AC649" s="7"/>
      <c r="AD649" s="7"/>
      <c r="AE649" s="7"/>
    </row>
    <row r="650" spans="1:31">
      <c r="A650" s="6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61"/>
      <c r="V650" s="7"/>
      <c r="W650" s="7"/>
      <c r="X650" s="7"/>
      <c r="Y650" s="7"/>
      <c r="Z650" s="7"/>
      <c r="AA650" s="7"/>
      <c r="AB650" s="7"/>
      <c r="AC650" s="7"/>
      <c r="AD650" s="7"/>
      <c r="AE650" s="7"/>
    </row>
    <row r="651" spans="1:31">
      <c r="A651" s="6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61"/>
      <c r="V651" s="7"/>
      <c r="W651" s="7"/>
      <c r="X651" s="7"/>
      <c r="Y651" s="7"/>
      <c r="Z651" s="7"/>
      <c r="AA651" s="7"/>
      <c r="AB651" s="7"/>
      <c r="AC651" s="7"/>
      <c r="AD651" s="7"/>
      <c r="AE651" s="7"/>
    </row>
    <row r="652" spans="1:31">
      <c r="A652" s="6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61"/>
      <c r="V652" s="7"/>
      <c r="W652" s="7"/>
      <c r="X652" s="7"/>
      <c r="Y652" s="7"/>
      <c r="Z652" s="7"/>
      <c r="AA652" s="7"/>
      <c r="AB652" s="7"/>
      <c r="AC652" s="7"/>
      <c r="AD652" s="7"/>
      <c r="AE652" s="7"/>
    </row>
    <row r="653" spans="1:31">
      <c r="A653" s="6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61"/>
      <c r="V653" s="7"/>
      <c r="W653" s="7"/>
      <c r="X653" s="7"/>
      <c r="Y653" s="7"/>
      <c r="Z653" s="7"/>
      <c r="AA653" s="7"/>
      <c r="AB653" s="7"/>
      <c r="AC653" s="7"/>
      <c r="AD653" s="7"/>
      <c r="AE653" s="7"/>
    </row>
    <row r="654" spans="1:31">
      <c r="A654" s="6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61"/>
      <c r="V654" s="7"/>
      <c r="W654" s="7"/>
      <c r="X654" s="7"/>
      <c r="Y654" s="7"/>
      <c r="Z654" s="7"/>
      <c r="AA654" s="7"/>
      <c r="AB654" s="7"/>
      <c r="AC654" s="7"/>
      <c r="AD654" s="7"/>
      <c r="AE654" s="7"/>
    </row>
    <row r="655" spans="1:31">
      <c r="A655" s="6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61"/>
      <c r="V655" s="7"/>
      <c r="W655" s="7"/>
      <c r="X655" s="7"/>
      <c r="Y655" s="7"/>
      <c r="Z655" s="7"/>
      <c r="AA655" s="7"/>
      <c r="AB655" s="7"/>
      <c r="AC655" s="7"/>
      <c r="AD655" s="7"/>
      <c r="AE655" s="7"/>
    </row>
    <row r="656" spans="1:31">
      <c r="A656" s="6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61"/>
      <c r="V656" s="7"/>
      <c r="W656" s="7"/>
      <c r="X656" s="7"/>
      <c r="Y656" s="7"/>
      <c r="Z656" s="7"/>
      <c r="AA656" s="7"/>
      <c r="AB656" s="7"/>
      <c r="AC656" s="7"/>
      <c r="AD656" s="7"/>
      <c r="AE656" s="7"/>
    </row>
    <row r="657" spans="1:31">
      <c r="A657" s="6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61"/>
      <c r="V657" s="7"/>
      <c r="W657" s="7"/>
      <c r="X657" s="7"/>
      <c r="Y657" s="7"/>
      <c r="Z657" s="7"/>
      <c r="AA657" s="7"/>
      <c r="AB657" s="7"/>
      <c r="AC657" s="7"/>
      <c r="AD657" s="7"/>
      <c r="AE657" s="7"/>
    </row>
    <row r="658" spans="1:31">
      <c r="A658" s="6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61"/>
      <c r="V658" s="7"/>
      <c r="W658" s="7"/>
      <c r="X658" s="7"/>
      <c r="Y658" s="7"/>
      <c r="Z658" s="7"/>
      <c r="AA658" s="7"/>
      <c r="AB658" s="7"/>
      <c r="AC658" s="7"/>
      <c r="AD658" s="7"/>
      <c r="AE658" s="7"/>
    </row>
    <row r="659" spans="1:31">
      <c r="A659" s="6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61"/>
      <c r="V659" s="7"/>
      <c r="W659" s="7"/>
      <c r="X659" s="7"/>
      <c r="Y659" s="7"/>
      <c r="Z659" s="7"/>
      <c r="AA659" s="7"/>
      <c r="AB659" s="7"/>
      <c r="AC659" s="7"/>
      <c r="AD659" s="7"/>
      <c r="AE659" s="7"/>
    </row>
    <row r="660" spans="1:31">
      <c r="A660" s="6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61"/>
      <c r="V660" s="7"/>
      <c r="W660" s="7"/>
      <c r="X660" s="7"/>
      <c r="Y660" s="7"/>
      <c r="Z660" s="7"/>
      <c r="AA660" s="7"/>
      <c r="AB660" s="7"/>
      <c r="AC660" s="7"/>
      <c r="AD660" s="7"/>
      <c r="AE660" s="7"/>
    </row>
    <row r="661" spans="1:31">
      <c r="A661" s="6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61"/>
      <c r="V661" s="7"/>
      <c r="W661" s="7"/>
      <c r="X661" s="7"/>
      <c r="Y661" s="7"/>
      <c r="Z661" s="7"/>
      <c r="AA661" s="7"/>
      <c r="AB661" s="7"/>
      <c r="AC661" s="7"/>
      <c r="AD661" s="7"/>
      <c r="AE661" s="7"/>
    </row>
    <row r="662" spans="1:31">
      <c r="A662" s="6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61"/>
      <c r="V662" s="7"/>
      <c r="W662" s="7"/>
      <c r="X662" s="7"/>
      <c r="Y662" s="7"/>
      <c r="Z662" s="7"/>
      <c r="AA662" s="7"/>
      <c r="AB662" s="7"/>
      <c r="AC662" s="7"/>
      <c r="AD662" s="7"/>
      <c r="AE662" s="7"/>
    </row>
    <row r="663" spans="1:31">
      <c r="A663" s="6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61"/>
      <c r="V663" s="7"/>
      <c r="W663" s="7"/>
      <c r="X663" s="7"/>
      <c r="Y663" s="7"/>
      <c r="Z663" s="7"/>
      <c r="AA663" s="7"/>
      <c r="AB663" s="7"/>
      <c r="AC663" s="7"/>
      <c r="AD663" s="7"/>
      <c r="AE663" s="7"/>
    </row>
    <row r="664" spans="1:31">
      <c r="A664" s="6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61"/>
      <c r="V664" s="7"/>
      <c r="W664" s="7"/>
      <c r="X664" s="7"/>
      <c r="Y664" s="7"/>
      <c r="Z664" s="7"/>
      <c r="AA664" s="7"/>
      <c r="AB664" s="7"/>
      <c r="AC664" s="7"/>
      <c r="AD664" s="7"/>
      <c r="AE664" s="7"/>
    </row>
    <row r="665" spans="1:31">
      <c r="A665" s="6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61"/>
      <c r="V665" s="7"/>
      <c r="W665" s="7"/>
      <c r="X665" s="7"/>
      <c r="Y665" s="7"/>
      <c r="Z665" s="7"/>
      <c r="AA665" s="7"/>
      <c r="AB665" s="7"/>
      <c r="AC665" s="7"/>
      <c r="AD665" s="7"/>
      <c r="AE665" s="7"/>
    </row>
    <row r="666" spans="1:31">
      <c r="A666" s="6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61"/>
      <c r="V666" s="7"/>
      <c r="W666" s="7"/>
      <c r="X666" s="7"/>
      <c r="Y666" s="7"/>
      <c r="Z666" s="7"/>
      <c r="AA666" s="7"/>
      <c r="AB666" s="7"/>
      <c r="AC666" s="7"/>
      <c r="AD666" s="7"/>
      <c r="AE666" s="7"/>
    </row>
    <row r="667" spans="1:31">
      <c r="A667" s="6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61"/>
      <c r="V667" s="7"/>
      <c r="W667" s="7"/>
      <c r="X667" s="7"/>
      <c r="Y667" s="7"/>
      <c r="Z667" s="7"/>
      <c r="AA667" s="7"/>
      <c r="AB667" s="7"/>
      <c r="AC667" s="7"/>
      <c r="AD667" s="7"/>
      <c r="AE667" s="7"/>
    </row>
    <row r="668" spans="1:31">
      <c r="A668" s="6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61"/>
      <c r="V668" s="7"/>
      <c r="W668" s="7"/>
      <c r="X668" s="7"/>
      <c r="Y668" s="7"/>
      <c r="Z668" s="7"/>
      <c r="AA668" s="7"/>
      <c r="AB668" s="7"/>
      <c r="AC668" s="7"/>
      <c r="AD668" s="7"/>
      <c r="AE668" s="7"/>
    </row>
    <row r="669" spans="1:31">
      <c r="A669" s="6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61"/>
      <c r="V669" s="7"/>
      <c r="W669" s="7"/>
      <c r="X669" s="7"/>
      <c r="Y669" s="7"/>
      <c r="Z669" s="7"/>
      <c r="AA669" s="7"/>
      <c r="AB669" s="7"/>
      <c r="AC669" s="7"/>
      <c r="AD669" s="7"/>
      <c r="AE669" s="7"/>
    </row>
    <row r="670" spans="1:31">
      <c r="A670" s="6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61"/>
      <c r="V670" s="7"/>
      <c r="W670" s="7"/>
      <c r="X670" s="7"/>
      <c r="Y670" s="7"/>
      <c r="Z670" s="7"/>
      <c r="AA670" s="7"/>
      <c r="AB670" s="7"/>
      <c r="AC670" s="7"/>
      <c r="AD670" s="7"/>
      <c r="AE670" s="7"/>
    </row>
    <row r="671" spans="1:31">
      <c r="A671" s="6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61"/>
      <c r="V671" s="7"/>
      <c r="W671" s="7"/>
      <c r="X671" s="7"/>
      <c r="Y671" s="7"/>
      <c r="Z671" s="7"/>
      <c r="AA671" s="7"/>
      <c r="AB671" s="7"/>
      <c r="AC671" s="7"/>
      <c r="AD671" s="7"/>
      <c r="AE671" s="7"/>
    </row>
    <row r="672" spans="1:31">
      <c r="A672" s="6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61"/>
      <c r="V672" s="7"/>
      <c r="W672" s="7"/>
      <c r="X672" s="7"/>
      <c r="Y672" s="7"/>
      <c r="Z672" s="7"/>
      <c r="AA672" s="7"/>
      <c r="AB672" s="7"/>
      <c r="AC672" s="7"/>
      <c r="AD672" s="7"/>
      <c r="AE672" s="7"/>
    </row>
    <row r="673" spans="1:31">
      <c r="A673" s="6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61"/>
      <c r="V673" s="7"/>
      <c r="W673" s="7"/>
      <c r="X673" s="7"/>
      <c r="Y673" s="7"/>
      <c r="Z673" s="7"/>
      <c r="AA673" s="7"/>
      <c r="AB673" s="7"/>
      <c r="AC673" s="7"/>
      <c r="AD673" s="7"/>
      <c r="AE673" s="7"/>
    </row>
    <row r="674" spans="1:31">
      <c r="A674" s="6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61"/>
      <c r="V674" s="7"/>
      <c r="W674" s="7"/>
      <c r="X674" s="7"/>
      <c r="Y674" s="7"/>
      <c r="Z674" s="7"/>
      <c r="AA674" s="7"/>
      <c r="AB674" s="7"/>
      <c r="AC674" s="7"/>
      <c r="AD674" s="7"/>
      <c r="AE674" s="7"/>
    </row>
    <row r="675" spans="1:31">
      <c r="A675" s="6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61"/>
      <c r="V675" s="7"/>
      <c r="W675" s="7"/>
      <c r="X675" s="7"/>
      <c r="Y675" s="7"/>
      <c r="Z675" s="7"/>
      <c r="AA675" s="7"/>
      <c r="AB675" s="7"/>
      <c r="AC675" s="7"/>
      <c r="AD675" s="7"/>
      <c r="AE675" s="7"/>
    </row>
    <row r="676" spans="1:31">
      <c r="A676" s="6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61"/>
      <c r="V676" s="7"/>
      <c r="W676" s="7"/>
      <c r="X676" s="7"/>
      <c r="Y676" s="7"/>
      <c r="Z676" s="7"/>
      <c r="AA676" s="7"/>
      <c r="AB676" s="7"/>
      <c r="AC676" s="7"/>
      <c r="AD676" s="7"/>
      <c r="AE676" s="7"/>
    </row>
    <row r="677" spans="1:31">
      <c r="A677" s="6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61"/>
      <c r="V677" s="7"/>
      <c r="W677" s="7"/>
      <c r="X677" s="7"/>
      <c r="Y677" s="7"/>
      <c r="Z677" s="7"/>
      <c r="AA677" s="7"/>
      <c r="AB677" s="7"/>
      <c r="AC677" s="7"/>
      <c r="AD677" s="7"/>
      <c r="AE677" s="7"/>
    </row>
    <row r="678" spans="1:31">
      <c r="A678" s="6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61"/>
      <c r="V678" s="7"/>
      <c r="W678" s="7"/>
      <c r="X678" s="7"/>
      <c r="Y678" s="7"/>
      <c r="Z678" s="7"/>
      <c r="AA678" s="7"/>
      <c r="AB678" s="7"/>
      <c r="AC678" s="7"/>
      <c r="AD678" s="7"/>
      <c r="AE678" s="7"/>
    </row>
    <row r="679" spans="1:31">
      <c r="A679" s="6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61"/>
      <c r="V679" s="7"/>
      <c r="W679" s="7"/>
      <c r="X679" s="7"/>
      <c r="Y679" s="7"/>
      <c r="Z679" s="7"/>
      <c r="AA679" s="7"/>
      <c r="AB679" s="7"/>
      <c r="AC679" s="7"/>
      <c r="AD679" s="7"/>
      <c r="AE679" s="7"/>
    </row>
    <row r="680" spans="1:31">
      <c r="A680" s="6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61"/>
      <c r="V680" s="7"/>
      <c r="W680" s="7"/>
      <c r="X680" s="7"/>
      <c r="Y680" s="7"/>
      <c r="Z680" s="7"/>
      <c r="AA680" s="7"/>
      <c r="AB680" s="7"/>
      <c r="AC680" s="7"/>
      <c r="AD680" s="7"/>
      <c r="AE680" s="7"/>
    </row>
    <row r="681" spans="1:31">
      <c r="A681" s="6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61"/>
      <c r="V681" s="7"/>
      <c r="W681" s="7"/>
      <c r="X681" s="7"/>
      <c r="Y681" s="7"/>
      <c r="Z681" s="7"/>
      <c r="AA681" s="7"/>
      <c r="AB681" s="7"/>
      <c r="AC681" s="7"/>
      <c r="AD681" s="7"/>
      <c r="AE681" s="7"/>
    </row>
    <row r="682" spans="1:31">
      <c r="A682" s="6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61"/>
      <c r="V682" s="7"/>
      <c r="W682" s="7"/>
      <c r="X682" s="7"/>
      <c r="Y682" s="7"/>
      <c r="Z682" s="7"/>
      <c r="AA682" s="7"/>
      <c r="AB682" s="7"/>
      <c r="AC682" s="7"/>
      <c r="AD682" s="7"/>
      <c r="AE682" s="7"/>
    </row>
    <row r="683" spans="1:31">
      <c r="A683" s="6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61"/>
      <c r="V683" s="7"/>
      <c r="W683" s="7"/>
      <c r="X683" s="7"/>
      <c r="Y683" s="7"/>
      <c r="Z683" s="7"/>
      <c r="AA683" s="7"/>
      <c r="AB683" s="7"/>
      <c r="AC683" s="7"/>
      <c r="AD683" s="7"/>
      <c r="AE683" s="7"/>
    </row>
    <row r="684" spans="1:31">
      <c r="A684" s="6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61"/>
      <c r="V684" s="7"/>
      <c r="W684" s="7"/>
      <c r="X684" s="7"/>
      <c r="Y684" s="7"/>
      <c r="Z684" s="7"/>
      <c r="AA684" s="7"/>
      <c r="AB684" s="7"/>
      <c r="AC684" s="7"/>
      <c r="AD684" s="7"/>
      <c r="AE684" s="7"/>
    </row>
    <row r="685" spans="1:31">
      <c r="A685" s="6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61"/>
      <c r="V685" s="7"/>
      <c r="W685" s="7"/>
      <c r="X685" s="7"/>
      <c r="Y685" s="7"/>
      <c r="Z685" s="7"/>
      <c r="AA685" s="7"/>
      <c r="AB685" s="7"/>
      <c r="AC685" s="7"/>
      <c r="AD685" s="7"/>
      <c r="AE685" s="7"/>
    </row>
    <row r="686" spans="1:31">
      <c r="A686" s="6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61"/>
      <c r="V686" s="7"/>
      <c r="W686" s="7"/>
      <c r="X686" s="7"/>
      <c r="Y686" s="7"/>
      <c r="Z686" s="7"/>
      <c r="AA686" s="7"/>
      <c r="AB686" s="7"/>
      <c r="AC686" s="7"/>
      <c r="AD686" s="7"/>
      <c r="AE686" s="7"/>
    </row>
    <row r="687" spans="1:31">
      <c r="A687" s="6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61"/>
      <c r="V687" s="7"/>
      <c r="W687" s="7"/>
      <c r="X687" s="7"/>
      <c r="Y687" s="7"/>
      <c r="Z687" s="7"/>
      <c r="AA687" s="7"/>
      <c r="AB687" s="7"/>
      <c r="AC687" s="7"/>
      <c r="AD687" s="7"/>
      <c r="AE687" s="7"/>
    </row>
    <row r="688" spans="1:31">
      <c r="A688" s="6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61"/>
      <c r="V688" s="7"/>
      <c r="W688" s="7"/>
      <c r="X688" s="7"/>
      <c r="Y688" s="7"/>
      <c r="Z688" s="7"/>
      <c r="AA688" s="7"/>
      <c r="AB688" s="7"/>
      <c r="AC688" s="7"/>
      <c r="AD688" s="7"/>
      <c r="AE688" s="7"/>
    </row>
    <row r="689" spans="1:31">
      <c r="A689" s="6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61"/>
      <c r="V689" s="7"/>
      <c r="W689" s="7"/>
      <c r="X689" s="7"/>
      <c r="Y689" s="7"/>
      <c r="Z689" s="7"/>
      <c r="AA689" s="7"/>
      <c r="AB689" s="7"/>
      <c r="AC689" s="7"/>
      <c r="AD689" s="7"/>
      <c r="AE689" s="7"/>
    </row>
    <row r="690" spans="1:31">
      <c r="A690" s="6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61"/>
      <c r="V690" s="7"/>
      <c r="W690" s="7"/>
      <c r="X690" s="7"/>
      <c r="Y690" s="7"/>
      <c r="Z690" s="7"/>
      <c r="AA690" s="7"/>
      <c r="AB690" s="7"/>
      <c r="AC690" s="7"/>
      <c r="AD690" s="7"/>
      <c r="AE690" s="7"/>
    </row>
    <row r="691" spans="1:31">
      <c r="A691" s="6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61"/>
      <c r="V691" s="7"/>
      <c r="W691" s="7"/>
      <c r="X691" s="7"/>
      <c r="Y691" s="7"/>
      <c r="Z691" s="7"/>
      <c r="AA691" s="7"/>
      <c r="AB691" s="7"/>
      <c r="AC691" s="7"/>
      <c r="AD691" s="7"/>
      <c r="AE691" s="7"/>
    </row>
    <row r="692" spans="1:31">
      <c r="A692" s="6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61"/>
      <c r="V692" s="7"/>
      <c r="W692" s="7"/>
      <c r="X692" s="7"/>
      <c r="Y692" s="7"/>
      <c r="Z692" s="7"/>
      <c r="AA692" s="7"/>
      <c r="AB692" s="7"/>
      <c r="AC692" s="7"/>
      <c r="AD692" s="7"/>
      <c r="AE692" s="7"/>
    </row>
    <row r="693" spans="1:31">
      <c r="A693" s="6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61"/>
      <c r="V693" s="7"/>
      <c r="W693" s="7"/>
      <c r="X693" s="7"/>
      <c r="Y693" s="7"/>
      <c r="Z693" s="7"/>
      <c r="AA693" s="7"/>
      <c r="AB693" s="7"/>
      <c r="AC693" s="7"/>
      <c r="AD693" s="7"/>
      <c r="AE693" s="7"/>
    </row>
    <row r="694" spans="1:31">
      <c r="A694" s="6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61"/>
      <c r="V694" s="7"/>
      <c r="W694" s="7"/>
      <c r="X694" s="7"/>
      <c r="Y694" s="7"/>
      <c r="Z694" s="7"/>
      <c r="AA694" s="7"/>
      <c r="AB694" s="7"/>
      <c r="AC694" s="7"/>
      <c r="AD694" s="7"/>
      <c r="AE694" s="7"/>
    </row>
    <row r="695" spans="1:31">
      <c r="A695" s="6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61"/>
      <c r="V695" s="7"/>
      <c r="W695" s="7"/>
      <c r="X695" s="7"/>
      <c r="Y695" s="7"/>
      <c r="Z695" s="7"/>
      <c r="AA695" s="7"/>
      <c r="AB695" s="7"/>
      <c r="AC695" s="7"/>
      <c r="AD695" s="7"/>
      <c r="AE695" s="7"/>
    </row>
    <row r="696" spans="1:31">
      <c r="A696" s="6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61"/>
      <c r="V696" s="7"/>
      <c r="W696" s="7"/>
      <c r="X696" s="7"/>
      <c r="Y696" s="7"/>
      <c r="Z696" s="7"/>
      <c r="AA696" s="7"/>
      <c r="AB696" s="7"/>
      <c r="AC696" s="7"/>
      <c r="AD696" s="7"/>
      <c r="AE696" s="7"/>
    </row>
    <row r="697" spans="1:31">
      <c r="A697" s="6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61"/>
      <c r="V697" s="7"/>
      <c r="W697" s="7"/>
      <c r="X697" s="7"/>
      <c r="Y697" s="7"/>
      <c r="Z697" s="7"/>
      <c r="AA697" s="7"/>
      <c r="AB697" s="7"/>
      <c r="AC697" s="7"/>
      <c r="AD697" s="7"/>
      <c r="AE697" s="7"/>
    </row>
    <row r="698" spans="1:31">
      <c r="A698" s="6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61"/>
      <c r="V698" s="7"/>
      <c r="W698" s="7"/>
      <c r="X698" s="7"/>
      <c r="Y698" s="7"/>
      <c r="Z698" s="7"/>
      <c r="AA698" s="7"/>
      <c r="AB698" s="7"/>
      <c r="AC698" s="7"/>
      <c r="AD698" s="7"/>
      <c r="AE698" s="7"/>
    </row>
    <row r="699" spans="1:31">
      <c r="A699" s="6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61"/>
      <c r="V699" s="7"/>
      <c r="W699" s="7"/>
      <c r="X699" s="7"/>
      <c r="Y699" s="7"/>
      <c r="Z699" s="7"/>
      <c r="AA699" s="7"/>
      <c r="AB699" s="7"/>
      <c r="AC699" s="7"/>
      <c r="AD699" s="7"/>
      <c r="AE699" s="7"/>
    </row>
    <row r="700" spans="1:31">
      <c r="A700" s="6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61"/>
      <c r="V700" s="7"/>
      <c r="W700" s="7"/>
      <c r="X700" s="7"/>
      <c r="Y700" s="7"/>
      <c r="Z700" s="7"/>
      <c r="AA700" s="7"/>
      <c r="AB700" s="7"/>
      <c r="AC700" s="7"/>
      <c r="AD700" s="7"/>
      <c r="AE700" s="7"/>
    </row>
    <row r="701" spans="1:31">
      <c r="A701" s="6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61"/>
      <c r="V701" s="7"/>
      <c r="W701" s="7"/>
      <c r="X701" s="7"/>
      <c r="Y701" s="7"/>
      <c r="Z701" s="7"/>
      <c r="AA701" s="7"/>
      <c r="AB701" s="7"/>
      <c r="AC701" s="7"/>
      <c r="AD701" s="7"/>
      <c r="AE701" s="7"/>
    </row>
    <row r="702" spans="1:31">
      <c r="A702" s="6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61"/>
      <c r="V702" s="7"/>
      <c r="W702" s="7"/>
      <c r="X702" s="7"/>
      <c r="Y702" s="7"/>
      <c r="Z702" s="7"/>
      <c r="AA702" s="7"/>
      <c r="AB702" s="7"/>
      <c r="AC702" s="7"/>
      <c r="AD702" s="7"/>
      <c r="AE702" s="7"/>
    </row>
    <row r="703" spans="1:31">
      <c r="A703" s="6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61"/>
      <c r="V703" s="7"/>
      <c r="W703" s="7"/>
      <c r="X703" s="7"/>
      <c r="Y703" s="7"/>
      <c r="Z703" s="7"/>
      <c r="AA703" s="7"/>
      <c r="AB703" s="7"/>
      <c r="AC703" s="7"/>
      <c r="AD703" s="7"/>
      <c r="AE703" s="7"/>
    </row>
    <row r="704" spans="1:31">
      <c r="A704" s="6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61"/>
      <c r="V704" s="7"/>
      <c r="W704" s="7"/>
      <c r="X704" s="7"/>
      <c r="Y704" s="7"/>
      <c r="Z704" s="7"/>
      <c r="AA704" s="7"/>
      <c r="AB704" s="7"/>
      <c r="AC704" s="7"/>
      <c r="AD704" s="7"/>
      <c r="AE704" s="7"/>
    </row>
    <row r="705" spans="1:31">
      <c r="A705" s="6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61"/>
      <c r="V705" s="7"/>
      <c r="W705" s="7"/>
      <c r="X705" s="7"/>
      <c r="Y705" s="7"/>
      <c r="Z705" s="7"/>
      <c r="AA705" s="7"/>
      <c r="AB705" s="7"/>
      <c r="AC705" s="7"/>
      <c r="AD705" s="7"/>
      <c r="AE705" s="7"/>
    </row>
    <row r="706" spans="1:31">
      <c r="A706" s="6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61"/>
      <c r="V706" s="7"/>
      <c r="W706" s="7"/>
      <c r="X706" s="7"/>
      <c r="Y706" s="7"/>
      <c r="Z706" s="7"/>
      <c r="AA706" s="7"/>
      <c r="AB706" s="7"/>
      <c r="AC706" s="7"/>
      <c r="AD706" s="7"/>
      <c r="AE706" s="7"/>
    </row>
    <row r="707" spans="1:31">
      <c r="A707" s="6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61"/>
      <c r="V707" s="7"/>
      <c r="W707" s="7"/>
      <c r="X707" s="7"/>
      <c r="Y707" s="7"/>
      <c r="Z707" s="7"/>
      <c r="AA707" s="7"/>
      <c r="AB707" s="7"/>
      <c r="AC707" s="7"/>
      <c r="AD707" s="7"/>
      <c r="AE707" s="7"/>
    </row>
    <row r="708" spans="1:31">
      <c r="A708" s="6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61"/>
      <c r="V708" s="7"/>
      <c r="W708" s="7"/>
      <c r="X708" s="7"/>
      <c r="Y708" s="7"/>
      <c r="Z708" s="7"/>
      <c r="AA708" s="7"/>
      <c r="AB708" s="7"/>
      <c r="AC708" s="7"/>
      <c r="AD708" s="7"/>
      <c r="AE708" s="7"/>
    </row>
    <row r="709" spans="1:31">
      <c r="A709" s="6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61"/>
      <c r="V709" s="7"/>
      <c r="W709" s="7"/>
      <c r="X709" s="7"/>
      <c r="Y709" s="7"/>
      <c r="Z709" s="7"/>
      <c r="AA709" s="7"/>
      <c r="AB709" s="7"/>
      <c r="AC709" s="7"/>
      <c r="AD709" s="7"/>
      <c r="AE709" s="7"/>
    </row>
    <row r="710" spans="1:31">
      <c r="A710" s="6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61"/>
      <c r="V710" s="7"/>
      <c r="W710" s="7"/>
      <c r="X710" s="7"/>
      <c r="Y710" s="7"/>
      <c r="Z710" s="7"/>
      <c r="AA710" s="7"/>
      <c r="AB710" s="7"/>
      <c r="AC710" s="7"/>
      <c r="AD710" s="7"/>
      <c r="AE710" s="7"/>
    </row>
    <row r="711" spans="1:31">
      <c r="A711" s="6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61"/>
      <c r="V711" s="7"/>
      <c r="W711" s="7"/>
      <c r="X711" s="7"/>
      <c r="Y711" s="7"/>
      <c r="Z711" s="7"/>
      <c r="AA711" s="7"/>
      <c r="AB711" s="7"/>
      <c r="AC711" s="7"/>
      <c r="AD711" s="7"/>
      <c r="AE711" s="7"/>
    </row>
    <row r="712" spans="1:31">
      <c r="A712" s="6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61"/>
      <c r="V712" s="7"/>
      <c r="W712" s="7"/>
      <c r="X712" s="7"/>
      <c r="Y712" s="7"/>
      <c r="Z712" s="7"/>
      <c r="AA712" s="7"/>
      <c r="AB712" s="7"/>
      <c r="AC712" s="7"/>
      <c r="AD712" s="7"/>
      <c r="AE712" s="7"/>
    </row>
    <row r="713" spans="1:31">
      <c r="A713" s="6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61"/>
      <c r="V713" s="7"/>
      <c r="W713" s="7"/>
      <c r="X713" s="7"/>
      <c r="Y713" s="7"/>
      <c r="Z713" s="7"/>
      <c r="AA713" s="7"/>
      <c r="AB713" s="7"/>
      <c r="AC713" s="7"/>
      <c r="AD713" s="7"/>
      <c r="AE713" s="7"/>
    </row>
    <row r="714" spans="1:31">
      <c r="A714" s="6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61"/>
      <c r="V714" s="7"/>
      <c r="W714" s="7"/>
      <c r="X714" s="7"/>
      <c r="Y714" s="7"/>
      <c r="Z714" s="7"/>
      <c r="AA714" s="7"/>
      <c r="AB714" s="7"/>
      <c r="AC714" s="7"/>
      <c r="AD714" s="7"/>
      <c r="AE714" s="7"/>
    </row>
    <row r="715" spans="1:31">
      <c r="A715" s="6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61"/>
      <c r="V715" s="7"/>
      <c r="W715" s="7"/>
      <c r="X715" s="7"/>
      <c r="Y715" s="7"/>
      <c r="Z715" s="7"/>
      <c r="AA715" s="7"/>
      <c r="AB715" s="7"/>
      <c r="AC715" s="7"/>
      <c r="AD715" s="7"/>
      <c r="AE715" s="7"/>
    </row>
    <row r="716" spans="1:31">
      <c r="A716" s="6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61"/>
      <c r="V716" s="7"/>
      <c r="W716" s="7"/>
      <c r="X716" s="7"/>
      <c r="Y716" s="7"/>
      <c r="Z716" s="7"/>
      <c r="AA716" s="7"/>
      <c r="AB716" s="7"/>
      <c r="AC716" s="7"/>
      <c r="AD716" s="7"/>
      <c r="AE716" s="7"/>
    </row>
    <row r="717" spans="1:31">
      <c r="A717" s="6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61"/>
      <c r="V717" s="7"/>
      <c r="W717" s="7"/>
      <c r="X717" s="7"/>
      <c r="Y717" s="7"/>
      <c r="Z717" s="7"/>
      <c r="AA717" s="7"/>
      <c r="AB717" s="7"/>
      <c r="AC717" s="7"/>
      <c r="AD717" s="7"/>
      <c r="AE717" s="7"/>
    </row>
    <row r="718" spans="1:31">
      <c r="A718" s="6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61"/>
      <c r="V718" s="7"/>
      <c r="W718" s="7"/>
      <c r="X718" s="7"/>
      <c r="Y718" s="7"/>
      <c r="Z718" s="7"/>
      <c r="AA718" s="7"/>
      <c r="AB718" s="7"/>
      <c r="AC718" s="7"/>
      <c r="AD718" s="7"/>
      <c r="AE718" s="7"/>
    </row>
    <row r="719" spans="1:31">
      <c r="A719" s="6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61"/>
      <c r="V719" s="7"/>
      <c r="W719" s="7"/>
      <c r="X719" s="7"/>
      <c r="Y719" s="7"/>
      <c r="Z719" s="7"/>
      <c r="AA719" s="7"/>
      <c r="AB719" s="7"/>
      <c r="AC719" s="7"/>
      <c r="AD719" s="7"/>
      <c r="AE719" s="7"/>
    </row>
    <row r="720" spans="1:31">
      <c r="A720" s="6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61"/>
      <c r="V720" s="7"/>
      <c r="W720" s="7"/>
      <c r="X720" s="7"/>
      <c r="Y720" s="7"/>
      <c r="Z720" s="7"/>
      <c r="AA720" s="7"/>
      <c r="AB720" s="7"/>
      <c r="AC720" s="7"/>
      <c r="AD720" s="7"/>
      <c r="AE720" s="7"/>
    </row>
    <row r="721" spans="1:31">
      <c r="A721" s="6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61"/>
      <c r="V721" s="7"/>
      <c r="W721" s="7"/>
      <c r="X721" s="7"/>
      <c r="Y721" s="7"/>
      <c r="Z721" s="7"/>
      <c r="AA721" s="7"/>
      <c r="AB721" s="7"/>
      <c r="AC721" s="7"/>
      <c r="AD721" s="7"/>
      <c r="AE721" s="7"/>
    </row>
    <row r="722" spans="1:31">
      <c r="A722" s="6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61"/>
      <c r="V722" s="7"/>
      <c r="W722" s="7"/>
      <c r="X722" s="7"/>
      <c r="Y722" s="7"/>
      <c r="Z722" s="7"/>
      <c r="AA722" s="7"/>
      <c r="AB722" s="7"/>
      <c r="AC722" s="7"/>
      <c r="AD722" s="7"/>
      <c r="AE722" s="7"/>
    </row>
    <row r="723" spans="1:31">
      <c r="A723" s="6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61"/>
      <c r="V723" s="7"/>
      <c r="W723" s="7"/>
      <c r="X723" s="7"/>
      <c r="Y723" s="7"/>
      <c r="Z723" s="7"/>
      <c r="AA723" s="7"/>
      <c r="AB723" s="7"/>
      <c r="AC723" s="7"/>
      <c r="AD723" s="7"/>
      <c r="AE723" s="7"/>
    </row>
    <row r="724" spans="1:31">
      <c r="A724" s="6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61"/>
      <c r="V724" s="7"/>
      <c r="W724" s="7"/>
      <c r="X724" s="7"/>
      <c r="Y724" s="7"/>
      <c r="Z724" s="7"/>
      <c r="AA724" s="7"/>
      <c r="AB724" s="7"/>
      <c r="AC724" s="7"/>
      <c r="AD724" s="7"/>
      <c r="AE724" s="7"/>
    </row>
    <row r="725" spans="1:31">
      <c r="A725" s="6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61"/>
      <c r="V725" s="7"/>
      <c r="W725" s="7"/>
      <c r="X725" s="7"/>
      <c r="Y725" s="7"/>
      <c r="Z725" s="7"/>
      <c r="AA725" s="7"/>
      <c r="AB725" s="7"/>
      <c r="AC725" s="7"/>
      <c r="AD725" s="7"/>
      <c r="AE725" s="7"/>
    </row>
    <row r="726" spans="1:31">
      <c r="A726" s="6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61"/>
      <c r="V726" s="7"/>
      <c r="W726" s="7"/>
      <c r="X726" s="7"/>
      <c r="Y726" s="7"/>
      <c r="Z726" s="7"/>
      <c r="AA726" s="7"/>
      <c r="AB726" s="7"/>
      <c r="AC726" s="7"/>
      <c r="AD726" s="7"/>
      <c r="AE726" s="7"/>
    </row>
    <row r="727" spans="1:31">
      <c r="A727" s="6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61"/>
      <c r="V727" s="7"/>
      <c r="W727" s="7"/>
      <c r="X727" s="7"/>
      <c r="Y727" s="7"/>
      <c r="Z727" s="7"/>
      <c r="AA727" s="7"/>
      <c r="AB727" s="7"/>
      <c r="AC727" s="7"/>
      <c r="AD727" s="7"/>
      <c r="AE727" s="7"/>
    </row>
    <row r="728" spans="1:31">
      <c r="A728" s="6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61"/>
      <c r="V728" s="7"/>
      <c r="W728" s="7"/>
      <c r="X728" s="7"/>
      <c r="Y728" s="7"/>
      <c r="Z728" s="7"/>
      <c r="AA728" s="7"/>
      <c r="AB728" s="7"/>
      <c r="AC728" s="7"/>
      <c r="AD728" s="7"/>
      <c r="AE728" s="7"/>
    </row>
    <row r="729" spans="1:31">
      <c r="A729" s="6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61"/>
      <c r="V729" s="7"/>
      <c r="W729" s="7"/>
      <c r="X729" s="7"/>
      <c r="Y729" s="7"/>
      <c r="Z729" s="7"/>
      <c r="AA729" s="7"/>
      <c r="AB729" s="7"/>
      <c r="AC729" s="7"/>
      <c r="AD729" s="7"/>
      <c r="AE729" s="7"/>
    </row>
    <row r="730" spans="1:31">
      <c r="A730" s="6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61"/>
      <c r="V730" s="7"/>
      <c r="W730" s="7"/>
      <c r="X730" s="7"/>
      <c r="Y730" s="7"/>
      <c r="Z730" s="7"/>
      <c r="AA730" s="7"/>
      <c r="AB730" s="7"/>
      <c r="AC730" s="7"/>
      <c r="AD730" s="7"/>
      <c r="AE730" s="7"/>
    </row>
    <row r="731" spans="1:31">
      <c r="A731" s="6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61"/>
      <c r="V731" s="7"/>
      <c r="W731" s="7"/>
      <c r="X731" s="7"/>
      <c r="Y731" s="7"/>
      <c r="Z731" s="7"/>
      <c r="AA731" s="7"/>
      <c r="AB731" s="7"/>
      <c r="AC731" s="7"/>
      <c r="AD731" s="7"/>
      <c r="AE731" s="7"/>
    </row>
    <row r="732" spans="1:31">
      <c r="A732" s="6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61"/>
      <c r="V732" s="7"/>
      <c r="W732" s="7"/>
      <c r="X732" s="7"/>
      <c r="Y732" s="7"/>
      <c r="Z732" s="7"/>
      <c r="AA732" s="7"/>
      <c r="AB732" s="7"/>
      <c r="AC732" s="7"/>
      <c r="AD732" s="7"/>
      <c r="AE732" s="7"/>
    </row>
    <row r="733" spans="1:31">
      <c r="A733" s="6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61"/>
      <c r="V733" s="7"/>
      <c r="W733" s="7"/>
      <c r="X733" s="7"/>
      <c r="Y733" s="7"/>
      <c r="Z733" s="7"/>
      <c r="AA733" s="7"/>
      <c r="AB733" s="7"/>
      <c r="AC733" s="7"/>
      <c r="AD733" s="7"/>
      <c r="AE733" s="7"/>
    </row>
    <row r="734" spans="1:31">
      <c r="A734" s="6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61"/>
      <c r="V734" s="7"/>
      <c r="W734" s="7"/>
      <c r="X734" s="7"/>
      <c r="Y734" s="7"/>
      <c r="Z734" s="7"/>
      <c r="AA734" s="7"/>
      <c r="AB734" s="7"/>
      <c r="AC734" s="7"/>
      <c r="AD734" s="7"/>
      <c r="AE734" s="7"/>
    </row>
    <row r="735" spans="1:31">
      <c r="A735" s="6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61"/>
      <c r="V735" s="7"/>
      <c r="W735" s="7"/>
      <c r="X735" s="7"/>
      <c r="Y735" s="7"/>
      <c r="Z735" s="7"/>
      <c r="AA735" s="7"/>
      <c r="AB735" s="7"/>
      <c r="AC735" s="7"/>
      <c r="AD735" s="7"/>
      <c r="AE735" s="7"/>
    </row>
    <row r="736" spans="1:31">
      <c r="A736" s="6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61"/>
      <c r="V736" s="7"/>
      <c r="W736" s="7"/>
      <c r="X736" s="7"/>
      <c r="Y736" s="7"/>
      <c r="Z736" s="7"/>
      <c r="AA736" s="7"/>
      <c r="AB736" s="7"/>
      <c r="AC736" s="7"/>
      <c r="AD736" s="7"/>
      <c r="AE736" s="7"/>
    </row>
    <row r="737" spans="1:31">
      <c r="A737" s="6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61"/>
      <c r="V737" s="7"/>
      <c r="W737" s="7"/>
      <c r="X737" s="7"/>
      <c r="Y737" s="7"/>
      <c r="Z737" s="7"/>
      <c r="AA737" s="7"/>
      <c r="AB737" s="7"/>
      <c r="AC737" s="7"/>
      <c r="AD737" s="7"/>
      <c r="AE737" s="7"/>
    </row>
    <row r="738" spans="1:31">
      <c r="A738" s="6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61"/>
      <c r="V738" s="7"/>
      <c r="W738" s="7"/>
      <c r="X738" s="7"/>
      <c r="Y738" s="7"/>
      <c r="Z738" s="7"/>
      <c r="AA738" s="7"/>
      <c r="AB738" s="7"/>
      <c r="AC738" s="7"/>
      <c r="AD738" s="7"/>
      <c r="AE738" s="7"/>
    </row>
    <row r="739" spans="1:31">
      <c r="A739" s="6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61"/>
      <c r="V739" s="7"/>
      <c r="W739" s="7"/>
      <c r="X739" s="7"/>
      <c r="Y739" s="7"/>
      <c r="Z739" s="7"/>
      <c r="AA739" s="7"/>
      <c r="AB739" s="7"/>
      <c r="AC739" s="7"/>
      <c r="AD739" s="7"/>
      <c r="AE739" s="7"/>
    </row>
    <row r="740" spans="1:31">
      <c r="A740" s="6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61"/>
      <c r="V740" s="7"/>
      <c r="W740" s="7"/>
      <c r="X740" s="7"/>
      <c r="Y740" s="7"/>
      <c r="Z740" s="7"/>
      <c r="AA740" s="7"/>
      <c r="AB740" s="7"/>
      <c r="AC740" s="7"/>
      <c r="AD740" s="7"/>
      <c r="AE740" s="7"/>
    </row>
    <row r="741" spans="1:31">
      <c r="A741" s="6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61"/>
      <c r="V741" s="7"/>
      <c r="W741" s="7"/>
      <c r="X741" s="7"/>
      <c r="Y741" s="7"/>
      <c r="Z741" s="7"/>
      <c r="AA741" s="7"/>
      <c r="AB741" s="7"/>
      <c r="AC741" s="7"/>
      <c r="AD741" s="7"/>
      <c r="AE741" s="7"/>
    </row>
    <row r="742" spans="1:31">
      <c r="A742" s="6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61"/>
      <c r="V742" s="7"/>
      <c r="W742" s="7"/>
      <c r="X742" s="7"/>
      <c r="Y742" s="7"/>
      <c r="Z742" s="7"/>
      <c r="AA742" s="7"/>
      <c r="AB742" s="7"/>
      <c r="AC742" s="7"/>
      <c r="AD742" s="7"/>
      <c r="AE742" s="7"/>
    </row>
    <row r="743" spans="1:31">
      <c r="A743" s="6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61"/>
      <c r="V743" s="7"/>
      <c r="W743" s="7"/>
      <c r="X743" s="7"/>
      <c r="Y743" s="7"/>
      <c r="Z743" s="7"/>
      <c r="AA743" s="7"/>
      <c r="AB743" s="7"/>
      <c r="AC743" s="7"/>
      <c r="AD743" s="7"/>
      <c r="AE743" s="7"/>
    </row>
    <row r="744" spans="1:31">
      <c r="A744" s="6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61"/>
      <c r="V744" s="7"/>
      <c r="W744" s="7"/>
      <c r="X744" s="7"/>
      <c r="Y744" s="7"/>
      <c r="Z744" s="7"/>
      <c r="AA744" s="7"/>
      <c r="AB744" s="7"/>
      <c r="AC744" s="7"/>
      <c r="AD744" s="7"/>
      <c r="AE744" s="7"/>
    </row>
    <row r="745" spans="1:31">
      <c r="A745" s="6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61"/>
      <c r="V745" s="7"/>
      <c r="W745" s="7"/>
      <c r="X745" s="7"/>
      <c r="Y745" s="7"/>
      <c r="Z745" s="7"/>
      <c r="AA745" s="7"/>
      <c r="AB745" s="7"/>
      <c r="AC745" s="7"/>
      <c r="AD745" s="7"/>
      <c r="AE745" s="7"/>
    </row>
    <row r="746" spans="1:31">
      <c r="A746" s="6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61"/>
      <c r="V746" s="7"/>
      <c r="W746" s="7"/>
      <c r="X746" s="7"/>
      <c r="Y746" s="7"/>
      <c r="Z746" s="7"/>
      <c r="AA746" s="7"/>
      <c r="AB746" s="7"/>
      <c r="AC746" s="7"/>
      <c r="AD746" s="7"/>
      <c r="AE746" s="7"/>
    </row>
    <row r="747" spans="1:31">
      <c r="A747" s="6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61"/>
      <c r="V747" s="7"/>
      <c r="W747" s="7"/>
      <c r="X747" s="7"/>
      <c r="Y747" s="7"/>
      <c r="Z747" s="7"/>
      <c r="AA747" s="7"/>
      <c r="AB747" s="7"/>
      <c r="AC747" s="7"/>
      <c r="AD747" s="7"/>
      <c r="AE747" s="7"/>
    </row>
    <row r="748" spans="1:31">
      <c r="A748" s="6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61"/>
      <c r="V748" s="7"/>
      <c r="W748" s="7"/>
      <c r="X748" s="7"/>
      <c r="Y748" s="7"/>
      <c r="Z748" s="7"/>
      <c r="AA748" s="7"/>
      <c r="AB748" s="7"/>
      <c r="AC748" s="7"/>
      <c r="AD748" s="7"/>
      <c r="AE748" s="7"/>
    </row>
    <row r="749" spans="1:31">
      <c r="A749" s="6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61"/>
      <c r="V749" s="7"/>
      <c r="W749" s="7"/>
      <c r="X749" s="7"/>
      <c r="Y749" s="7"/>
      <c r="Z749" s="7"/>
      <c r="AA749" s="7"/>
      <c r="AB749" s="7"/>
      <c r="AC749" s="7"/>
      <c r="AD749" s="7"/>
      <c r="AE749" s="7"/>
    </row>
    <row r="750" spans="1:31">
      <c r="A750" s="6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61"/>
      <c r="V750" s="7"/>
      <c r="W750" s="7"/>
      <c r="X750" s="7"/>
      <c r="Y750" s="7"/>
      <c r="Z750" s="7"/>
      <c r="AA750" s="7"/>
      <c r="AB750" s="7"/>
      <c r="AC750" s="7"/>
      <c r="AD750" s="7"/>
      <c r="AE750" s="7"/>
    </row>
    <row r="751" spans="1:31">
      <c r="A751" s="6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61"/>
      <c r="V751" s="7"/>
      <c r="W751" s="7"/>
      <c r="X751" s="7"/>
      <c r="Y751" s="7"/>
      <c r="Z751" s="7"/>
      <c r="AA751" s="7"/>
      <c r="AB751" s="7"/>
      <c r="AC751" s="7"/>
      <c r="AD751" s="7"/>
      <c r="AE751" s="7"/>
    </row>
    <row r="752" spans="1:31">
      <c r="A752" s="6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61"/>
      <c r="V752" s="7"/>
      <c r="W752" s="7"/>
      <c r="X752" s="7"/>
      <c r="Y752" s="7"/>
      <c r="Z752" s="7"/>
      <c r="AA752" s="7"/>
      <c r="AB752" s="7"/>
      <c r="AC752" s="7"/>
      <c r="AD752" s="7"/>
      <c r="AE752" s="7"/>
    </row>
    <row r="753" spans="1:31">
      <c r="A753" s="6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61"/>
      <c r="V753" s="7"/>
      <c r="W753" s="7"/>
      <c r="X753" s="7"/>
      <c r="Y753" s="7"/>
      <c r="Z753" s="7"/>
      <c r="AA753" s="7"/>
      <c r="AB753" s="7"/>
      <c r="AC753" s="7"/>
      <c r="AD753" s="7"/>
      <c r="AE753" s="7"/>
    </row>
    <row r="754" spans="1:31">
      <c r="A754" s="6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61"/>
      <c r="V754" s="7"/>
      <c r="W754" s="7"/>
      <c r="X754" s="7"/>
      <c r="Y754" s="7"/>
      <c r="Z754" s="7"/>
      <c r="AA754" s="7"/>
      <c r="AB754" s="7"/>
      <c r="AC754" s="7"/>
      <c r="AD754" s="7"/>
      <c r="AE754" s="7"/>
    </row>
    <row r="755" spans="1:31">
      <c r="A755" s="6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61"/>
      <c r="V755" s="7"/>
      <c r="W755" s="7"/>
      <c r="X755" s="7"/>
      <c r="Y755" s="7"/>
      <c r="Z755" s="7"/>
      <c r="AA755" s="7"/>
      <c r="AB755" s="7"/>
      <c r="AC755" s="7"/>
      <c r="AD755" s="7"/>
      <c r="AE755" s="7"/>
    </row>
    <row r="756" spans="1:31">
      <c r="A756" s="6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61"/>
      <c r="V756" s="7"/>
      <c r="W756" s="7"/>
      <c r="X756" s="7"/>
      <c r="Y756" s="7"/>
      <c r="Z756" s="7"/>
      <c r="AA756" s="7"/>
      <c r="AB756" s="7"/>
      <c r="AC756" s="7"/>
      <c r="AD756" s="7"/>
      <c r="AE756" s="7"/>
    </row>
    <row r="757" spans="1:31">
      <c r="A757" s="6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61"/>
      <c r="V757" s="7"/>
      <c r="W757" s="7"/>
      <c r="X757" s="7"/>
      <c r="Y757" s="7"/>
      <c r="Z757" s="7"/>
      <c r="AA757" s="7"/>
      <c r="AB757" s="7"/>
      <c r="AC757" s="7"/>
      <c r="AD757" s="7"/>
      <c r="AE757" s="7"/>
    </row>
    <row r="758" spans="1:31">
      <c r="A758" s="6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61"/>
      <c r="V758" s="7"/>
      <c r="W758" s="7"/>
      <c r="X758" s="7"/>
      <c r="Y758" s="7"/>
      <c r="Z758" s="7"/>
      <c r="AA758" s="7"/>
      <c r="AB758" s="7"/>
      <c r="AC758" s="7"/>
      <c r="AD758" s="7"/>
      <c r="AE758" s="7"/>
    </row>
    <row r="759" spans="1:31">
      <c r="A759" s="6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61"/>
      <c r="V759" s="7"/>
      <c r="W759" s="7"/>
      <c r="X759" s="7"/>
      <c r="Y759" s="7"/>
      <c r="Z759" s="7"/>
      <c r="AA759" s="7"/>
      <c r="AB759" s="7"/>
      <c r="AC759" s="7"/>
      <c r="AD759" s="7"/>
      <c r="AE759" s="7"/>
    </row>
    <row r="760" spans="1:31">
      <c r="A760" s="6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61"/>
      <c r="V760" s="7"/>
      <c r="W760" s="7"/>
      <c r="X760" s="7"/>
      <c r="Y760" s="7"/>
      <c r="Z760" s="7"/>
      <c r="AA760" s="7"/>
      <c r="AB760" s="7"/>
      <c r="AC760" s="7"/>
      <c r="AD760" s="7"/>
      <c r="AE760" s="7"/>
    </row>
    <row r="761" spans="1:31">
      <c r="A761" s="6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61"/>
      <c r="V761" s="7"/>
      <c r="W761" s="7"/>
      <c r="X761" s="7"/>
      <c r="Y761" s="7"/>
      <c r="Z761" s="7"/>
      <c r="AA761" s="7"/>
      <c r="AB761" s="7"/>
      <c r="AC761" s="7"/>
      <c r="AD761" s="7"/>
      <c r="AE761" s="7"/>
    </row>
    <row r="762" spans="1:31">
      <c r="A762" s="6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61"/>
      <c r="V762" s="7"/>
      <c r="W762" s="7"/>
      <c r="X762" s="7"/>
      <c r="Y762" s="7"/>
      <c r="Z762" s="7"/>
      <c r="AA762" s="7"/>
      <c r="AB762" s="7"/>
      <c r="AC762" s="7"/>
      <c r="AD762" s="7"/>
      <c r="AE762" s="7"/>
    </row>
    <row r="763" spans="1:31">
      <c r="A763" s="6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61"/>
      <c r="V763" s="7"/>
      <c r="W763" s="7"/>
      <c r="X763" s="7"/>
      <c r="Y763" s="7"/>
      <c r="Z763" s="7"/>
      <c r="AA763" s="7"/>
      <c r="AB763" s="7"/>
      <c r="AC763" s="7"/>
      <c r="AD763" s="7"/>
      <c r="AE763" s="7"/>
    </row>
    <row r="764" spans="1:31">
      <c r="A764" s="6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61"/>
      <c r="V764" s="7"/>
      <c r="W764" s="7"/>
      <c r="X764" s="7"/>
      <c r="Y764" s="7"/>
      <c r="Z764" s="7"/>
      <c r="AA764" s="7"/>
      <c r="AB764" s="7"/>
      <c r="AC764" s="7"/>
      <c r="AD764" s="7"/>
      <c r="AE764" s="7"/>
    </row>
    <row r="765" spans="1:31">
      <c r="A765" s="6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61"/>
      <c r="V765" s="7"/>
      <c r="W765" s="7"/>
      <c r="X765" s="7"/>
      <c r="Y765" s="7"/>
      <c r="Z765" s="7"/>
      <c r="AA765" s="7"/>
      <c r="AB765" s="7"/>
      <c r="AC765" s="7"/>
      <c r="AD765" s="7"/>
      <c r="AE765" s="7"/>
    </row>
    <row r="766" spans="1:31">
      <c r="A766" s="6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61"/>
      <c r="V766" s="7"/>
      <c r="W766" s="7"/>
      <c r="X766" s="7"/>
      <c r="Y766" s="7"/>
      <c r="Z766" s="7"/>
      <c r="AA766" s="7"/>
      <c r="AB766" s="7"/>
      <c r="AC766" s="7"/>
      <c r="AD766" s="7"/>
      <c r="AE766" s="7"/>
    </row>
    <row r="767" spans="1:31">
      <c r="A767" s="6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61"/>
      <c r="V767" s="7"/>
      <c r="W767" s="7"/>
      <c r="X767" s="7"/>
      <c r="Y767" s="7"/>
      <c r="Z767" s="7"/>
      <c r="AA767" s="7"/>
      <c r="AB767" s="7"/>
      <c r="AC767" s="7"/>
      <c r="AD767" s="7"/>
      <c r="AE767" s="7"/>
    </row>
    <row r="768" spans="1:31">
      <c r="A768" s="6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61"/>
      <c r="V768" s="7"/>
      <c r="W768" s="7"/>
      <c r="X768" s="7"/>
      <c r="Y768" s="7"/>
      <c r="Z768" s="7"/>
      <c r="AA768" s="7"/>
      <c r="AB768" s="7"/>
      <c r="AC768" s="7"/>
      <c r="AD768" s="7"/>
      <c r="AE768" s="7"/>
    </row>
    <row r="769" spans="1:31">
      <c r="A769" s="6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61"/>
      <c r="V769" s="7"/>
      <c r="W769" s="7"/>
      <c r="X769" s="7"/>
      <c r="Y769" s="7"/>
      <c r="Z769" s="7"/>
      <c r="AA769" s="7"/>
      <c r="AB769" s="7"/>
      <c r="AC769" s="7"/>
      <c r="AD769" s="7"/>
      <c r="AE769" s="7"/>
    </row>
    <row r="770" spans="1:31">
      <c r="A770" s="6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61"/>
      <c r="V770" s="7"/>
      <c r="W770" s="7"/>
      <c r="X770" s="7"/>
      <c r="Y770" s="7"/>
      <c r="Z770" s="7"/>
      <c r="AA770" s="7"/>
      <c r="AB770" s="7"/>
      <c r="AC770" s="7"/>
      <c r="AD770" s="7"/>
      <c r="AE770" s="7"/>
    </row>
    <row r="771" spans="1:31">
      <c r="A771" s="6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61"/>
      <c r="V771" s="7"/>
      <c r="W771" s="7"/>
      <c r="X771" s="7"/>
      <c r="Y771" s="7"/>
      <c r="Z771" s="7"/>
      <c r="AA771" s="7"/>
      <c r="AB771" s="7"/>
      <c r="AC771" s="7"/>
      <c r="AD771" s="7"/>
      <c r="AE771" s="7"/>
    </row>
    <row r="772" spans="1:31">
      <c r="A772" s="6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61"/>
      <c r="V772" s="7"/>
      <c r="W772" s="7"/>
      <c r="X772" s="7"/>
      <c r="Y772" s="7"/>
      <c r="Z772" s="7"/>
      <c r="AA772" s="7"/>
      <c r="AB772" s="7"/>
      <c r="AC772" s="7"/>
      <c r="AD772" s="7"/>
      <c r="AE772" s="7"/>
    </row>
    <row r="773" spans="1:31">
      <c r="A773" s="6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61"/>
      <c r="V773" s="7"/>
      <c r="W773" s="7"/>
      <c r="X773" s="7"/>
      <c r="Y773" s="7"/>
      <c r="Z773" s="7"/>
      <c r="AA773" s="7"/>
      <c r="AB773" s="7"/>
      <c r="AC773" s="7"/>
      <c r="AD773" s="7"/>
      <c r="AE773" s="7"/>
    </row>
    <row r="774" spans="1:31">
      <c r="A774" s="6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61"/>
      <c r="V774" s="7"/>
      <c r="W774" s="7"/>
      <c r="X774" s="7"/>
      <c r="Y774" s="7"/>
      <c r="Z774" s="7"/>
      <c r="AA774" s="7"/>
      <c r="AB774" s="7"/>
      <c r="AC774" s="7"/>
      <c r="AD774" s="7"/>
      <c r="AE774" s="7"/>
    </row>
    <row r="775" spans="1:31">
      <c r="A775" s="6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61"/>
      <c r="V775" s="7"/>
      <c r="W775" s="7"/>
      <c r="X775" s="7"/>
      <c r="Y775" s="7"/>
      <c r="Z775" s="7"/>
      <c r="AA775" s="7"/>
      <c r="AB775" s="7"/>
      <c r="AC775" s="7"/>
      <c r="AD775" s="7"/>
      <c r="AE775" s="7"/>
    </row>
    <row r="776" spans="1:31">
      <c r="A776" s="6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61"/>
      <c r="V776" s="7"/>
      <c r="W776" s="7"/>
      <c r="X776" s="7"/>
      <c r="Y776" s="7"/>
      <c r="Z776" s="7"/>
      <c r="AA776" s="7"/>
      <c r="AB776" s="7"/>
      <c r="AC776" s="7"/>
      <c r="AD776" s="7"/>
      <c r="AE776" s="7"/>
    </row>
    <row r="777" spans="1:31">
      <c r="A777" s="6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61"/>
      <c r="V777" s="7"/>
      <c r="W777" s="7"/>
      <c r="X777" s="7"/>
      <c r="Y777" s="7"/>
      <c r="Z777" s="7"/>
      <c r="AA777" s="7"/>
      <c r="AB777" s="7"/>
      <c r="AC777" s="7"/>
      <c r="AD777" s="7"/>
      <c r="AE777" s="7"/>
    </row>
    <row r="778" spans="1:31">
      <c r="A778" s="6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61"/>
      <c r="V778" s="7"/>
      <c r="W778" s="7"/>
      <c r="X778" s="7"/>
      <c r="Y778" s="7"/>
      <c r="Z778" s="7"/>
      <c r="AA778" s="7"/>
      <c r="AB778" s="7"/>
      <c r="AC778" s="7"/>
      <c r="AD778" s="7"/>
      <c r="AE778" s="7"/>
    </row>
    <row r="779" spans="1:31">
      <c r="A779" s="6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61"/>
      <c r="V779" s="7"/>
      <c r="W779" s="7"/>
      <c r="X779" s="7"/>
      <c r="Y779" s="7"/>
      <c r="Z779" s="7"/>
      <c r="AA779" s="7"/>
      <c r="AB779" s="7"/>
      <c r="AC779" s="7"/>
      <c r="AD779" s="7"/>
      <c r="AE779" s="7"/>
    </row>
    <row r="780" spans="1:31">
      <c r="A780" s="6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61"/>
      <c r="V780" s="7"/>
      <c r="W780" s="7"/>
      <c r="X780" s="7"/>
      <c r="Y780" s="7"/>
      <c r="Z780" s="7"/>
      <c r="AA780" s="7"/>
      <c r="AB780" s="7"/>
      <c r="AC780" s="7"/>
      <c r="AD780" s="7"/>
      <c r="AE780" s="7"/>
    </row>
    <row r="781" spans="1:31">
      <c r="A781" s="6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61"/>
      <c r="V781" s="7"/>
      <c r="W781" s="7"/>
      <c r="X781" s="7"/>
      <c r="Y781" s="7"/>
      <c r="Z781" s="7"/>
      <c r="AA781" s="7"/>
      <c r="AB781" s="7"/>
      <c r="AC781" s="7"/>
      <c r="AD781" s="7"/>
      <c r="AE781" s="7"/>
    </row>
    <row r="782" spans="1:31">
      <c r="A782" s="6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61"/>
      <c r="V782" s="7"/>
      <c r="W782" s="7"/>
      <c r="X782" s="7"/>
      <c r="Y782" s="7"/>
      <c r="Z782" s="7"/>
      <c r="AA782" s="7"/>
      <c r="AB782" s="7"/>
      <c r="AC782" s="7"/>
      <c r="AD782" s="7"/>
      <c r="AE782" s="7"/>
    </row>
    <row r="783" spans="1:31">
      <c r="A783" s="6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61"/>
      <c r="V783" s="7"/>
      <c r="W783" s="7"/>
      <c r="X783" s="7"/>
      <c r="Y783" s="7"/>
      <c r="Z783" s="7"/>
      <c r="AA783" s="7"/>
      <c r="AB783" s="7"/>
      <c r="AC783" s="7"/>
      <c r="AD783" s="7"/>
      <c r="AE783" s="7"/>
    </row>
    <row r="784" spans="1:31">
      <c r="A784" s="6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61"/>
      <c r="V784" s="7"/>
      <c r="W784" s="7"/>
      <c r="X784" s="7"/>
      <c r="Y784" s="7"/>
      <c r="Z784" s="7"/>
      <c r="AA784" s="7"/>
      <c r="AB784" s="7"/>
      <c r="AC784" s="7"/>
      <c r="AD784" s="7"/>
      <c r="AE784" s="7"/>
    </row>
    <row r="785" spans="1:31">
      <c r="A785" s="6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61"/>
      <c r="V785" s="7"/>
      <c r="W785" s="7"/>
      <c r="X785" s="7"/>
      <c r="Y785" s="7"/>
      <c r="Z785" s="7"/>
      <c r="AA785" s="7"/>
      <c r="AB785" s="7"/>
      <c r="AC785" s="7"/>
      <c r="AD785" s="7"/>
      <c r="AE785" s="7"/>
    </row>
    <row r="786" spans="1:31">
      <c r="A786" s="6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61"/>
      <c r="V786" s="7"/>
      <c r="W786" s="7"/>
      <c r="X786" s="7"/>
      <c r="Y786" s="7"/>
      <c r="Z786" s="7"/>
      <c r="AA786" s="7"/>
      <c r="AB786" s="7"/>
      <c r="AC786" s="7"/>
      <c r="AD786" s="7"/>
      <c r="AE786" s="7"/>
    </row>
    <row r="787" spans="1:31">
      <c r="A787" s="6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61"/>
      <c r="V787" s="7"/>
      <c r="W787" s="7"/>
      <c r="X787" s="7"/>
      <c r="Y787" s="7"/>
      <c r="Z787" s="7"/>
      <c r="AA787" s="7"/>
      <c r="AB787" s="7"/>
      <c r="AC787" s="7"/>
      <c r="AD787" s="7"/>
      <c r="AE787" s="7"/>
    </row>
    <row r="788" spans="1:31">
      <c r="A788" s="6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61"/>
      <c r="V788" s="7"/>
      <c r="W788" s="7"/>
      <c r="X788" s="7"/>
      <c r="Y788" s="7"/>
      <c r="Z788" s="7"/>
      <c r="AA788" s="7"/>
      <c r="AB788" s="7"/>
      <c r="AC788" s="7"/>
      <c r="AD788" s="7"/>
      <c r="AE788" s="7"/>
    </row>
    <row r="789" spans="1:31">
      <c r="A789" s="6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61"/>
      <c r="V789" s="7"/>
      <c r="W789" s="7"/>
      <c r="X789" s="7"/>
      <c r="Y789" s="7"/>
      <c r="Z789" s="7"/>
      <c r="AA789" s="7"/>
      <c r="AB789" s="7"/>
      <c r="AC789" s="7"/>
      <c r="AD789" s="7"/>
      <c r="AE789" s="7"/>
    </row>
    <row r="790" spans="1:31">
      <c r="A790" s="6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61"/>
      <c r="V790" s="7"/>
      <c r="W790" s="7"/>
      <c r="X790" s="7"/>
      <c r="Y790" s="7"/>
      <c r="Z790" s="7"/>
      <c r="AA790" s="7"/>
      <c r="AB790" s="7"/>
      <c r="AC790" s="7"/>
      <c r="AD790" s="7"/>
      <c r="AE790" s="7"/>
    </row>
    <row r="791" spans="1:31">
      <c r="A791" s="6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61"/>
      <c r="V791" s="7"/>
      <c r="W791" s="7"/>
      <c r="X791" s="7"/>
      <c r="Y791" s="7"/>
      <c r="Z791" s="7"/>
      <c r="AA791" s="7"/>
      <c r="AB791" s="7"/>
      <c r="AC791" s="7"/>
      <c r="AD791" s="7"/>
      <c r="AE791" s="7"/>
    </row>
    <row r="792" spans="1:31">
      <c r="A792" s="6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61"/>
      <c r="V792" s="7"/>
      <c r="W792" s="7"/>
      <c r="X792" s="7"/>
      <c r="Y792" s="7"/>
      <c r="Z792" s="7"/>
      <c r="AA792" s="7"/>
      <c r="AB792" s="7"/>
      <c r="AC792" s="7"/>
      <c r="AD792" s="7"/>
      <c r="AE792" s="7"/>
    </row>
    <row r="793" spans="1:31">
      <c r="A793" s="6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61"/>
      <c r="V793" s="7"/>
      <c r="W793" s="7"/>
      <c r="X793" s="7"/>
      <c r="Y793" s="7"/>
      <c r="Z793" s="7"/>
      <c r="AA793" s="7"/>
      <c r="AB793" s="7"/>
      <c r="AC793" s="7"/>
      <c r="AD793" s="7"/>
      <c r="AE793" s="7"/>
    </row>
    <row r="794" spans="1:31">
      <c r="A794" s="6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61"/>
      <c r="V794" s="7"/>
      <c r="W794" s="7"/>
      <c r="X794" s="7"/>
      <c r="Y794" s="7"/>
      <c r="Z794" s="7"/>
      <c r="AA794" s="7"/>
      <c r="AB794" s="7"/>
      <c r="AC794" s="7"/>
      <c r="AD794" s="7"/>
      <c r="AE794" s="7"/>
    </row>
    <row r="795" spans="1:31">
      <c r="A795" s="6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61"/>
      <c r="V795" s="7"/>
      <c r="W795" s="7"/>
      <c r="X795" s="7"/>
      <c r="Y795" s="7"/>
      <c r="Z795" s="7"/>
      <c r="AA795" s="7"/>
      <c r="AB795" s="7"/>
      <c r="AC795" s="7"/>
      <c r="AD795" s="7"/>
      <c r="AE795" s="7"/>
    </row>
    <row r="796" spans="1:31">
      <c r="A796" s="6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61"/>
      <c r="V796" s="7"/>
      <c r="W796" s="7"/>
      <c r="X796" s="7"/>
      <c r="Y796" s="7"/>
      <c r="Z796" s="7"/>
      <c r="AA796" s="7"/>
      <c r="AB796" s="7"/>
      <c r="AC796" s="7"/>
      <c r="AD796" s="7"/>
      <c r="AE796" s="7"/>
    </row>
    <row r="797" spans="1:31">
      <c r="A797" s="6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61"/>
      <c r="V797" s="7"/>
      <c r="W797" s="7"/>
      <c r="X797" s="7"/>
      <c r="Y797" s="7"/>
      <c r="Z797" s="7"/>
      <c r="AA797" s="7"/>
      <c r="AB797" s="7"/>
      <c r="AC797" s="7"/>
      <c r="AD797" s="7"/>
      <c r="AE797" s="7"/>
    </row>
    <row r="798" spans="1:31">
      <c r="A798" s="6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61"/>
      <c r="V798" s="7"/>
      <c r="W798" s="7"/>
      <c r="X798" s="7"/>
      <c r="Y798" s="7"/>
      <c r="Z798" s="7"/>
      <c r="AA798" s="7"/>
      <c r="AB798" s="7"/>
      <c r="AC798" s="7"/>
      <c r="AD798" s="7"/>
      <c r="AE798" s="7"/>
    </row>
    <row r="799" spans="1:31">
      <c r="A799" s="6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61"/>
      <c r="V799" s="7"/>
      <c r="W799" s="7"/>
      <c r="X799" s="7"/>
      <c r="Y799" s="7"/>
      <c r="Z799" s="7"/>
      <c r="AA799" s="7"/>
      <c r="AB799" s="7"/>
      <c r="AC799" s="7"/>
      <c r="AD799" s="7"/>
      <c r="AE799" s="7"/>
    </row>
    <row r="800" spans="1:31">
      <c r="A800" s="6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61"/>
      <c r="V800" s="7"/>
      <c r="W800" s="7"/>
      <c r="X800" s="7"/>
      <c r="Y800" s="7"/>
      <c r="Z800" s="7"/>
      <c r="AA800" s="7"/>
      <c r="AB800" s="7"/>
      <c r="AC800" s="7"/>
      <c r="AD800" s="7"/>
      <c r="AE800" s="7"/>
    </row>
    <row r="801" spans="1:31">
      <c r="A801" s="6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61"/>
      <c r="V801" s="7"/>
      <c r="W801" s="7"/>
      <c r="X801" s="7"/>
      <c r="Y801" s="7"/>
      <c r="Z801" s="7"/>
      <c r="AA801" s="7"/>
      <c r="AB801" s="7"/>
      <c r="AC801" s="7"/>
      <c r="AD801" s="7"/>
      <c r="AE801" s="7"/>
    </row>
    <row r="802" spans="1:31">
      <c r="A802" s="6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61"/>
      <c r="V802" s="7"/>
      <c r="W802" s="7"/>
      <c r="X802" s="7"/>
      <c r="Y802" s="7"/>
      <c r="Z802" s="7"/>
      <c r="AA802" s="7"/>
      <c r="AB802" s="7"/>
      <c r="AC802" s="7"/>
      <c r="AD802" s="7"/>
      <c r="AE802" s="7"/>
    </row>
    <row r="803" spans="1:31">
      <c r="A803" s="6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61"/>
      <c r="V803" s="7"/>
      <c r="W803" s="7"/>
      <c r="X803" s="7"/>
      <c r="Y803" s="7"/>
      <c r="Z803" s="7"/>
      <c r="AA803" s="7"/>
      <c r="AB803" s="7"/>
      <c r="AC803" s="7"/>
      <c r="AD803" s="7"/>
      <c r="AE803" s="7"/>
    </row>
    <row r="804" spans="1:31">
      <c r="A804" s="6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61"/>
      <c r="V804" s="7"/>
      <c r="W804" s="7"/>
      <c r="X804" s="7"/>
      <c r="Y804" s="7"/>
      <c r="Z804" s="7"/>
      <c r="AA804" s="7"/>
      <c r="AB804" s="7"/>
      <c r="AC804" s="7"/>
      <c r="AD804" s="7"/>
      <c r="AE804" s="7"/>
    </row>
    <row r="805" spans="1:31">
      <c r="A805" s="6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61"/>
      <c r="V805" s="7"/>
      <c r="W805" s="7"/>
      <c r="X805" s="7"/>
      <c r="Y805" s="7"/>
      <c r="Z805" s="7"/>
      <c r="AA805" s="7"/>
      <c r="AB805" s="7"/>
      <c r="AC805" s="7"/>
      <c r="AD805" s="7"/>
      <c r="AE805" s="7"/>
    </row>
    <row r="806" spans="1:31">
      <c r="A806" s="6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61"/>
      <c r="V806" s="7"/>
      <c r="W806" s="7"/>
      <c r="X806" s="7"/>
      <c r="Y806" s="7"/>
      <c r="Z806" s="7"/>
      <c r="AA806" s="7"/>
      <c r="AB806" s="7"/>
      <c r="AC806" s="7"/>
      <c r="AD806" s="7"/>
      <c r="AE806" s="7"/>
    </row>
    <row r="807" spans="1:31">
      <c r="A807" s="6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61"/>
      <c r="V807" s="7"/>
      <c r="W807" s="7"/>
      <c r="X807" s="7"/>
      <c r="Y807" s="7"/>
      <c r="Z807" s="7"/>
      <c r="AA807" s="7"/>
      <c r="AB807" s="7"/>
      <c r="AC807" s="7"/>
      <c r="AD807" s="7"/>
      <c r="AE807" s="7"/>
    </row>
    <row r="808" spans="1:31">
      <c r="A808" s="6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61"/>
      <c r="V808" s="7"/>
      <c r="W808" s="7"/>
      <c r="X808" s="7"/>
      <c r="Y808" s="7"/>
      <c r="Z808" s="7"/>
      <c r="AA808" s="7"/>
      <c r="AB808" s="7"/>
      <c r="AC808" s="7"/>
      <c r="AD808" s="7"/>
      <c r="AE808" s="7"/>
    </row>
    <row r="809" spans="1:31">
      <c r="A809" s="6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61"/>
      <c r="V809" s="7"/>
      <c r="W809" s="7"/>
      <c r="X809" s="7"/>
      <c r="Y809" s="7"/>
      <c r="Z809" s="7"/>
      <c r="AA809" s="7"/>
      <c r="AB809" s="7"/>
      <c r="AC809" s="7"/>
      <c r="AD809" s="7"/>
      <c r="AE809" s="7"/>
    </row>
    <row r="810" spans="1:31">
      <c r="A810" s="6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61"/>
      <c r="V810" s="7"/>
      <c r="W810" s="7"/>
      <c r="X810" s="7"/>
      <c r="Y810" s="7"/>
      <c r="Z810" s="7"/>
      <c r="AA810" s="7"/>
      <c r="AB810" s="7"/>
      <c r="AC810" s="7"/>
      <c r="AD810" s="7"/>
      <c r="AE810" s="7"/>
    </row>
    <row r="811" spans="1:31">
      <c r="A811" s="6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61"/>
      <c r="V811" s="7"/>
      <c r="W811" s="7"/>
      <c r="X811" s="7"/>
      <c r="Y811" s="7"/>
      <c r="Z811" s="7"/>
      <c r="AA811" s="7"/>
      <c r="AB811" s="7"/>
      <c r="AC811" s="7"/>
      <c r="AD811" s="7"/>
      <c r="AE811" s="7"/>
    </row>
    <row r="812" spans="1:31">
      <c r="A812" s="6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61"/>
      <c r="V812" s="7"/>
      <c r="W812" s="7"/>
      <c r="X812" s="7"/>
      <c r="Y812" s="7"/>
      <c r="Z812" s="7"/>
      <c r="AA812" s="7"/>
      <c r="AB812" s="7"/>
      <c r="AC812" s="7"/>
      <c r="AD812" s="7"/>
      <c r="AE812" s="7"/>
    </row>
    <row r="813" spans="1:31">
      <c r="A813" s="6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61"/>
      <c r="V813" s="7"/>
      <c r="W813" s="7"/>
      <c r="X813" s="7"/>
      <c r="Y813" s="7"/>
      <c r="Z813" s="7"/>
      <c r="AA813" s="7"/>
      <c r="AB813" s="7"/>
      <c r="AC813" s="7"/>
      <c r="AD813" s="7"/>
      <c r="AE813" s="7"/>
    </row>
    <row r="814" spans="1:31">
      <c r="A814" s="6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61"/>
      <c r="V814" s="7"/>
      <c r="W814" s="7"/>
      <c r="X814" s="7"/>
      <c r="Y814" s="7"/>
      <c r="Z814" s="7"/>
      <c r="AA814" s="7"/>
      <c r="AB814" s="7"/>
      <c r="AC814" s="7"/>
      <c r="AD814" s="7"/>
      <c r="AE814" s="7"/>
    </row>
    <row r="815" spans="1:31">
      <c r="A815" s="6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61"/>
      <c r="V815" s="7"/>
      <c r="W815" s="7"/>
      <c r="X815" s="7"/>
      <c r="Y815" s="7"/>
      <c r="Z815" s="7"/>
      <c r="AA815" s="7"/>
      <c r="AB815" s="7"/>
      <c r="AC815" s="7"/>
      <c r="AD815" s="7"/>
      <c r="AE815" s="7"/>
    </row>
    <row r="816" spans="1:31">
      <c r="A816" s="6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61"/>
      <c r="V816" s="7"/>
      <c r="W816" s="7"/>
      <c r="X816" s="7"/>
      <c r="Y816" s="7"/>
      <c r="Z816" s="7"/>
      <c r="AA816" s="7"/>
      <c r="AB816" s="7"/>
      <c r="AC816" s="7"/>
      <c r="AD816" s="7"/>
      <c r="AE816" s="7"/>
    </row>
    <row r="817" spans="1:31">
      <c r="A817" s="6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61"/>
      <c r="V817" s="7"/>
      <c r="W817" s="7"/>
      <c r="X817" s="7"/>
      <c r="Y817" s="7"/>
      <c r="Z817" s="7"/>
      <c r="AA817" s="7"/>
      <c r="AB817" s="7"/>
      <c r="AC817" s="7"/>
      <c r="AD817" s="7"/>
      <c r="AE817" s="7"/>
    </row>
    <row r="818" spans="1:31">
      <c r="A818" s="6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61"/>
      <c r="V818" s="7"/>
      <c r="W818" s="7"/>
      <c r="X818" s="7"/>
      <c r="Y818" s="7"/>
      <c r="Z818" s="7"/>
      <c r="AA818" s="7"/>
      <c r="AB818" s="7"/>
      <c r="AC818" s="7"/>
      <c r="AD818" s="7"/>
      <c r="AE818" s="7"/>
    </row>
    <row r="819" spans="1:31">
      <c r="A819" s="6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61"/>
      <c r="V819" s="7"/>
      <c r="W819" s="7"/>
      <c r="X819" s="7"/>
      <c r="Y819" s="7"/>
      <c r="Z819" s="7"/>
      <c r="AA819" s="7"/>
      <c r="AB819" s="7"/>
      <c r="AC819" s="7"/>
      <c r="AD819" s="7"/>
      <c r="AE819" s="7"/>
    </row>
    <row r="820" spans="1:31">
      <c r="A820" s="6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61"/>
      <c r="V820" s="7"/>
      <c r="W820" s="7"/>
      <c r="X820" s="7"/>
      <c r="Y820" s="7"/>
      <c r="Z820" s="7"/>
      <c r="AA820" s="7"/>
      <c r="AB820" s="7"/>
      <c r="AC820" s="7"/>
      <c r="AD820" s="7"/>
      <c r="AE820" s="7"/>
    </row>
    <row r="821" spans="1:31">
      <c r="A821" s="6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61"/>
      <c r="V821" s="7"/>
      <c r="W821" s="7"/>
      <c r="X821" s="7"/>
      <c r="Y821" s="7"/>
      <c r="Z821" s="7"/>
      <c r="AA821" s="7"/>
      <c r="AB821" s="7"/>
      <c r="AC821" s="7"/>
      <c r="AD821" s="7"/>
      <c r="AE821" s="7"/>
    </row>
    <row r="822" spans="1:31">
      <c r="A822" s="6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61"/>
      <c r="V822" s="7"/>
      <c r="W822" s="7"/>
      <c r="X822" s="7"/>
      <c r="Y822" s="7"/>
      <c r="Z822" s="7"/>
      <c r="AA822" s="7"/>
      <c r="AB822" s="7"/>
      <c r="AC822" s="7"/>
      <c r="AD822" s="7"/>
      <c r="AE822" s="7"/>
    </row>
    <row r="823" spans="1:31">
      <c r="A823" s="6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61"/>
      <c r="V823" s="7"/>
      <c r="W823" s="7"/>
      <c r="X823" s="7"/>
      <c r="Y823" s="7"/>
      <c r="Z823" s="7"/>
      <c r="AA823" s="7"/>
      <c r="AB823" s="7"/>
      <c r="AC823" s="7"/>
      <c r="AD823" s="7"/>
      <c r="AE823" s="7"/>
    </row>
    <row r="824" spans="1:31">
      <c r="A824" s="6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61"/>
      <c r="V824" s="7"/>
      <c r="W824" s="7"/>
      <c r="X824" s="7"/>
      <c r="Y824" s="7"/>
      <c r="Z824" s="7"/>
      <c r="AA824" s="7"/>
      <c r="AB824" s="7"/>
      <c r="AC824" s="7"/>
      <c r="AD824" s="7"/>
      <c r="AE824" s="7"/>
    </row>
    <row r="825" spans="1:31">
      <c r="A825" s="6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61"/>
      <c r="V825" s="7"/>
      <c r="W825" s="7"/>
      <c r="X825" s="7"/>
      <c r="Y825" s="7"/>
      <c r="Z825" s="7"/>
      <c r="AA825" s="7"/>
      <c r="AB825" s="7"/>
      <c r="AC825" s="7"/>
      <c r="AD825" s="7"/>
      <c r="AE825" s="7"/>
    </row>
    <row r="826" spans="1:31">
      <c r="A826" s="6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61"/>
      <c r="V826" s="7"/>
      <c r="W826" s="7"/>
      <c r="X826" s="7"/>
      <c r="Y826" s="7"/>
      <c r="Z826" s="7"/>
      <c r="AA826" s="7"/>
      <c r="AB826" s="7"/>
      <c r="AC826" s="7"/>
      <c r="AD826" s="7"/>
      <c r="AE826" s="7"/>
    </row>
    <row r="827" spans="1:31">
      <c r="A827" s="6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61"/>
      <c r="V827" s="7"/>
      <c r="W827" s="7"/>
      <c r="X827" s="7"/>
      <c r="Y827" s="7"/>
      <c r="Z827" s="7"/>
      <c r="AA827" s="7"/>
      <c r="AB827" s="7"/>
      <c r="AC827" s="7"/>
      <c r="AD827" s="7"/>
      <c r="AE827" s="7"/>
    </row>
    <row r="828" spans="1:31">
      <c r="A828" s="6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61"/>
      <c r="V828" s="7"/>
      <c r="W828" s="7"/>
      <c r="X828" s="7"/>
      <c r="Y828" s="7"/>
      <c r="Z828" s="7"/>
      <c r="AA828" s="7"/>
      <c r="AB828" s="7"/>
      <c r="AC828" s="7"/>
      <c r="AD828" s="7"/>
      <c r="AE828" s="7"/>
    </row>
    <row r="829" spans="1:31">
      <c r="A829" s="6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61"/>
      <c r="V829" s="7"/>
      <c r="W829" s="7"/>
      <c r="X829" s="7"/>
      <c r="Y829" s="7"/>
      <c r="Z829" s="7"/>
      <c r="AA829" s="7"/>
      <c r="AB829" s="7"/>
      <c r="AC829" s="7"/>
      <c r="AD829" s="7"/>
      <c r="AE829" s="7"/>
    </row>
    <row r="830" spans="1:31">
      <c r="A830" s="6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61"/>
      <c r="V830" s="7"/>
      <c r="W830" s="7"/>
      <c r="X830" s="7"/>
      <c r="Y830" s="7"/>
      <c r="Z830" s="7"/>
      <c r="AA830" s="7"/>
      <c r="AB830" s="7"/>
      <c r="AC830" s="7"/>
      <c r="AD830" s="7"/>
      <c r="AE830" s="7"/>
    </row>
    <row r="831" spans="1:31">
      <c r="A831" s="6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61"/>
      <c r="V831" s="7"/>
      <c r="W831" s="7"/>
      <c r="X831" s="7"/>
      <c r="Y831" s="7"/>
      <c r="Z831" s="7"/>
      <c r="AA831" s="7"/>
      <c r="AB831" s="7"/>
      <c r="AC831" s="7"/>
      <c r="AD831" s="7"/>
      <c r="AE831" s="7"/>
    </row>
    <row r="832" spans="1:31">
      <c r="A832" s="6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61"/>
      <c r="V832" s="7"/>
      <c r="W832" s="7"/>
      <c r="X832" s="7"/>
      <c r="Y832" s="7"/>
      <c r="Z832" s="7"/>
      <c r="AA832" s="7"/>
      <c r="AB832" s="7"/>
      <c r="AC832" s="7"/>
      <c r="AD832" s="7"/>
      <c r="AE832" s="7"/>
    </row>
    <row r="833" spans="1:31">
      <c r="A833" s="6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61"/>
      <c r="V833" s="7"/>
      <c r="W833" s="7"/>
      <c r="X833" s="7"/>
      <c r="Y833" s="7"/>
      <c r="Z833" s="7"/>
      <c r="AA833" s="7"/>
      <c r="AB833" s="7"/>
      <c r="AC833" s="7"/>
      <c r="AD833" s="7"/>
      <c r="AE833" s="7"/>
    </row>
    <row r="834" spans="1:31">
      <c r="A834" s="6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61"/>
      <c r="V834" s="7"/>
      <c r="W834" s="7"/>
      <c r="X834" s="7"/>
      <c r="Y834" s="7"/>
      <c r="Z834" s="7"/>
      <c r="AA834" s="7"/>
      <c r="AB834" s="7"/>
      <c r="AC834" s="7"/>
      <c r="AD834" s="7"/>
      <c r="AE834" s="7"/>
    </row>
    <row r="835" spans="1:31">
      <c r="A835" s="6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61"/>
      <c r="V835" s="7"/>
      <c r="W835" s="7"/>
      <c r="X835" s="7"/>
      <c r="Y835" s="7"/>
      <c r="Z835" s="7"/>
      <c r="AA835" s="7"/>
      <c r="AB835" s="7"/>
      <c r="AC835" s="7"/>
      <c r="AD835" s="7"/>
      <c r="AE835" s="7"/>
    </row>
    <row r="836" spans="1:31">
      <c r="A836" s="6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61"/>
      <c r="V836" s="7"/>
      <c r="W836" s="7"/>
      <c r="X836" s="7"/>
      <c r="Y836" s="7"/>
      <c r="Z836" s="7"/>
      <c r="AA836" s="7"/>
      <c r="AB836" s="7"/>
      <c r="AC836" s="7"/>
      <c r="AD836" s="7"/>
      <c r="AE836" s="7"/>
    </row>
    <row r="837" spans="1:31">
      <c r="A837" s="6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61"/>
      <c r="V837" s="7"/>
      <c r="W837" s="7"/>
      <c r="X837" s="7"/>
      <c r="Y837" s="7"/>
      <c r="Z837" s="7"/>
      <c r="AA837" s="7"/>
      <c r="AB837" s="7"/>
      <c r="AC837" s="7"/>
      <c r="AD837" s="7"/>
      <c r="AE837" s="7"/>
    </row>
    <row r="838" spans="1:31">
      <c r="A838" s="6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61"/>
      <c r="V838" s="7"/>
      <c r="W838" s="7"/>
      <c r="X838" s="7"/>
      <c r="Y838" s="7"/>
      <c r="Z838" s="7"/>
      <c r="AA838" s="7"/>
      <c r="AB838" s="7"/>
      <c r="AC838" s="7"/>
      <c r="AD838" s="7"/>
      <c r="AE838" s="7"/>
    </row>
    <row r="839" spans="1:31">
      <c r="A839" s="6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61"/>
      <c r="V839" s="7"/>
      <c r="W839" s="7"/>
      <c r="X839" s="7"/>
      <c r="Y839" s="7"/>
      <c r="Z839" s="7"/>
      <c r="AA839" s="7"/>
      <c r="AB839" s="7"/>
      <c r="AC839" s="7"/>
      <c r="AD839" s="7"/>
      <c r="AE839" s="7"/>
    </row>
    <row r="840" spans="1:31">
      <c r="A840" s="6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61"/>
      <c r="V840" s="7"/>
      <c r="W840" s="7"/>
      <c r="X840" s="7"/>
      <c r="Y840" s="7"/>
      <c r="Z840" s="7"/>
      <c r="AA840" s="7"/>
      <c r="AB840" s="7"/>
      <c r="AC840" s="7"/>
      <c r="AD840" s="7"/>
      <c r="AE840" s="7"/>
    </row>
    <row r="841" spans="1:31">
      <c r="A841" s="6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61"/>
      <c r="V841" s="7"/>
      <c r="W841" s="7"/>
      <c r="X841" s="7"/>
      <c r="Y841" s="7"/>
      <c r="Z841" s="7"/>
      <c r="AA841" s="7"/>
      <c r="AB841" s="7"/>
      <c r="AC841" s="7"/>
      <c r="AD841" s="7"/>
      <c r="AE841" s="7"/>
    </row>
    <row r="842" spans="1:31">
      <c r="A842" s="6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61"/>
      <c r="V842" s="7"/>
      <c r="W842" s="7"/>
      <c r="X842" s="7"/>
      <c r="Y842" s="7"/>
      <c r="Z842" s="7"/>
      <c r="AA842" s="7"/>
      <c r="AB842" s="7"/>
      <c r="AC842" s="7"/>
      <c r="AD842" s="7"/>
      <c r="AE842" s="7"/>
    </row>
    <row r="843" spans="1:31">
      <c r="A843" s="6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61"/>
      <c r="V843" s="7"/>
      <c r="W843" s="7"/>
      <c r="X843" s="7"/>
      <c r="Y843" s="7"/>
      <c r="Z843" s="7"/>
      <c r="AA843" s="7"/>
      <c r="AB843" s="7"/>
      <c r="AC843" s="7"/>
      <c r="AD843" s="7"/>
      <c r="AE843" s="7"/>
    </row>
    <row r="844" spans="1:31">
      <c r="A844" s="6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61"/>
      <c r="V844" s="7"/>
      <c r="W844" s="7"/>
      <c r="X844" s="7"/>
      <c r="Y844" s="7"/>
      <c r="Z844" s="7"/>
      <c r="AA844" s="7"/>
      <c r="AB844" s="7"/>
      <c r="AC844" s="7"/>
      <c r="AD844" s="7"/>
      <c r="AE844" s="7"/>
    </row>
    <row r="845" spans="1:31">
      <c r="A845" s="6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61"/>
      <c r="V845" s="7"/>
      <c r="W845" s="7"/>
      <c r="X845" s="7"/>
      <c r="Y845" s="7"/>
      <c r="Z845" s="7"/>
      <c r="AA845" s="7"/>
      <c r="AB845" s="7"/>
      <c r="AC845" s="7"/>
      <c r="AD845" s="7"/>
      <c r="AE845" s="7"/>
    </row>
    <row r="846" spans="1:31">
      <c r="A846" s="6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61"/>
      <c r="V846" s="7"/>
      <c r="W846" s="7"/>
      <c r="X846" s="7"/>
      <c r="Y846" s="7"/>
      <c r="Z846" s="7"/>
      <c r="AA846" s="7"/>
      <c r="AB846" s="7"/>
      <c r="AC846" s="7"/>
      <c r="AD846" s="7"/>
      <c r="AE846" s="7"/>
    </row>
    <row r="847" spans="1:31">
      <c r="A847" s="6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61"/>
      <c r="V847" s="7"/>
      <c r="W847" s="7"/>
      <c r="X847" s="7"/>
      <c r="Y847" s="7"/>
      <c r="Z847" s="7"/>
      <c r="AA847" s="7"/>
      <c r="AB847" s="7"/>
      <c r="AC847" s="7"/>
      <c r="AD847" s="7"/>
      <c r="AE847" s="7"/>
    </row>
    <row r="848" spans="1:31">
      <c r="A848" s="6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61"/>
      <c r="V848" s="7"/>
      <c r="W848" s="7"/>
      <c r="X848" s="7"/>
      <c r="Y848" s="7"/>
      <c r="Z848" s="7"/>
      <c r="AA848" s="7"/>
      <c r="AB848" s="7"/>
      <c r="AC848" s="7"/>
      <c r="AD848" s="7"/>
      <c r="AE848" s="7"/>
    </row>
    <row r="849" spans="1:31">
      <c r="A849" s="6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61"/>
      <c r="V849" s="7"/>
      <c r="W849" s="7"/>
      <c r="X849" s="7"/>
      <c r="Y849" s="7"/>
      <c r="Z849" s="7"/>
      <c r="AA849" s="7"/>
      <c r="AB849" s="7"/>
      <c r="AC849" s="7"/>
      <c r="AD849" s="7"/>
      <c r="AE849" s="7"/>
    </row>
    <row r="850" spans="1:31">
      <c r="A850" s="6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61"/>
      <c r="V850" s="7"/>
      <c r="W850" s="7"/>
      <c r="X850" s="7"/>
      <c r="Y850" s="7"/>
      <c r="Z850" s="7"/>
      <c r="AA850" s="7"/>
      <c r="AB850" s="7"/>
      <c r="AC850" s="7"/>
      <c r="AD850" s="7"/>
      <c r="AE850" s="7"/>
    </row>
    <row r="851" spans="1:31">
      <c r="A851" s="6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61"/>
      <c r="V851" s="7"/>
      <c r="W851" s="7"/>
      <c r="X851" s="7"/>
      <c r="Y851" s="7"/>
      <c r="Z851" s="7"/>
      <c r="AA851" s="7"/>
      <c r="AB851" s="7"/>
      <c r="AC851" s="7"/>
      <c r="AD851" s="7"/>
      <c r="AE851" s="7"/>
    </row>
    <row r="852" spans="1:31">
      <c r="A852" s="6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61"/>
      <c r="V852" s="7"/>
      <c r="W852" s="7"/>
      <c r="X852" s="7"/>
      <c r="Y852" s="7"/>
      <c r="Z852" s="7"/>
      <c r="AA852" s="7"/>
      <c r="AB852" s="7"/>
      <c r="AC852" s="7"/>
      <c r="AD852" s="7"/>
      <c r="AE852" s="7"/>
    </row>
    <row r="853" spans="1:31">
      <c r="A853" s="6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61"/>
      <c r="V853" s="7"/>
      <c r="W853" s="7"/>
      <c r="X853" s="7"/>
      <c r="Y853" s="7"/>
      <c r="Z853" s="7"/>
      <c r="AA853" s="7"/>
      <c r="AB853" s="7"/>
      <c r="AC853" s="7"/>
      <c r="AD853" s="7"/>
      <c r="AE853" s="7"/>
    </row>
    <row r="854" spans="1:31">
      <c r="A854" s="6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61"/>
      <c r="V854" s="7"/>
      <c r="W854" s="7"/>
      <c r="X854" s="7"/>
      <c r="Y854" s="7"/>
      <c r="Z854" s="7"/>
      <c r="AA854" s="7"/>
      <c r="AB854" s="7"/>
      <c r="AC854" s="7"/>
      <c r="AD854" s="7"/>
      <c r="AE854" s="7"/>
    </row>
    <row r="855" spans="1:31">
      <c r="A855" s="6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61"/>
      <c r="V855" s="7"/>
      <c r="W855" s="7"/>
      <c r="X855" s="7"/>
      <c r="Y855" s="7"/>
      <c r="Z855" s="7"/>
      <c r="AA855" s="7"/>
      <c r="AB855" s="7"/>
      <c r="AC855" s="7"/>
      <c r="AD855" s="7"/>
      <c r="AE855" s="7"/>
    </row>
    <row r="856" spans="1:31">
      <c r="A856" s="6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61"/>
      <c r="V856" s="7"/>
      <c r="W856" s="7"/>
      <c r="X856" s="7"/>
      <c r="Y856" s="7"/>
      <c r="Z856" s="7"/>
      <c r="AA856" s="7"/>
      <c r="AB856" s="7"/>
      <c r="AC856" s="7"/>
      <c r="AD856" s="7"/>
      <c r="AE856" s="7"/>
    </row>
    <row r="857" spans="1:31">
      <c r="A857" s="6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61"/>
      <c r="V857" s="7"/>
      <c r="W857" s="7"/>
      <c r="X857" s="7"/>
      <c r="Y857" s="7"/>
      <c r="Z857" s="7"/>
      <c r="AA857" s="7"/>
      <c r="AB857" s="7"/>
      <c r="AC857" s="7"/>
      <c r="AD857" s="7"/>
      <c r="AE857" s="7"/>
    </row>
    <row r="858" spans="1:31">
      <c r="A858" s="6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61"/>
      <c r="V858" s="7"/>
      <c r="W858" s="7"/>
      <c r="X858" s="7"/>
      <c r="Y858" s="7"/>
      <c r="Z858" s="7"/>
      <c r="AA858" s="7"/>
      <c r="AB858" s="7"/>
      <c r="AC858" s="7"/>
      <c r="AD858" s="7"/>
      <c r="AE858" s="7"/>
    </row>
    <row r="859" spans="1:31">
      <c r="A859" s="6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61"/>
      <c r="V859" s="7"/>
      <c r="W859" s="7"/>
      <c r="X859" s="7"/>
      <c r="Y859" s="7"/>
      <c r="Z859" s="7"/>
      <c r="AA859" s="7"/>
      <c r="AB859" s="7"/>
      <c r="AC859" s="7"/>
      <c r="AD859" s="7"/>
      <c r="AE859" s="7"/>
    </row>
    <row r="860" spans="1:31">
      <c r="A860" s="6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61"/>
      <c r="V860" s="7"/>
      <c r="W860" s="7"/>
      <c r="X860" s="7"/>
      <c r="Y860" s="7"/>
      <c r="Z860" s="7"/>
      <c r="AA860" s="7"/>
      <c r="AB860" s="7"/>
      <c r="AC860" s="7"/>
      <c r="AD860" s="7"/>
      <c r="AE860" s="7"/>
    </row>
    <row r="861" spans="1:31">
      <c r="A861" s="6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61"/>
      <c r="V861" s="7"/>
      <c r="W861" s="7"/>
      <c r="X861" s="7"/>
      <c r="Y861" s="7"/>
      <c r="Z861" s="7"/>
      <c r="AA861" s="7"/>
      <c r="AB861" s="7"/>
      <c r="AC861" s="7"/>
      <c r="AD861" s="7"/>
      <c r="AE861" s="7"/>
    </row>
    <row r="862" spans="1:31">
      <c r="A862" s="6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61"/>
      <c r="V862" s="7"/>
      <c r="W862" s="7"/>
      <c r="X862" s="7"/>
      <c r="Y862" s="7"/>
      <c r="Z862" s="7"/>
      <c r="AA862" s="7"/>
      <c r="AB862" s="7"/>
      <c r="AC862" s="7"/>
      <c r="AD862" s="7"/>
      <c r="AE862" s="7"/>
    </row>
    <row r="863" spans="1:31">
      <c r="A863" s="6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61"/>
      <c r="V863" s="7"/>
      <c r="W863" s="7"/>
      <c r="X863" s="7"/>
      <c r="Y863" s="7"/>
      <c r="Z863" s="7"/>
      <c r="AA863" s="7"/>
      <c r="AB863" s="7"/>
      <c r="AC863" s="7"/>
      <c r="AD863" s="7"/>
      <c r="AE863" s="7"/>
    </row>
    <row r="864" spans="1:31">
      <c r="A864" s="6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61"/>
      <c r="V864" s="7"/>
      <c r="W864" s="7"/>
      <c r="X864" s="7"/>
      <c r="Y864" s="7"/>
      <c r="Z864" s="7"/>
      <c r="AA864" s="7"/>
      <c r="AB864" s="7"/>
      <c r="AC864" s="7"/>
      <c r="AD864" s="7"/>
      <c r="AE864" s="7"/>
    </row>
    <row r="865" spans="1:31">
      <c r="A865" s="6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61"/>
      <c r="V865" s="7"/>
      <c r="W865" s="7"/>
      <c r="X865" s="7"/>
      <c r="Y865" s="7"/>
      <c r="Z865" s="7"/>
      <c r="AA865" s="7"/>
      <c r="AB865" s="7"/>
      <c r="AC865" s="7"/>
      <c r="AD865" s="7"/>
      <c r="AE865" s="7"/>
    </row>
    <row r="866" spans="1:31">
      <c r="A866" s="6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61"/>
      <c r="V866" s="7"/>
      <c r="W866" s="7"/>
      <c r="X866" s="7"/>
      <c r="Y866" s="7"/>
      <c r="Z866" s="7"/>
      <c r="AA866" s="7"/>
      <c r="AB866" s="7"/>
      <c r="AC866" s="7"/>
      <c r="AD866" s="7"/>
      <c r="AE866" s="7"/>
    </row>
    <row r="867" spans="1:31">
      <c r="A867" s="6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61"/>
      <c r="V867" s="7"/>
      <c r="W867" s="7"/>
      <c r="X867" s="7"/>
      <c r="Y867" s="7"/>
      <c r="Z867" s="7"/>
      <c r="AA867" s="7"/>
      <c r="AB867" s="7"/>
      <c r="AC867" s="7"/>
      <c r="AD867" s="7"/>
      <c r="AE867" s="7"/>
    </row>
    <row r="868" spans="1:31">
      <c r="A868" s="6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61"/>
      <c r="V868" s="7"/>
      <c r="W868" s="7"/>
      <c r="X868" s="7"/>
      <c r="Y868" s="7"/>
      <c r="Z868" s="7"/>
      <c r="AA868" s="7"/>
      <c r="AB868" s="7"/>
      <c r="AC868" s="7"/>
      <c r="AD868" s="7"/>
      <c r="AE868" s="7"/>
    </row>
    <row r="869" spans="1:31">
      <c r="A869" s="6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61"/>
      <c r="V869" s="7"/>
      <c r="W869" s="7"/>
      <c r="X869" s="7"/>
      <c r="Y869" s="7"/>
      <c r="Z869" s="7"/>
      <c r="AA869" s="7"/>
      <c r="AB869" s="7"/>
      <c r="AC869" s="7"/>
      <c r="AD869" s="7"/>
      <c r="AE869" s="7"/>
    </row>
    <row r="870" spans="1:31">
      <c r="A870" s="6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61"/>
      <c r="V870" s="7"/>
      <c r="W870" s="7"/>
      <c r="X870" s="7"/>
      <c r="Y870" s="7"/>
      <c r="Z870" s="7"/>
      <c r="AA870" s="7"/>
      <c r="AB870" s="7"/>
      <c r="AC870" s="7"/>
      <c r="AD870" s="7"/>
      <c r="AE870" s="7"/>
    </row>
    <row r="871" spans="1:31">
      <c r="A871" s="6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61"/>
      <c r="V871" s="7"/>
      <c r="W871" s="7"/>
      <c r="X871" s="7"/>
      <c r="Y871" s="7"/>
      <c r="Z871" s="7"/>
      <c r="AA871" s="7"/>
      <c r="AB871" s="7"/>
      <c r="AC871" s="7"/>
      <c r="AD871" s="7"/>
      <c r="AE871" s="7"/>
    </row>
    <row r="872" spans="1:31">
      <c r="A872" s="6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61"/>
      <c r="V872" s="7"/>
      <c r="W872" s="7"/>
      <c r="X872" s="7"/>
      <c r="Y872" s="7"/>
      <c r="Z872" s="7"/>
      <c r="AA872" s="7"/>
      <c r="AB872" s="7"/>
      <c r="AC872" s="7"/>
      <c r="AD872" s="7"/>
      <c r="AE872" s="7"/>
    </row>
    <row r="873" spans="1:31">
      <c r="A873" s="6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61"/>
      <c r="V873" s="7"/>
      <c r="W873" s="7"/>
      <c r="X873" s="7"/>
      <c r="Y873" s="7"/>
      <c r="Z873" s="7"/>
      <c r="AA873" s="7"/>
      <c r="AB873" s="7"/>
      <c r="AC873" s="7"/>
      <c r="AD873" s="7"/>
      <c r="AE873" s="7"/>
    </row>
    <row r="874" spans="1:31">
      <c r="A874" s="6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61"/>
      <c r="V874" s="7"/>
      <c r="W874" s="7"/>
      <c r="X874" s="7"/>
      <c r="Y874" s="7"/>
      <c r="Z874" s="7"/>
      <c r="AA874" s="7"/>
      <c r="AB874" s="7"/>
      <c r="AC874" s="7"/>
      <c r="AD874" s="7"/>
      <c r="AE874" s="7"/>
    </row>
    <row r="875" spans="1:31">
      <c r="A875" s="6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61"/>
      <c r="V875" s="7"/>
      <c r="W875" s="7"/>
      <c r="X875" s="7"/>
      <c r="Y875" s="7"/>
      <c r="Z875" s="7"/>
      <c r="AA875" s="7"/>
      <c r="AB875" s="7"/>
      <c r="AC875" s="7"/>
      <c r="AD875" s="7"/>
      <c r="AE875" s="7"/>
    </row>
    <row r="876" spans="1:31">
      <c r="A876" s="6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61"/>
      <c r="V876" s="7"/>
      <c r="W876" s="7"/>
      <c r="X876" s="7"/>
      <c r="Y876" s="7"/>
      <c r="Z876" s="7"/>
      <c r="AA876" s="7"/>
      <c r="AB876" s="7"/>
      <c r="AC876" s="7"/>
      <c r="AD876" s="7"/>
      <c r="AE876" s="7"/>
    </row>
    <row r="877" spans="1:31">
      <c r="A877" s="6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61"/>
      <c r="V877" s="7"/>
      <c r="W877" s="7"/>
      <c r="X877" s="7"/>
      <c r="Y877" s="7"/>
      <c r="Z877" s="7"/>
      <c r="AA877" s="7"/>
      <c r="AB877" s="7"/>
      <c r="AC877" s="7"/>
      <c r="AD877" s="7"/>
      <c r="AE877" s="7"/>
    </row>
    <row r="878" spans="1:31">
      <c r="A878" s="6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61"/>
      <c r="V878" s="7"/>
      <c r="W878" s="7"/>
      <c r="X878" s="7"/>
      <c r="Y878" s="7"/>
      <c r="Z878" s="7"/>
      <c r="AA878" s="7"/>
      <c r="AB878" s="7"/>
      <c r="AC878" s="7"/>
      <c r="AD878" s="7"/>
      <c r="AE878" s="7"/>
    </row>
    <row r="879" spans="1:31">
      <c r="A879" s="6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61"/>
      <c r="V879" s="7"/>
      <c r="W879" s="7"/>
      <c r="X879" s="7"/>
      <c r="Y879" s="7"/>
      <c r="Z879" s="7"/>
      <c r="AA879" s="7"/>
      <c r="AB879" s="7"/>
      <c r="AC879" s="7"/>
      <c r="AD879" s="7"/>
      <c r="AE879" s="7"/>
    </row>
    <row r="880" spans="1:31">
      <c r="A880" s="6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61"/>
      <c r="V880" s="7"/>
      <c r="W880" s="7"/>
      <c r="X880" s="7"/>
      <c r="Y880" s="7"/>
      <c r="Z880" s="7"/>
      <c r="AA880" s="7"/>
      <c r="AB880" s="7"/>
      <c r="AC880" s="7"/>
      <c r="AD880" s="7"/>
      <c r="AE880" s="7"/>
    </row>
    <row r="881" spans="1:31">
      <c r="A881" s="6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61"/>
      <c r="V881" s="7"/>
      <c r="W881" s="7"/>
      <c r="X881" s="7"/>
      <c r="Y881" s="7"/>
      <c r="Z881" s="7"/>
      <c r="AA881" s="7"/>
      <c r="AB881" s="7"/>
      <c r="AC881" s="7"/>
      <c r="AD881" s="7"/>
      <c r="AE881" s="7"/>
    </row>
    <row r="882" spans="1:31">
      <c r="A882" s="6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61"/>
      <c r="V882" s="7"/>
      <c r="W882" s="7"/>
      <c r="X882" s="7"/>
      <c r="Y882" s="7"/>
      <c r="Z882" s="7"/>
      <c r="AA882" s="7"/>
      <c r="AB882" s="7"/>
      <c r="AC882" s="7"/>
      <c r="AD882" s="7"/>
      <c r="AE882" s="7"/>
    </row>
    <row r="883" spans="1:31">
      <c r="A883" s="6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61"/>
      <c r="V883" s="7"/>
      <c r="W883" s="7"/>
      <c r="X883" s="7"/>
      <c r="Y883" s="7"/>
      <c r="Z883" s="7"/>
      <c r="AA883" s="7"/>
      <c r="AB883" s="7"/>
      <c r="AC883" s="7"/>
      <c r="AD883" s="7"/>
      <c r="AE883" s="7"/>
    </row>
    <row r="884" spans="1:31">
      <c r="A884" s="6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61"/>
      <c r="V884" s="7"/>
      <c r="W884" s="7"/>
      <c r="X884" s="7"/>
      <c r="Y884" s="7"/>
      <c r="Z884" s="7"/>
      <c r="AA884" s="7"/>
      <c r="AB884" s="7"/>
      <c r="AC884" s="7"/>
      <c r="AD884" s="7"/>
      <c r="AE884" s="7"/>
    </row>
    <row r="885" spans="1:31">
      <c r="A885" s="6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61"/>
      <c r="V885" s="7"/>
      <c r="W885" s="7"/>
      <c r="X885" s="7"/>
      <c r="Y885" s="7"/>
      <c r="Z885" s="7"/>
      <c r="AA885" s="7"/>
      <c r="AB885" s="7"/>
      <c r="AC885" s="7"/>
      <c r="AD885" s="7"/>
      <c r="AE885" s="7"/>
    </row>
    <row r="886" spans="1:31">
      <c r="A886" s="6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61"/>
      <c r="V886" s="7"/>
      <c r="W886" s="7"/>
      <c r="X886" s="7"/>
      <c r="Y886" s="7"/>
      <c r="Z886" s="7"/>
      <c r="AA886" s="7"/>
      <c r="AB886" s="7"/>
      <c r="AC886" s="7"/>
      <c r="AD886" s="7"/>
      <c r="AE886" s="7"/>
    </row>
    <row r="887" spans="1:31">
      <c r="A887" s="6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61"/>
      <c r="V887" s="7"/>
      <c r="W887" s="7"/>
      <c r="X887" s="7"/>
      <c r="Y887" s="7"/>
      <c r="Z887" s="7"/>
      <c r="AA887" s="7"/>
      <c r="AB887" s="7"/>
      <c r="AC887" s="7"/>
      <c r="AD887" s="7"/>
      <c r="AE887" s="7"/>
    </row>
    <row r="888" spans="1:31">
      <c r="A888" s="6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61"/>
      <c r="V888" s="7"/>
      <c r="W888" s="7"/>
      <c r="X888" s="7"/>
      <c r="Y888" s="7"/>
      <c r="Z888" s="7"/>
      <c r="AA888" s="7"/>
      <c r="AB888" s="7"/>
      <c r="AC888" s="7"/>
      <c r="AD888" s="7"/>
      <c r="AE888" s="7"/>
    </row>
    <row r="889" spans="1:31">
      <c r="A889" s="6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61"/>
      <c r="V889" s="7"/>
      <c r="W889" s="7"/>
      <c r="X889" s="7"/>
      <c r="Y889" s="7"/>
      <c r="Z889" s="7"/>
      <c r="AA889" s="7"/>
      <c r="AB889" s="7"/>
      <c r="AC889" s="7"/>
      <c r="AD889" s="7"/>
      <c r="AE889" s="7"/>
    </row>
    <row r="890" spans="1:31">
      <c r="A890" s="6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61"/>
      <c r="V890" s="7"/>
      <c r="W890" s="7"/>
      <c r="X890" s="7"/>
      <c r="Y890" s="7"/>
      <c r="Z890" s="7"/>
      <c r="AA890" s="7"/>
      <c r="AB890" s="7"/>
      <c r="AC890" s="7"/>
      <c r="AD890" s="7"/>
      <c r="AE890" s="7"/>
    </row>
    <row r="891" spans="1:31">
      <c r="A891" s="6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61"/>
      <c r="V891" s="7"/>
      <c r="W891" s="7"/>
      <c r="X891" s="7"/>
      <c r="Y891" s="7"/>
      <c r="Z891" s="7"/>
      <c r="AA891" s="7"/>
      <c r="AB891" s="7"/>
      <c r="AC891" s="7"/>
      <c r="AD891" s="7"/>
      <c r="AE891" s="7"/>
    </row>
    <row r="892" spans="1:31">
      <c r="A892" s="6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61"/>
      <c r="V892" s="7"/>
      <c r="W892" s="7"/>
      <c r="X892" s="7"/>
      <c r="Y892" s="7"/>
      <c r="Z892" s="7"/>
      <c r="AA892" s="7"/>
      <c r="AB892" s="7"/>
      <c r="AC892" s="7"/>
      <c r="AD892" s="7"/>
      <c r="AE892" s="7"/>
    </row>
    <row r="893" spans="1:31">
      <c r="A893" s="6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61"/>
      <c r="V893" s="7"/>
      <c r="W893" s="7"/>
      <c r="X893" s="7"/>
      <c r="Y893" s="7"/>
      <c r="Z893" s="7"/>
      <c r="AA893" s="7"/>
      <c r="AB893" s="7"/>
      <c r="AC893" s="7"/>
      <c r="AD893" s="7"/>
      <c r="AE893" s="7"/>
    </row>
    <row r="894" spans="1:31">
      <c r="A894" s="6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61"/>
      <c r="V894" s="7"/>
      <c r="W894" s="7"/>
      <c r="X894" s="7"/>
      <c r="Y894" s="7"/>
      <c r="Z894" s="7"/>
      <c r="AA894" s="7"/>
      <c r="AB894" s="7"/>
      <c r="AC894" s="7"/>
      <c r="AD894" s="7"/>
      <c r="AE894" s="7"/>
    </row>
    <row r="895" spans="1:31">
      <c r="A895" s="6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61"/>
      <c r="V895" s="7"/>
      <c r="W895" s="7"/>
      <c r="X895" s="7"/>
      <c r="Y895" s="7"/>
      <c r="Z895" s="7"/>
      <c r="AA895" s="7"/>
      <c r="AB895" s="7"/>
      <c r="AC895" s="7"/>
      <c r="AD895" s="7"/>
      <c r="AE895" s="7"/>
    </row>
    <row r="896" spans="1:31">
      <c r="A896" s="6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61"/>
      <c r="V896" s="7"/>
      <c r="W896" s="7"/>
      <c r="X896" s="7"/>
      <c r="Y896" s="7"/>
      <c r="Z896" s="7"/>
      <c r="AA896" s="7"/>
      <c r="AB896" s="7"/>
      <c r="AC896" s="7"/>
      <c r="AD896" s="7"/>
      <c r="AE896" s="7"/>
    </row>
    <row r="897" spans="1:31">
      <c r="A897" s="6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61"/>
      <c r="V897" s="7"/>
      <c r="W897" s="7"/>
      <c r="X897" s="7"/>
      <c r="Y897" s="7"/>
      <c r="Z897" s="7"/>
      <c r="AA897" s="7"/>
      <c r="AB897" s="7"/>
      <c r="AC897" s="7"/>
      <c r="AD897" s="7"/>
      <c r="AE897" s="7"/>
    </row>
    <row r="898" spans="1:31">
      <c r="A898" s="6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61"/>
      <c r="V898" s="7"/>
      <c r="W898" s="7"/>
      <c r="X898" s="7"/>
      <c r="Y898" s="7"/>
      <c r="Z898" s="7"/>
      <c r="AA898" s="7"/>
      <c r="AB898" s="7"/>
      <c r="AC898" s="7"/>
      <c r="AD898" s="7"/>
      <c r="AE898" s="7"/>
    </row>
    <row r="899" spans="1:31">
      <c r="A899" s="6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61"/>
      <c r="V899" s="7"/>
      <c r="W899" s="7"/>
      <c r="X899" s="7"/>
      <c r="Y899" s="7"/>
      <c r="Z899" s="7"/>
      <c r="AA899" s="7"/>
      <c r="AB899" s="7"/>
      <c r="AC899" s="7"/>
      <c r="AD899" s="7"/>
      <c r="AE899" s="7"/>
    </row>
    <row r="900" spans="1:31">
      <c r="A900" s="6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61"/>
      <c r="V900" s="7"/>
      <c r="W900" s="7"/>
      <c r="X900" s="7"/>
      <c r="Y900" s="7"/>
      <c r="Z900" s="7"/>
      <c r="AA900" s="7"/>
      <c r="AB900" s="7"/>
      <c r="AC900" s="7"/>
      <c r="AD900" s="7"/>
      <c r="AE900" s="7"/>
    </row>
    <row r="901" spans="1:31">
      <c r="A901" s="6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61"/>
      <c r="V901" s="7"/>
      <c r="W901" s="7"/>
      <c r="X901" s="7"/>
      <c r="Y901" s="7"/>
      <c r="Z901" s="7"/>
      <c r="AA901" s="7"/>
      <c r="AB901" s="7"/>
      <c r="AC901" s="7"/>
      <c r="AD901" s="7"/>
      <c r="AE901" s="7"/>
    </row>
    <row r="902" spans="1:31">
      <c r="A902" s="6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61"/>
      <c r="V902" s="7"/>
      <c r="W902" s="7"/>
      <c r="X902" s="7"/>
      <c r="Y902" s="7"/>
      <c r="Z902" s="7"/>
      <c r="AA902" s="7"/>
      <c r="AB902" s="7"/>
      <c r="AC902" s="7"/>
      <c r="AD902" s="7"/>
      <c r="AE902" s="7"/>
    </row>
    <row r="903" spans="1:31">
      <c r="A903" s="6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61"/>
      <c r="V903" s="7"/>
      <c r="W903" s="7"/>
      <c r="X903" s="7"/>
      <c r="Y903" s="7"/>
      <c r="Z903" s="7"/>
      <c r="AA903" s="7"/>
      <c r="AB903" s="7"/>
      <c r="AC903" s="7"/>
      <c r="AD903" s="7"/>
      <c r="AE903" s="7"/>
    </row>
    <row r="904" spans="1:31">
      <c r="A904" s="6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61"/>
      <c r="V904" s="7"/>
      <c r="W904" s="7"/>
      <c r="X904" s="7"/>
      <c r="Y904" s="7"/>
      <c r="Z904" s="7"/>
      <c r="AA904" s="7"/>
      <c r="AB904" s="7"/>
      <c r="AC904" s="7"/>
      <c r="AD904" s="7"/>
      <c r="AE904" s="7"/>
    </row>
    <row r="905" spans="1:31">
      <c r="A905" s="6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61"/>
      <c r="V905" s="7"/>
      <c r="W905" s="7"/>
      <c r="X905" s="7"/>
      <c r="Y905" s="7"/>
      <c r="Z905" s="7"/>
      <c r="AA905" s="7"/>
      <c r="AB905" s="7"/>
      <c r="AC905" s="7"/>
      <c r="AD905" s="7"/>
      <c r="AE905" s="7"/>
    </row>
    <row r="906" spans="1:31">
      <c r="A906" s="6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61"/>
      <c r="V906" s="7"/>
      <c r="W906" s="7"/>
      <c r="X906" s="7"/>
      <c r="Y906" s="7"/>
      <c r="Z906" s="7"/>
      <c r="AA906" s="7"/>
      <c r="AB906" s="7"/>
      <c r="AC906" s="7"/>
      <c r="AD906" s="7"/>
      <c r="AE906" s="7"/>
    </row>
    <row r="907" spans="1:31">
      <c r="A907" s="6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61"/>
      <c r="V907" s="7"/>
      <c r="W907" s="7"/>
      <c r="X907" s="7"/>
      <c r="Y907" s="7"/>
      <c r="Z907" s="7"/>
      <c r="AA907" s="7"/>
      <c r="AB907" s="7"/>
      <c r="AC907" s="7"/>
      <c r="AD907" s="7"/>
      <c r="AE907" s="7"/>
    </row>
    <row r="908" spans="1:31">
      <c r="A908" s="6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61"/>
      <c r="V908" s="7"/>
      <c r="W908" s="7"/>
      <c r="X908" s="7"/>
      <c r="Y908" s="7"/>
      <c r="Z908" s="7"/>
      <c r="AA908" s="7"/>
      <c r="AB908" s="7"/>
      <c r="AC908" s="7"/>
      <c r="AD908" s="7"/>
      <c r="AE908" s="7"/>
    </row>
    <row r="909" spans="1:31">
      <c r="A909" s="6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61"/>
      <c r="V909" s="7"/>
      <c r="W909" s="7"/>
      <c r="X909" s="7"/>
      <c r="Y909" s="7"/>
      <c r="Z909" s="7"/>
      <c r="AA909" s="7"/>
      <c r="AB909" s="7"/>
      <c r="AC909" s="7"/>
      <c r="AD909" s="7"/>
      <c r="AE909" s="7"/>
    </row>
    <row r="910" spans="1:31">
      <c r="A910" s="6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61"/>
      <c r="V910" s="7"/>
      <c r="W910" s="7"/>
      <c r="X910" s="7"/>
      <c r="Y910" s="7"/>
      <c r="Z910" s="7"/>
      <c r="AA910" s="7"/>
      <c r="AB910" s="7"/>
      <c r="AC910" s="7"/>
      <c r="AD910" s="7"/>
      <c r="AE910" s="7"/>
    </row>
    <row r="911" spans="1:31">
      <c r="A911" s="6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61"/>
      <c r="V911" s="7"/>
      <c r="W911" s="7"/>
      <c r="X911" s="7"/>
      <c r="Y911" s="7"/>
      <c r="Z911" s="7"/>
      <c r="AA911" s="7"/>
      <c r="AB911" s="7"/>
      <c r="AC911" s="7"/>
      <c r="AD911" s="7"/>
      <c r="AE911" s="7"/>
    </row>
    <row r="912" spans="1:31">
      <c r="A912" s="6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61"/>
      <c r="V912" s="7"/>
      <c r="W912" s="7"/>
      <c r="X912" s="7"/>
      <c r="Y912" s="7"/>
      <c r="Z912" s="7"/>
      <c r="AA912" s="7"/>
      <c r="AB912" s="7"/>
      <c r="AC912" s="7"/>
      <c r="AD912" s="7"/>
      <c r="AE912" s="7"/>
    </row>
    <row r="913" spans="1:31">
      <c r="A913" s="6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61"/>
      <c r="V913" s="7"/>
      <c r="W913" s="7"/>
      <c r="X913" s="7"/>
      <c r="Y913" s="7"/>
      <c r="Z913" s="7"/>
      <c r="AA913" s="7"/>
      <c r="AB913" s="7"/>
      <c r="AC913" s="7"/>
      <c r="AD913" s="7"/>
      <c r="AE913" s="7"/>
    </row>
    <row r="914" spans="1:31">
      <c r="A914" s="6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61"/>
      <c r="V914" s="7"/>
      <c r="W914" s="7"/>
      <c r="X914" s="7"/>
      <c r="Y914" s="7"/>
      <c r="Z914" s="7"/>
      <c r="AA914" s="7"/>
      <c r="AB914" s="7"/>
      <c r="AC914" s="7"/>
      <c r="AD914" s="7"/>
      <c r="AE914" s="7"/>
    </row>
    <row r="915" spans="1:31">
      <c r="A915" s="6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61"/>
      <c r="V915" s="7"/>
      <c r="W915" s="7"/>
      <c r="X915" s="7"/>
      <c r="Y915" s="7"/>
      <c r="Z915" s="7"/>
      <c r="AA915" s="7"/>
      <c r="AB915" s="7"/>
      <c r="AC915" s="7"/>
      <c r="AD915" s="7"/>
      <c r="AE915" s="7"/>
    </row>
    <row r="916" spans="1:31">
      <c r="A916" s="6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61"/>
      <c r="V916" s="7"/>
      <c r="W916" s="7"/>
      <c r="X916" s="7"/>
      <c r="Y916" s="7"/>
      <c r="Z916" s="7"/>
      <c r="AA916" s="7"/>
      <c r="AB916" s="7"/>
      <c r="AC916" s="7"/>
      <c r="AD916" s="7"/>
      <c r="AE916" s="7"/>
    </row>
    <row r="917" spans="1:31">
      <c r="A917" s="6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61"/>
      <c r="V917" s="7"/>
      <c r="W917" s="7"/>
      <c r="X917" s="7"/>
      <c r="Y917" s="7"/>
      <c r="Z917" s="7"/>
      <c r="AA917" s="7"/>
      <c r="AB917" s="7"/>
      <c r="AC917" s="7"/>
      <c r="AD917" s="7"/>
      <c r="AE917" s="7"/>
    </row>
    <row r="918" spans="1:31">
      <c r="A918" s="6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61"/>
      <c r="V918" s="7"/>
      <c r="W918" s="7"/>
      <c r="X918" s="7"/>
      <c r="Y918" s="7"/>
      <c r="Z918" s="7"/>
      <c r="AA918" s="7"/>
      <c r="AB918" s="7"/>
      <c r="AC918" s="7"/>
      <c r="AD918" s="7"/>
      <c r="AE918" s="7"/>
    </row>
    <row r="919" spans="1:31">
      <c r="A919" s="6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61"/>
      <c r="V919" s="7"/>
      <c r="W919" s="7"/>
      <c r="X919" s="7"/>
      <c r="Y919" s="7"/>
      <c r="Z919" s="7"/>
      <c r="AA919" s="7"/>
      <c r="AB919" s="7"/>
      <c r="AC919" s="7"/>
      <c r="AD919" s="7"/>
      <c r="AE919" s="7"/>
    </row>
    <row r="920" spans="1:31">
      <c r="A920" s="6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61"/>
      <c r="V920" s="7"/>
      <c r="W920" s="7"/>
      <c r="X920" s="7"/>
      <c r="Y920" s="7"/>
      <c r="Z920" s="7"/>
      <c r="AA920" s="7"/>
      <c r="AB920" s="7"/>
      <c r="AC920" s="7"/>
      <c r="AD920" s="7"/>
      <c r="AE920" s="7"/>
    </row>
    <row r="921" spans="1:31">
      <c r="A921" s="6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61"/>
      <c r="V921" s="7"/>
      <c r="W921" s="7"/>
      <c r="X921" s="7"/>
      <c r="Y921" s="7"/>
      <c r="Z921" s="7"/>
      <c r="AA921" s="7"/>
      <c r="AB921" s="7"/>
      <c r="AC921" s="7"/>
      <c r="AD921" s="7"/>
      <c r="AE921" s="7"/>
    </row>
    <row r="922" spans="1:31">
      <c r="A922" s="6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61"/>
      <c r="V922" s="7"/>
      <c r="W922" s="7"/>
      <c r="X922" s="7"/>
      <c r="Y922" s="7"/>
      <c r="Z922" s="7"/>
      <c r="AA922" s="7"/>
      <c r="AB922" s="7"/>
      <c r="AC922" s="7"/>
      <c r="AD922" s="7"/>
      <c r="AE922" s="7"/>
    </row>
    <row r="923" spans="1:31">
      <c r="A923" s="6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61"/>
      <c r="V923" s="7"/>
      <c r="W923" s="7"/>
      <c r="X923" s="7"/>
      <c r="Y923" s="7"/>
      <c r="Z923" s="7"/>
      <c r="AA923" s="7"/>
      <c r="AB923" s="7"/>
      <c r="AC923" s="7"/>
      <c r="AD923" s="7"/>
      <c r="AE923" s="7"/>
    </row>
    <row r="924" spans="1:31">
      <c r="A924" s="6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61"/>
      <c r="V924" s="7"/>
      <c r="W924" s="7"/>
      <c r="X924" s="7"/>
      <c r="Y924" s="7"/>
      <c r="Z924" s="7"/>
      <c r="AA924" s="7"/>
      <c r="AB924" s="7"/>
      <c r="AC924" s="7"/>
      <c r="AD924" s="7"/>
      <c r="AE924" s="7"/>
    </row>
    <row r="925" spans="1:31">
      <c r="A925" s="6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61"/>
      <c r="V925" s="7"/>
      <c r="W925" s="7"/>
      <c r="X925" s="7"/>
      <c r="Y925" s="7"/>
      <c r="Z925" s="7"/>
      <c r="AA925" s="7"/>
      <c r="AB925" s="7"/>
      <c r="AC925" s="7"/>
      <c r="AD925" s="7"/>
      <c r="AE925" s="7"/>
    </row>
    <row r="926" spans="1:31">
      <c r="A926" s="6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61"/>
      <c r="V926" s="7"/>
      <c r="W926" s="7"/>
      <c r="X926" s="7"/>
      <c r="Y926" s="7"/>
      <c r="Z926" s="7"/>
      <c r="AA926" s="7"/>
      <c r="AB926" s="7"/>
      <c r="AC926" s="7"/>
      <c r="AD926" s="7"/>
      <c r="AE926" s="7"/>
    </row>
    <row r="927" spans="1:31">
      <c r="A927" s="6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61"/>
      <c r="V927" s="7"/>
      <c r="W927" s="7"/>
      <c r="X927" s="7"/>
      <c r="Y927" s="7"/>
      <c r="Z927" s="7"/>
      <c r="AA927" s="7"/>
      <c r="AB927" s="7"/>
      <c r="AC927" s="7"/>
      <c r="AD927" s="7"/>
      <c r="AE927" s="7"/>
    </row>
    <row r="928" spans="1:31">
      <c r="A928" s="6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61"/>
      <c r="V928" s="7"/>
      <c r="W928" s="7"/>
      <c r="X928" s="7"/>
      <c r="Y928" s="7"/>
      <c r="Z928" s="7"/>
      <c r="AA928" s="7"/>
      <c r="AB928" s="7"/>
      <c r="AC928" s="7"/>
      <c r="AD928" s="7"/>
      <c r="AE928" s="7"/>
    </row>
    <row r="929" spans="1:31">
      <c r="A929" s="6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61"/>
      <c r="V929" s="7"/>
      <c r="W929" s="7"/>
      <c r="X929" s="7"/>
      <c r="Y929" s="7"/>
      <c r="Z929" s="7"/>
      <c r="AA929" s="7"/>
      <c r="AB929" s="7"/>
      <c r="AC929" s="7"/>
      <c r="AD929" s="7"/>
      <c r="AE929" s="7"/>
    </row>
    <row r="930" spans="1:31">
      <c r="A930" s="6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61"/>
      <c r="V930" s="7"/>
      <c r="W930" s="7"/>
      <c r="X930" s="7"/>
      <c r="Y930" s="7"/>
      <c r="Z930" s="7"/>
      <c r="AA930" s="7"/>
      <c r="AB930" s="7"/>
      <c r="AC930" s="7"/>
      <c r="AD930" s="7"/>
      <c r="AE930" s="7"/>
    </row>
    <row r="931" spans="1:31">
      <c r="A931" s="6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61"/>
      <c r="V931" s="7"/>
      <c r="W931" s="7"/>
      <c r="X931" s="7"/>
      <c r="Y931" s="7"/>
      <c r="Z931" s="7"/>
      <c r="AA931" s="7"/>
      <c r="AB931" s="7"/>
      <c r="AC931" s="7"/>
      <c r="AD931" s="7"/>
      <c r="AE931" s="7"/>
    </row>
    <row r="932" spans="1:31">
      <c r="A932" s="6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61"/>
      <c r="V932" s="7"/>
      <c r="W932" s="7"/>
      <c r="X932" s="7"/>
      <c r="Y932" s="7"/>
      <c r="Z932" s="7"/>
      <c r="AA932" s="7"/>
      <c r="AB932" s="7"/>
      <c r="AC932" s="7"/>
      <c r="AD932" s="7"/>
      <c r="AE932" s="7"/>
    </row>
    <row r="933" spans="1:31">
      <c r="A933" s="6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61"/>
      <c r="V933" s="7"/>
      <c r="W933" s="7"/>
      <c r="X933" s="7"/>
      <c r="Y933" s="7"/>
      <c r="Z933" s="7"/>
      <c r="AA933" s="7"/>
      <c r="AB933" s="7"/>
      <c r="AC933" s="7"/>
      <c r="AD933" s="7"/>
      <c r="AE933" s="7"/>
    </row>
    <row r="934" spans="1:31">
      <c r="A934" s="6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61"/>
      <c r="V934" s="7"/>
      <c r="W934" s="7"/>
      <c r="X934" s="7"/>
      <c r="Y934" s="7"/>
      <c r="Z934" s="7"/>
      <c r="AA934" s="7"/>
      <c r="AB934" s="7"/>
      <c r="AC934" s="7"/>
      <c r="AD934" s="7"/>
      <c r="AE934" s="7"/>
    </row>
    <row r="935" spans="1:31">
      <c r="A935" s="6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61"/>
      <c r="V935" s="7"/>
      <c r="W935" s="7"/>
      <c r="X935" s="7"/>
      <c r="Y935" s="7"/>
      <c r="Z935" s="7"/>
      <c r="AA935" s="7"/>
      <c r="AB935" s="7"/>
      <c r="AC935" s="7"/>
      <c r="AD935" s="7"/>
      <c r="AE935" s="7"/>
    </row>
    <row r="936" spans="1:31">
      <c r="A936" s="6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61"/>
      <c r="V936" s="7"/>
      <c r="W936" s="7"/>
      <c r="X936" s="7"/>
      <c r="Y936" s="7"/>
      <c r="Z936" s="7"/>
      <c r="AA936" s="7"/>
      <c r="AB936" s="7"/>
      <c r="AC936" s="7"/>
      <c r="AD936" s="7"/>
      <c r="AE936" s="7"/>
    </row>
    <row r="937" spans="1:31">
      <c r="A937" s="6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61"/>
      <c r="V937" s="7"/>
      <c r="W937" s="7"/>
      <c r="X937" s="7"/>
      <c r="Y937" s="7"/>
      <c r="Z937" s="7"/>
      <c r="AA937" s="7"/>
      <c r="AB937" s="7"/>
      <c r="AC937" s="7"/>
      <c r="AD937" s="7"/>
      <c r="AE937" s="7"/>
    </row>
    <row r="938" spans="1:31">
      <c r="A938" s="6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61"/>
      <c r="V938" s="7"/>
      <c r="W938" s="7"/>
      <c r="X938" s="7"/>
      <c r="Y938" s="7"/>
      <c r="Z938" s="7"/>
      <c r="AA938" s="7"/>
      <c r="AB938" s="7"/>
      <c r="AC938" s="7"/>
      <c r="AD938" s="7"/>
      <c r="AE938" s="7"/>
    </row>
    <row r="939" spans="1:31">
      <c r="A939" s="6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61"/>
      <c r="V939" s="7"/>
      <c r="W939" s="7"/>
      <c r="X939" s="7"/>
      <c r="Y939" s="7"/>
      <c r="Z939" s="7"/>
      <c r="AA939" s="7"/>
      <c r="AB939" s="7"/>
      <c r="AC939" s="7"/>
      <c r="AD939" s="7"/>
      <c r="AE939" s="7"/>
    </row>
    <row r="940" spans="1:31">
      <c r="A940" s="6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61"/>
      <c r="V940" s="7"/>
      <c r="W940" s="7"/>
      <c r="X940" s="7"/>
      <c r="Y940" s="7"/>
      <c r="Z940" s="7"/>
      <c r="AA940" s="7"/>
      <c r="AB940" s="7"/>
      <c r="AC940" s="7"/>
      <c r="AD940" s="7"/>
      <c r="AE940" s="7"/>
    </row>
    <row r="941" spans="1:31">
      <c r="A941" s="6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61"/>
      <c r="V941" s="7"/>
      <c r="W941" s="7"/>
      <c r="X941" s="7"/>
      <c r="Y941" s="7"/>
      <c r="Z941" s="7"/>
      <c r="AA941" s="7"/>
      <c r="AB941" s="7"/>
      <c r="AC941" s="7"/>
      <c r="AD941" s="7"/>
      <c r="AE941" s="7"/>
    </row>
    <row r="942" spans="1:31">
      <c r="A942" s="6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61"/>
      <c r="V942" s="7"/>
      <c r="W942" s="7"/>
      <c r="X942" s="7"/>
      <c r="Y942" s="7"/>
      <c r="Z942" s="7"/>
      <c r="AA942" s="7"/>
      <c r="AB942" s="7"/>
      <c r="AC942" s="7"/>
      <c r="AD942" s="7"/>
      <c r="AE942" s="7"/>
    </row>
    <row r="943" spans="1:31">
      <c r="A943" s="6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61"/>
      <c r="V943" s="7"/>
      <c r="W943" s="7"/>
      <c r="X943" s="7"/>
      <c r="Y943" s="7"/>
      <c r="Z943" s="7"/>
      <c r="AA943" s="7"/>
      <c r="AB943" s="7"/>
      <c r="AC943" s="7"/>
      <c r="AD943" s="7"/>
      <c r="AE943" s="7"/>
    </row>
    <row r="944" spans="1:31">
      <c r="A944" s="6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61"/>
      <c r="V944" s="7"/>
      <c r="W944" s="7"/>
      <c r="X944" s="7"/>
      <c r="Y944" s="7"/>
      <c r="Z944" s="7"/>
      <c r="AA944" s="7"/>
      <c r="AB944" s="7"/>
      <c r="AC944" s="7"/>
      <c r="AD944" s="7"/>
      <c r="AE944" s="7"/>
    </row>
    <row r="945" spans="1:31">
      <c r="A945" s="6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61"/>
      <c r="V945" s="7"/>
      <c r="W945" s="7"/>
      <c r="X945" s="7"/>
      <c r="Y945" s="7"/>
      <c r="Z945" s="7"/>
      <c r="AA945" s="7"/>
      <c r="AB945" s="7"/>
      <c r="AC945" s="7"/>
      <c r="AD945" s="7"/>
      <c r="AE945" s="7"/>
    </row>
    <row r="946" spans="1:31">
      <c r="A946" s="6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61"/>
      <c r="V946" s="7"/>
      <c r="W946" s="7"/>
      <c r="X946" s="7"/>
      <c r="Y946" s="7"/>
      <c r="Z946" s="7"/>
      <c r="AA946" s="7"/>
      <c r="AB946" s="7"/>
      <c r="AC946" s="7"/>
      <c r="AD946" s="7"/>
      <c r="AE946" s="7"/>
    </row>
    <row r="947" spans="1:31">
      <c r="A947" s="6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61"/>
      <c r="V947" s="7"/>
      <c r="W947" s="7"/>
      <c r="X947" s="7"/>
      <c r="Y947" s="7"/>
      <c r="Z947" s="7"/>
      <c r="AA947" s="7"/>
      <c r="AB947" s="7"/>
      <c r="AC947" s="7"/>
      <c r="AD947" s="7"/>
      <c r="AE947" s="7"/>
    </row>
    <row r="948" spans="1:31">
      <c r="A948" s="6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61"/>
      <c r="V948" s="7"/>
      <c r="W948" s="7"/>
      <c r="X948" s="7"/>
      <c r="Y948" s="7"/>
      <c r="Z948" s="7"/>
      <c r="AA948" s="7"/>
      <c r="AB948" s="7"/>
      <c r="AC948" s="7"/>
      <c r="AD948" s="7"/>
      <c r="AE948" s="7"/>
    </row>
    <row r="949" spans="1:31">
      <c r="A949" s="6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61"/>
      <c r="V949" s="7"/>
      <c r="W949" s="7"/>
      <c r="X949" s="7"/>
      <c r="Y949" s="7"/>
      <c r="Z949" s="7"/>
      <c r="AA949" s="7"/>
      <c r="AB949" s="7"/>
      <c r="AC949" s="7"/>
      <c r="AD949" s="7"/>
      <c r="AE949" s="7"/>
    </row>
    <row r="950" spans="1:31">
      <c r="A950" s="6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61"/>
      <c r="V950" s="7"/>
      <c r="W950" s="7"/>
      <c r="X950" s="7"/>
      <c r="Y950" s="7"/>
      <c r="Z950" s="7"/>
      <c r="AA950" s="7"/>
      <c r="AB950" s="7"/>
      <c r="AC950" s="7"/>
      <c r="AD950" s="7"/>
      <c r="AE950" s="7"/>
    </row>
    <row r="951" spans="1:31">
      <c r="A951" s="6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61"/>
      <c r="V951" s="7"/>
      <c r="W951" s="7"/>
      <c r="X951" s="7"/>
      <c r="Y951" s="7"/>
      <c r="Z951" s="7"/>
      <c r="AA951" s="7"/>
      <c r="AB951" s="7"/>
      <c r="AC951" s="7"/>
      <c r="AD951" s="7"/>
      <c r="AE951" s="7"/>
    </row>
    <row r="952" spans="1:31">
      <c r="A952" s="6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61"/>
      <c r="V952" s="7"/>
      <c r="W952" s="7"/>
      <c r="X952" s="7"/>
      <c r="Y952" s="7"/>
      <c r="Z952" s="7"/>
      <c r="AA952" s="7"/>
      <c r="AB952" s="7"/>
      <c r="AC952" s="7"/>
      <c r="AD952" s="7"/>
      <c r="AE952" s="7"/>
    </row>
    <row r="953" spans="1:31">
      <c r="A953" s="6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61"/>
      <c r="V953" s="7"/>
      <c r="W953" s="7"/>
      <c r="X953" s="7"/>
      <c r="Y953" s="7"/>
      <c r="Z953" s="7"/>
      <c r="AA953" s="7"/>
      <c r="AB953" s="7"/>
      <c r="AC953" s="7"/>
      <c r="AD953" s="7"/>
      <c r="AE953" s="7"/>
    </row>
    <row r="954" spans="1:31">
      <c r="A954" s="6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61"/>
      <c r="V954" s="7"/>
      <c r="W954" s="7"/>
      <c r="X954" s="7"/>
      <c r="Y954" s="7"/>
      <c r="Z954" s="7"/>
      <c r="AA954" s="7"/>
      <c r="AB954" s="7"/>
      <c r="AC954" s="7"/>
      <c r="AD954" s="7"/>
      <c r="AE954" s="7"/>
    </row>
    <row r="955" spans="1:31">
      <c r="A955" s="6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61"/>
      <c r="V955" s="7"/>
      <c r="W955" s="7"/>
      <c r="X955" s="7"/>
      <c r="Y955" s="7"/>
      <c r="Z955" s="7"/>
      <c r="AA955" s="7"/>
      <c r="AB955" s="7"/>
      <c r="AC955" s="7"/>
      <c r="AD955" s="7"/>
      <c r="AE955" s="7"/>
    </row>
    <row r="956" spans="1:31">
      <c r="A956" s="6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61"/>
      <c r="V956" s="7"/>
      <c r="W956" s="7"/>
      <c r="X956" s="7"/>
      <c r="Y956" s="7"/>
      <c r="Z956" s="7"/>
      <c r="AA956" s="7"/>
      <c r="AB956" s="7"/>
      <c r="AC956" s="7"/>
      <c r="AD956" s="7"/>
      <c r="AE956" s="7"/>
    </row>
    <row r="957" spans="1:31">
      <c r="A957" s="6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61"/>
      <c r="V957" s="7"/>
      <c r="W957" s="7"/>
      <c r="X957" s="7"/>
      <c r="Y957" s="7"/>
      <c r="Z957" s="7"/>
      <c r="AA957" s="7"/>
      <c r="AB957" s="7"/>
      <c r="AC957" s="7"/>
      <c r="AD957" s="7"/>
      <c r="AE957" s="7"/>
    </row>
    <row r="958" spans="1:31">
      <c r="A958" s="6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61"/>
      <c r="V958" s="7"/>
      <c r="W958" s="7"/>
      <c r="X958" s="7"/>
      <c r="Y958" s="7"/>
      <c r="Z958" s="7"/>
      <c r="AA958" s="7"/>
      <c r="AB958" s="7"/>
      <c r="AC958" s="7"/>
      <c r="AD958" s="7"/>
      <c r="AE958" s="7"/>
    </row>
    <row r="959" spans="1:31">
      <c r="A959" s="6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61"/>
      <c r="V959" s="7"/>
      <c r="W959" s="7"/>
      <c r="X959" s="7"/>
      <c r="Y959" s="7"/>
      <c r="Z959" s="7"/>
      <c r="AA959" s="7"/>
      <c r="AB959" s="7"/>
      <c r="AC959" s="7"/>
      <c r="AD959" s="7"/>
      <c r="AE959" s="7"/>
    </row>
    <row r="960" spans="1:31">
      <c r="A960" s="6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61"/>
      <c r="V960" s="7"/>
      <c r="W960" s="7"/>
      <c r="X960" s="7"/>
      <c r="Y960" s="7"/>
      <c r="Z960" s="7"/>
      <c r="AA960" s="7"/>
      <c r="AB960" s="7"/>
      <c r="AC960" s="7"/>
      <c r="AD960" s="7"/>
      <c r="AE960" s="7"/>
    </row>
    <row r="961" spans="1:31">
      <c r="A961" s="6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61"/>
      <c r="V961" s="7"/>
      <c r="W961" s="7"/>
      <c r="X961" s="7"/>
      <c r="Y961" s="7"/>
      <c r="Z961" s="7"/>
      <c r="AA961" s="7"/>
      <c r="AB961" s="7"/>
      <c r="AC961" s="7"/>
      <c r="AD961" s="7"/>
      <c r="AE961" s="7"/>
    </row>
    <row r="962" spans="1:31">
      <c r="A962" s="6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61"/>
      <c r="V962" s="7"/>
      <c r="W962" s="7"/>
      <c r="X962" s="7"/>
      <c r="Y962" s="7"/>
      <c r="Z962" s="7"/>
      <c r="AA962" s="7"/>
      <c r="AB962" s="7"/>
      <c r="AC962" s="7"/>
      <c r="AD962" s="7"/>
      <c r="AE962" s="7"/>
    </row>
    <row r="963" spans="1:31">
      <c r="A963" s="6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61"/>
      <c r="V963" s="7"/>
      <c r="W963" s="7"/>
      <c r="X963" s="7"/>
      <c r="Y963" s="7"/>
      <c r="Z963" s="7"/>
      <c r="AA963" s="7"/>
      <c r="AB963" s="7"/>
      <c r="AC963" s="7"/>
      <c r="AD963" s="7"/>
      <c r="AE963" s="7"/>
    </row>
    <row r="964" spans="1:31">
      <c r="A964" s="6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61"/>
      <c r="V964" s="7"/>
      <c r="W964" s="7"/>
      <c r="X964" s="7"/>
      <c r="Y964" s="7"/>
      <c r="Z964" s="7"/>
      <c r="AA964" s="7"/>
      <c r="AB964" s="7"/>
      <c r="AC964" s="7"/>
      <c r="AD964" s="7"/>
      <c r="AE964" s="7"/>
    </row>
    <row r="965" spans="1:31">
      <c r="A965" s="6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61"/>
      <c r="V965" s="7"/>
      <c r="W965" s="7"/>
      <c r="X965" s="7"/>
      <c r="Y965" s="7"/>
      <c r="Z965" s="7"/>
      <c r="AA965" s="7"/>
      <c r="AB965" s="7"/>
      <c r="AC965" s="7"/>
      <c r="AD965" s="7"/>
      <c r="AE965" s="7"/>
    </row>
    <row r="966" spans="1:31">
      <c r="A966" s="6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61"/>
      <c r="V966" s="7"/>
      <c r="W966" s="7"/>
      <c r="X966" s="7"/>
      <c r="Y966" s="7"/>
      <c r="Z966" s="7"/>
      <c r="AA966" s="7"/>
      <c r="AB966" s="7"/>
      <c r="AC966" s="7"/>
      <c r="AD966" s="7"/>
      <c r="AE966" s="7"/>
    </row>
    <row r="967" spans="1:31">
      <c r="A967" s="6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61"/>
      <c r="V967" s="7"/>
      <c r="W967" s="7"/>
      <c r="X967" s="7"/>
      <c r="Y967" s="7"/>
      <c r="Z967" s="7"/>
      <c r="AA967" s="7"/>
      <c r="AB967" s="7"/>
      <c r="AC967" s="7"/>
      <c r="AD967" s="7"/>
      <c r="AE967" s="7"/>
    </row>
    <row r="968" spans="1:31">
      <c r="A968" s="6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61"/>
      <c r="V968" s="7"/>
      <c r="W968" s="7"/>
      <c r="X968" s="7"/>
      <c r="Y968" s="7"/>
      <c r="Z968" s="7"/>
      <c r="AA968" s="7"/>
      <c r="AB968" s="7"/>
      <c r="AC968" s="7"/>
      <c r="AD968" s="7"/>
      <c r="AE968" s="7"/>
    </row>
    <row r="969" spans="1:31">
      <c r="A969" s="6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61"/>
      <c r="V969" s="7"/>
      <c r="W969" s="7"/>
      <c r="X969" s="7"/>
      <c r="Y969" s="7"/>
      <c r="Z969" s="7"/>
      <c r="AA969" s="7"/>
      <c r="AB969" s="7"/>
      <c r="AC969" s="7"/>
      <c r="AD969" s="7"/>
      <c r="AE969" s="7"/>
    </row>
    <row r="970" spans="1:31">
      <c r="A970" s="6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61"/>
      <c r="V970" s="7"/>
      <c r="W970" s="7"/>
      <c r="X970" s="7"/>
      <c r="Y970" s="7"/>
      <c r="Z970" s="7"/>
      <c r="AA970" s="7"/>
      <c r="AB970" s="7"/>
      <c r="AC970" s="7"/>
      <c r="AD970" s="7"/>
      <c r="AE970" s="7"/>
    </row>
    <row r="971" spans="1:31">
      <c r="A971" s="6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61"/>
      <c r="V971" s="7"/>
      <c r="W971" s="7"/>
      <c r="X971" s="7"/>
      <c r="Y971" s="7"/>
      <c r="Z971" s="7"/>
      <c r="AA971" s="7"/>
      <c r="AB971" s="7"/>
      <c r="AC971" s="7"/>
      <c r="AD971" s="7"/>
      <c r="AE971" s="7"/>
    </row>
    <row r="972" spans="1:31">
      <c r="A972" s="6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61"/>
      <c r="V972" s="7"/>
      <c r="W972" s="7"/>
      <c r="X972" s="7"/>
      <c r="Y972" s="7"/>
      <c r="Z972" s="7"/>
      <c r="AA972" s="7"/>
      <c r="AB972" s="7"/>
      <c r="AC972" s="7"/>
      <c r="AD972" s="7"/>
      <c r="AE972" s="7"/>
    </row>
    <row r="973" spans="1:31">
      <c r="A973" s="6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61"/>
      <c r="V973" s="7"/>
      <c r="W973" s="7"/>
      <c r="X973" s="7"/>
      <c r="Y973" s="7"/>
      <c r="Z973" s="7"/>
      <c r="AA973" s="7"/>
      <c r="AB973" s="7"/>
      <c r="AC973" s="7"/>
      <c r="AD973" s="7"/>
      <c r="AE973" s="7"/>
    </row>
    <row r="974" spans="1:31">
      <c r="A974" s="6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61"/>
      <c r="V974" s="7"/>
      <c r="W974" s="7"/>
      <c r="X974" s="7"/>
      <c r="Y974" s="7"/>
      <c r="Z974" s="7"/>
      <c r="AA974" s="7"/>
      <c r="AB974" s="7"/>
      <c r="AC974" s="7"/>
      <c r="AD974" s="7"/>
      <c r="AE974" s="7"/>
    </row>
    <row r="975" spans="1:31">
      <c r="A975" s="6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61"/>
      <c r="V975" s="7"/>
      <c r="W975" s="7"/>
      <c r="X975" s="7"/>
      <c r="Y975" s="7"/>
      <c r="Z975" s="7"/>
      <c r="AA975" s="7"/>
      <c r="AB975" s="7"/>
      <c r="AC975" s="7"/>
      <c r="AD975" s="7"/>
      <c r="AE975" s="7"/>
    </row>
    <row r="976" spans="1:31">
      <c r="A976" s="6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61"/>
      <c r="V976" s="7"/>
      <c r="W976" s="7"/>
      <c r="X976" s="7"/>
      <c r="Y976" s="7"/>
      <c r="Z976" s="7"/>
      <c r="AA976" s="7"/>
      <c r="AB976" s="7"/>
      <c r="AC976" s="7"/>
      <c r="AD976" s="7"/>
      <c r="AE976" s="7"/>
    </row>
    <row r="977" spans="1:31">
      <c r="A977" s="6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61"/>
      <c r="V977" s="7"/>
      <c r="W977" s="7"/>
      <c r="X977" s="7"/>
      <c r="Y977" s="7"/>
      <c r="Z977" s="7"/>
      <c r="AA977" s="7"/>
      <c r="AB977" s="7"/>
      <c r="AC977" s="7"/>
      <c r="AD977" s="7"/>
      <c r="AE977" s="7"/>
    </row>
    <row r="978" spans="1:31">
      <c r="A978" s="6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61"/>
      <c r="V978" s="7"/>
      <c r="W978" s="7"/>
      <c r="X978" s="7"/>
      <c r="Y978" s="7"/>
      <c r="Z978" s="7"/>
      <c r="AA978" s="7"/>
      <c r="AB978" s="7"/>
      <c r="AC978" s="7"/>
      <c r="AD978" s="7"/>
      <c r="AE978" s="7"/>
    </row>
    <row r="979" spans="1:31">
      <c r="A979" s="61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61"/>
      <c r="V979" s="7"/>
      <c r="W979" s="7"/>
      <c r="X979" s="7"/>
      <c r="Y979" s="7"/>
      <c r="Z979" s="7"/>
      <c r="AA979" s="7"/>
      <c r="AB979" s="7"/>
      <c r="AC979" s="7"/>
      <c r="AD979" s="7"/>
      <c r="AE979" s="7"/>
    </row>
    <row r="980" spans="1:31">
      <c r="A980" s="61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61"/>
      <c r="V980" s="7"/>
      <c r="W980" s="7"/>
      <c r="X980" s="7"/>
      <c r="Y980" s="7"/>
      <c r="Z980" s="7"/>
      <c r="AA980" s="7"/>
      <c r="AB980" s="7"/>
      <c r="AC980" s="7"/>
      <c r="AD980" s="7"/>
      <c r="AE980" s="7"/>
    </row>
    <row r="981" spans="1:31">
      <c r="A981" s="61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61"/>
      <c r="V981" s="7"/>
      <c r="W981" s="7"/>
      <c r="X981" s="7"/>
      <c r="Y981" s="7"/>
      <c r="Z981" s="7"/>
      <c r="AA981" s="7"/>
      <c r="AB981" s="7"/>
      <c r="AC981" s="7"/>
      <c r="AD981" s="7"/>
      <c r="AE981" s="7"/>
    </row>
    <row r="982" spans="1:31">
      <c r="A982" s="61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61"/>
      <c r="V982" s="7"/>
      <c r="W982" s="7"/>
      <c r="X982" s="7"/>
      <c r="Y982" s="7"/>
      <c r="Z982" s="7"/>
      <c r="AA982" s="7"/>
      <c r="AB982" s="7"/>
      <c r="AC982" s="7"/>
      <c r="AD982" s="7"/>
      <c r="AE982" s="7"/>
    </row>
    <row r="983" spans="1:31">
      <c r="A983" s="61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61"/>
      <c r="V983" s="7"/>
      <c r="W983" s="7"/>
      <c r="X983" s="7"/>
      <c r="Y983" s="7"/>
      <c r="Z983" s="7"/>
      <c r="AA983" s="7"/>
      <c r="AB983" s="7"/>
      <c r="AC983" s="7"/>
      <c r="AD983" s="7"/>
      <c r="AE983" s="7"/>
    </row>
    <row r="984" spans="1:31">
      <c r="A984" s="61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61"/>
      <c r="V984" s="7"/>
      <c r="W984" s="7"/>
      <c r="X984" s="7"/>
      <c r="Y984" s="7"/>
      <c r="Z984" s="7"/>
      <c r="AA984" s="7"/>
      <c r="AB984" s="7"/>
      <c r="AC984" s="7"/>
      <c r="AD984" s="7"/>
      <c r="AE984" s="7"/>
    </row>
    <row r="985" spans="1:31">
      <c r="A985" s="61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61"/>
      <c r="V985" s="7"/>
      <c r="W985" s="7"/>
      <c r="X985" s="7"/>
      <c r="Y985" s="7"/>
      <c r="Z985" s="7"/>
      <c r="AA985" s="7"/>
      <c r="AB985" s="7"/>
      <c r="AC985" s="7"/>
      <c r="AD985" s="7"/>
      <c r="AE985" s="7"/>
    </row>
    <row r="986" spans="1:31">
      <c r="A986" s="61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61"/>
      <c r="V986" s="7"/>
      <c r="W986" s="7"/>
      <c r="X986" s="7"/>
      <c r="Y986" s="7"/>
      <c r="Z986" s="7"/>
      <c r="AA986" s="7"/>
      <c r="AB986" s="7"/>
      <c r="AC986" s="7"/>
      <c r="AD986" s="7"/>
      <c r="AE986" s="7"/>
    </row>
    <row r="987" spans="1:31">
      <c r="A987" s="61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61"/>
      <c r="V987" s="7"/>
      <c r="W987" s="7"/>
      <c r="X987" s="7"/>
      <c r="Y987" s="7"/>
      <c r="Z987" s="7"/>
      <c r="AA987" s="7"/>
      <c r="AB987" s="7"/>
      <c r="AC987" s="7"/>
      <c r="AD987" s="7"/>
      <c r="AE987" s="7"/>
    </row>
    <row r="988" spans="1:31">
      <c r="A988" s="61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61"/>
      <c r="V988" s="7"/>
      <c r="W988" s="7"/>
      <c r="X988" s="7"/>
      <c r="Y988" s="7"/>
      <c r="Z988" s="7"/>
      <c r="AA988" s="7"/>
      <c r="AB988" s="7"/>
      <c r="AC988" s="7"/>
      <c r="AD988" s="7"/>
      <c r="AE988" s="7"/>
    </row>
    <row r="989" spans="1:31">
      <c r="A989" s="61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61"/>
      <c r="V989" s="7"/>
      <c r="W989" s="7"/>
      <c r="X989" s="7"/>
      <c r="Y989" s="7"/>
      <c r="Z989" s="7"/>
      <c r="AA989" s="7"/>
      <c r="AB989" s="7"/>
      <c r="AC989" s="7"/>
      <c r="AD989" s="7"/>
      <c r="AE989" s="7"/>
    </row>
    <row r="990" spans="1:31">
      <c r="A990" s="61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61"/>
      <c r="V990" s="7"/>
      <c r="W990" s="7"/>
      <c r="X990" s="7"/>
      <c r="Y990" s="7"/>
      <c r="Z990" s="7"/>
      <c r="AA990" s="7"/>
      <c r="AB990" s="7"/>
      <c r="AC990" s="7"/>
      <c r="AD990" s="7"/>
      <c r="AE990" s="7"/>
    </row>
    <row r="991" spans="1:31">
      <c r="A991" s="61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61"/>
      <c r="V991" s="7"/>
      <c r="W991" s="7"/>
      <c r="X991" s="7"/>
      <c r="Y991" s="7"/>
      <c r="Z991" s="7"/>
      <c r="AA991" s="7"/>
      <c r="AB991" s="7"/>
      <c r="AC991" s="7"/>
      <c r="AD991" s="7"/>
      <c r="AE991" s="7"/>
    </row>
    <row r="992" spans="1:31">
      <c r="A992" s="61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61"/>
      <c r="V992" s="7"/>
      <c r="W992" s="7"/>
      <c r="X992" s="7"/>
      <c r="Y992" s="7"/>
      <c r="Z992" s="7"/>
      <c r="AA992" s="7"/>
      <c r="AB992" s="7"/>
      <c r="AC992" s="7"/>
      <c r="AD992" s="7"/>
      <c r="AE992" s="7"/>
    </row>
    <row r="993" spans="1:31">
      <c r="A993" s="61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61"/>
      <c r="V993" s="7"/>
      <c r="W993" s="7"/>
      <c r="X993" s="7"/>
      <c r="Y993" s="7"/>
      <c r="Z993" s="7"/>
      <c r="AA993" s="7"/>
      <c r="AB993" s="7"/>
      <c r="AC993" s="7"/>
      <c r="AD993" s="7"/>
      <c r="AE993" s="7"/>
    </row>
    <row r="994" spans="1:31">
      <c r="A994" s="61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61"/>
      <c r="V994" s="7"/>
      <c r="W994" s="7"/>
      <c r="X994" s="7"/>
      <c r="Y994" s="7"/>
      <c r="Z994" s="7"/>
      <c r="AA994" s="7"/>
      <c r="AB994" s="7"/>
      <c r="AC994" s="7"/>
      <c r="AD994" s="7"/>
      <c r="AE994" s="7"/>
    </row>
    <row r="995" spans="1:31">
      <c r="A995" s="61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61"/>
      <c r="V995" s="7"/>
      <c r="W995" s="7"/>
      <c r="X995" s="7"/>
      <c r="Y995" s="7"/>
      <c r="Z995" s="7"/>
      <c r="AA995" s="7"/>
      <c r="AB995" s="7"/>
      <c r="AC995" s="7"/>
      <c r="AD995" s="7"/>
      <c r="AE995" s="7"/>
    </row>
    <row r="996" spans="1:31">
      <c r="A996" s="61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61"/>
      <c r="V996" s="7"/>
      <c r="W996" s="7"/>
      <c r="X996" s="7"/>
      <c r="Y996" s="7"/>
      <c r="Z996" s="7"/>
      <c r="AA996" s="7"/>
      <c r="AB996" s="7"/>
      <c r="AC996" s="7"/>
      <c r="AD996" s="7"/>
      <c r="AE996" s="7"/>
    </row>
    <row r="997" spans="1:31">
      <c r="A997" s="61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61"/>
      <c r="V997" s="7"/>
      <c r="W997" s="7"/>
      <c r="X997" s="7"/>
      <c r="Y997" s="7"/>
      <c r="Z997" s="7"/>
      <c r="AA997" s="7"/>
      <c r="AB997" s="7"/>
      <c r="AC997" s="7"/>
      <c r="AD997" s="7"/>
      <c r="AE997" s="7"/>
    </row>
  </sheetData>
  <mergeCells count="42">
    <mergeCell ref="A1:C1"/>
    <mergeCell ref="A2:T2"/>
    <mergeCell ref="A3:K3"/>
    <mergeCell ref="L3:M3"/>
    <mergeCell ref="N3:O3"/>
    <mergeCell ref="P3:T3"/>
    <mergeCell ref="A4:A5"/>
    <mergeCell ref="A29:C29"/>
    <mergeCell ref="A30:T30"/>
    <mergeCell ref="A31:K31"/>
    <mergeCell ref="L31:M31"/>
    <mergeCell ref="N31:O31"/>
    <mergeCell ref="P31:T31"/>
    <mergeCell ref="A32:A33"/>
    <mergeCell ref="A57:I57"/>
    <mergeCell ref="A58:T58"/>
    <mergeCell ref="A59:K59"/>
    <mergeCell ref="L59:M59"/>
    <mergeCell ref="N59:O59"/>
    <mergeCell ref="P59:T59"/>
    <mergeCell ref="A60:A61"/>
    <mergeCell ref="A85:C85"/>
    <mergeCell ref="A86:T86"/>
    <mergeCell ref="A87:K87"/>
    <mergeCell ref="L87:M87"/>
    <mergeCell ref="N87:O87"/>
    <mergeCell ref="P87:T87"/>
    <mergeCell ref="A88:A89"/>
    <mergeCell ref="A141:C141"/>
    <mergeCell ref="A142:T142"/>
    <mergeCell ref="A143:K143"/>
    <mergeCell ref="L143:M143"/>
    <mergeCell ref="N143:O143"/>
    <mergeCell ref="P143:T143"/>
    <mergeCell ref="A144:A145"/>
    <mergeCell ref="A113:D113"/>
    <mergeCell ref="A114:T114"/>
    <mergeCell ref="A115:K115"/>
    <mergeCell ref="L115:M115"/>
    <mergeCell ref="N115:O115"/>
    <mergeCell ref="P115:T115"/>
    <mergeCell ref="A116:A11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1000"/>
  <sheetViews>
    <sheetView zoomScale="85" zoomScaleNormal="85" workbookViewId="0">
      <selection activeCell="D18" sqref="D18"/>
    </sheetView>
  </sheetViews>
  <sheetFormatPr defaultColWidth="12.5703125" defaultRowHeight="15" customHeight="1"/>
  <cols>
    <col min="1" max="1" width="10.28515625" customWidth="1"/>
    <col min="2" max="2" width="18.140625" customWidth="1"/>
    <col min="3" max="3" width="16.5703125" customWidth="1"/>
    <col min="4" max="4" width="14" customWidth="1"/>
    <col min="5" max="5" width="15.7109375" customWidth="1"/>
    <col min="6" max="6" width="16.7109375" customWidth="1"/>
    <col min="7" max="7" width="13.85546875" customWidth="1"/>
    <col min="8" max="8" width="23.42578125" customWidth="1"/>
    <col min="9" max="9" width="19.5703125" customWidth="1"/>
    <col min="10" max="26" width="14.42578125" customWidth="1"/>
  </cols>
  <sheetData>
    <row r="1" spans="1:26" ht="24.75" customHeight="1">
      <c r="A1" s="293" t="str">
        <f>+DCB!A1</f>
        <v>Name of the Sub-Division : _________________</v>
      </c>
      <c r="B1" s="294"/>
      <c r="C1" s="294"/>
      <c r="D1" s="295"/>
      <c r="E1" s="295"/>
      <c r="F1" s="295"/>
      <c r="G1" s="295"/>
      <c r="H1" s="296"/>
      <c r="I1" s="297" t="s">
        <v>145</v>
      </c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</row>
    <row r="2" spans="1:26" ht="25.5" customHeight="1">
      <c r="A2" s="761" t="s">
        <v>146</v>
      </c>
      <c r="B2" s="725"/>
      <c r="C2" s="725"/>
      <c r="D2" s="725"/>
      <c r="E2" s="726"/>
      <c r="F2" s="762" t="s">
        <v>147</v>
      </c>
      <c r="G2" s="726"/>
      <c r="H2" s="299"/>
      <c r="I2" s="300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</row>
    <row r="3" spans="1:26" ht="35.25" customHeight="1">
      <c r="A3" s="763" t="s">
        <v>22</v>
      </c>
      <c r="B3" s="760" t="s">
        <v>148</v>
      </c>
      <c r="C3" s="684"/>
      <c r="D3" s="764" t="str">
        <f ca="1">IFERROR(__xludf.DUMMYFUNCTION("IMPORTRANGE(""https://docs.google.com/spreadsheets/d/1bFF2AAe0_wVPJbVjg8gUHJwa-F5lskMkVy0ky9agKbg/edit#gid=683598304"",""'Non rapdrp TW'!D3:E4"")"),"Collection Up to June-2023")</f>
        <v>Collection Up to June-2023</v>
      </c>
      <c r="E3" s="695"/>
      <c r="F3" s="764" t="s">
        <v>30</v>
      </c>
      <c r="G3" s="695"/>
      <c r="H3" s="759" t="s">
        <v>149</v>
      </c>
      <c r="I3" s="759" t="s">
        <v>150</v>
      </c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</row>
    <row r="4" spans="1:26" ht="27.75" customHeight="1">
      <c r="A4" s="702"/>
      <c r="B4" s="760" t="s">
        <v>151</v>
      </c>
      <c r="C4" s="684"/>
      <c r="D4" s="679"/>
      <c r="E4" s="687"/>
      <c r="F4" s="679"/>
      <c r="G4" s="687"/>
      <c r="H4" s="702"/>
      <c r="I4" s="689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</row>
    <row r="5" spans="1:26" ht="33.75" customHeight="1">
      <c r="A5" s="689"/>
      <c r="B5" s="301" t="s">
        <v>118</v>
      </c>
      <c r="C5" s="301" t="s">
        <v>119</v>
      </c>
      <c r="D5" s="301" t="s">
        <v>118</v>
      </c>
      <c r="E5" s="301" t="s">
        <v>119</v>
      </c>
      <c r="F5" s="301" t="s">
        <v>118</v>
      </c>
      <c r="G5" s="301" t="s">
        <v>119</v>
      </c>
      <c r="H5" s="689"/>
      <c r="I5" s="301" t="s">
        <v>119</v>
      </c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</row>
    <row r="6" spans="1:26" ht="26.25" customHeight="1">
      <c r="A6" s="302" t="s">
        <v>45</v>
      </c>
      <c r="B6" s="233"/>
      <c r="C6" s="303"/>
      <c r="D6" s="233"/>
      <c r="E6" s="303"/>
      <c r="F6" s="304">
        <f t="shared" ref="F6:G6" si="0">B6-D6</f>
        <v>0</v>
      </c>
      <c r="G6" s="305">
        <f t="shared" si="0"/>
        <v>0</v>
      </c>
      <c r="H6" s="306" t="e">
        <f t="shared" ref="H6:H12" si="1">E6/C6*100</f>
        <v>#DIV/0!</v>
      </c>
      <c r="I6" s="307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</row>
    <row r="7" spans="1:26" ht="26.25" customHeight="1">
      <c r="A7" s="302" t="s">
        <v>46</v>
      </c>
      <c r="B7" s="235"/>
      <c r="C7" s="303"/>
      <c r="D7" s="235"/>
      <c r="E7" s="303"/>
      <c r="F7" s="308">
        <f t="shared" ref="F7:G7" si="2">B7-D7</f>
        <v>0</v>
      </c>
      <c r="G7" s="309">
        <f t="shared" si="2"/>
        <v>0</v>
      </c>
      <c r="H7" s="306" t="e">
        <f t="shared" si="1"/>
        <v>#DIV/0!</v>
      </c>
      <c r="I7" s="307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</row>
    <row r="8" spans="1:26" ht="26.25" customHeight="1">
      <c r="A8" s="302" t="s">
        <v>49</v>
      </c>
      <c r="B8" s="233"/>
      <c r="C8" s="303"/>
      <c r="D8" s="233"/>
      <c r="E8" s="303"/>
      <c r="F8" s="308">
        <f t="shared" ref="F8:G8" si="3">B8-D8</f>
        <v>0</v>
      </c>
      <c r="G8" s="309">
        <f t="shared" si="3"/>
        <v>0</v>
      </c>
      <c r="H8" s="306" t="e">
        <f t="shared" si="1"/>
        <v>#DIV/0!</v>
      </c>
      <c r="I8" s="307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</row>
    <row r="9" spans="1:26" ht="26.25" customHeight="1">
      <c r="A9" s="302" t="s">
        <v>152</v>
      </c>
      <c r="B9" s="235"/>
      <c r="C9" s="303"/>
      <c r="D9" s="235"/>
      <c r="E9" s="303"/>
      <c r="F9" s="308">
        <f t="shared" ref="F9:G9" si="4">B9-D9</f>
        <v>0</v>
      </c>
      <c r="G9" s="309">
        <f t="shared" si="4"/>
        <v>0</v>
      </c>
      <c r="H9" s="306" t="e">
        <f t="shared" si="1"/>
        <v>#DIV/0!</v>
      </c>
      <c r="I9" s="307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</row>
    <row r="10" spans="1:26" ht="26.25" customHeight="1">
      <c r="A10" s="302" t="s">
        <v>153</v>
      </c>
      <c r="B10" s="233"/>
      <c r="C10" s="303"/>
      <c r="D10" s="235"/>
      <c r="E10" s="303"/>
      <c r="F10" s="308">
        <f t="shared" ref="F10:G10" si="5">B10-D10</f>
        <v>0</v>
      </c>
      <c r="G10" s="309">
        <f t="shared" si="5"/>
        <v>0</v>
      </c>
      <c r="H10" s="306" t="e">
        <f t="shared" si="1"/>
        <v>#DIV/0!</v>
      </c>
      <c r="I10" s="307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</row>
    <row r="11" spans="1:26" ht="26.25" customHeight="1">
      <c r="A11" s="302" t="s">
        <v>138</v>
      </c>
      <c r="B11" s="310"/>
      <c r="C11" s="303"/>
      <c r="D11" s="310"/>
      <c r="E11" s="303"/>
      <c r="F11" s="308">
        <f t="shared" ref="F11:G11" si="6">B11-D11</f>
        <v>0</v>
      </c>
      <c r="G11" s="309">
        <f t="shared" si="6"/>
        <v>0</v>
      </c>
      <c r="H11" s="306" t="e">
        <f t="shared" si="1"/>
        <v>#DIV/0!</v>
      </c>
      <c r="I11" s="307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</row>
    <row r="12" spans="1:26" ht="26.25" customHeight="1">
      <c r="A12" s="311" t="s">
        <v>14</v>
      </c>
      <c r="B12" s="312">
        <f t="shared" ref="B12:E12" si="7">SUM(B6:B11)</f>
        <v>0</v>
      </c>
      <c r="C12" s="306">
        <f t="shared" si="7"/>
        <v>0</v>
      </c>
      <c r="D12" s="312">
        <f t="shared" si="7"/>
        <v>0</v>
      </c>
      <c r="E12" s="306">
        <f t="shared" si="7"/>
        <v>0</v>
      </c>
      <c r="F12" s="312">
        <f t="shared" ref="F12:G12" si="8">B12-D12</f>
        <v>0</v>
      </c>
      <c r="G12" s="306">
        <f t="shared" si="8"/>
        <v>0</v>
      </c>
      <c r="H12" s="306" t="e">
        <f t="shared" si="1"/>
        <v>#DIV/0!</v>
      </c>
      <c r="I12" s="306">
        <f>SUM(I6:I11)</f>
        <v>0</v>
      </c>
      <c r="J12" s="298"/>
      <c r="K12" s="313">
        <f t="shared" ref="K12:L12" si="9">D12+F12</f>
        <v>0</v>
      </c>
      <c r="L12" s="314">
        <f t="shared" si="9"/>
        <v>0</v>
      </c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</row>
    <row r="13" spans="1:26" ht="14.25" customHeight="1">
      <c r="A13" s="315"/>
      <c r="B13" s="300"/>
      <c r="C13" s="300"/>
      <c r="D13" s="300"/>
      <c r="E13" s="300"/>
      <c r="F13" s="300"/>
      <c r="G13" s="300"/>
      <c r="H13" s="300"/>
      <c r="I13" s="300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</row>
    <row r="14" spans="1:26" ht="24.75" customHeight="1">
      <c r="A14" s="293" t="str">
        <f>+DCB!A29</f>
        <v>Name of the Sub-Division : _________________</v>
      </c>
      <c r="B14" s="294"/>
      <c r="C14" s="294"/>
      <c r="D14" s="295"/>
      <c r="E14" s="295"/>
      <c r="F14" s="295"/>
      <c r="G14" s="295"/>
      <c r="H14" s="296"/>
      <c r="I14" s="297" t="s">
        <v>145</v>
      </c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</row>
    <row r="15" spans="1:26" ht="25.5" customHeight="1">
      <c r="A15" s="761" t="s">
        <v>146</v>
      </c>
      <c r="B15" s="725"/>
      <c r="C15" s="725"/>
      <c r="D15" s="725"/>
      <c r="E15" s="726"/>
      <c r="F15" s="765" t="s">
        <v>147</v>
      </c>
      <c r="G15" s="726"/>
      <c r="H15" s="299"/>
      <c r="I15" s="300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</row>
    <row r="16" spans="1:26" ht="40.5" customHeight="1">
      <c r="A16" s="763" t="s">
        <v>22</v>
      </c>
      <c r="B16" s="760" t="str">
        <f>B3</f>
        <v>Demand for FY-2022-23</v>
      </c>
      <c r="C16" s="684"/>
      <c r="D16" s="764" t="str">
        <f ca="1">D3</f>
        <v>Collection Up to June-2023</v>
      </c>
      <c r="E16" s="695"/>
      <c r="F16" s="764" t="s">
        <v>30</v>
      </c>
      <c r="G16" s="695"/>
      <c r="H16" s="759" t="s">
        <v>149</v>
      </c>
      <c r="I16" s="759" t="s">
        <v>150</v>
      </c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</row>
    <row r="17" spans="1:26" ht="24.75" customHeight="1">
      <c r="A17" s="702"/>
      <c r="B17" s="760" t="s">
        <v>151</v>
      </c>
      <c r="C17" s="684"/>
      <c r="D17" s="679"/>
      <c r="E17" s="687"/>
      <c r="F17" s="679"/>
      <c r="G17" s="687"/>
      <c r="H17" s="702"/>
      <c r="I17" s="689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</row>
    <row r="18" spans="1:26" ht="33.75" customHeight="1">
      <c r="A18" s="689"/>
      <c r="B18" s="301" t="s">
        <v>118</v>
      </c>
      <c r="C18" s="301" t="s">
        <v>119</v>
      </c>
      <c r="D18" s="301" t="s">
        <v>118</v>
      </c>
      <c r="E18" s="301" t="s">
        <v>119</v>
      </c>
      <c r="F18" s="301" t="s">
        <v>118</v>
      </c>
      <c r="G18" s="301" t="s">
        <v>119</v>
      </c>
      <c r="H18" s="689"/>
      <c r="I18" s="301" t="s">
        <v>119</v>
      </c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</row>
    <row r="19" spans="1:26" ht="26.25" customHeight="1">
      <c r="A19" s="302" t="s">
        <v>45</v>
      </c>
      <c r="B19" s="316"/>
      <c r="C19" s="307"/>
      <c r="D19" s="317"/>
      <c r="E19" s="307"/>
      <c r="F19" s="304">
        <f t="shared" ref="F19:G19" si="10">B19-D19</f>
        <v>0</v>
      </c>
      <c r="G19" s="305">
        <f t="shared" si="10"/>
        <v>0</v>
      </c>
      <c r="H19" s="306" t="e">
        <f t="shared" ref="H19:H25" si="11">E19/C19*100</f>
        <v>#DIV/0!</v>
      </c>
      <c r="I19" s="307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</row>
    <row r="20" spans="1:26" ht="26.25" customHeight="1">
      <c r="A20" s="302" t="s">
        <v>46</v>
      </c>
      <c r="B20" s="318"/>
      <c r="C20" s="307"/>
      <c r="D20" s="319"/>
      <c r="E20" s="307"/>
      <c r="F20" s="308">
        <f t="shared" ref="F20:G20" si="12">B20-D20</f>
        <v>0</v>
      </c>
      <c r="G20" s="309">
        <f t="shared" si="12"/>
        <v>0</v>
      </c>
      <c r="H20" s="306" t="e">
        <f t="shared" si="11"/>
        <v>#DIV/0!</v>
      </c>
      <c r="I20" s="307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spans="1:26" ht="26.25" customHeight="1">
      <c r="A21" s="302" t="s">
        <v>49</v>
      </c>
      <c r="B21" s="316"/>
      <c r="C21" s="307"/>
      <c r="D21" s="317"/>
      <c r="E21" s="307"/>
      <c r="F21" s="308">
        <f t="shared" ref="F21:G21" si="13">B21-D21</f>
        <v>0</v>
      </c>
      <c r="G21" s="309">
        <f t="shared" si="13"/>
        <v>0</v>
      </c>
      <c r="H21" s="306" t="e">
        <f t="shared" si="11"/>
        <v>#DIV/0!</v>
      </c>
      <c r="I21" s="307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</row>
    <row r="22" spans="1:26" ht="26.25" customHeight="1">
      <c r="A22" s="302" t="s">
        <v>152</v>
      </c>
      <c r="B22" s="318"/>
      <c r="C22" s="307"/>
      <c r="D22" s="319"/>
      <c r="E22" s="307"/>
      <c r="F22" s="308">
        <f t="shared" ref="F22:G22" si="14">B22-D22</f>
        <v>0</v>
      </c>
      <c r="G22" s="309">
        <f t="shared" si="14"/>
        <v>0</v>
      </c>
      <c r="H22" s="306" t="e">
        <f t="shared" si="11"/>
        <v>#DIV/0!</v>
      </c>
      <c r="I22" s="307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</row>
    <row r="23" spans="1:26" ht="26.25" customHeight="1">
      <c r="A23" s="302" t="s">
        <v>153</v>
      </c>
      <c r="B23" s="318"/>
      <c r="C23" s="307"/>
      <c r="D23" s="319"/>
      <c r="E23" s="307"/>
      <c r="F23" s="308">
        <f t="shared" ref="F23:G23" si="15">B23-D23</f>
        <v>0</v>
      </c>
      <c r="G23" s="309">
        <f t="shared" si="15"/>
        <v>0</v>
      </c>
      <c r="H23" s="306" t="e">
        <f t="shared" si="11"/>
        <v>#DIV/0!</v>
      </c>
      <c r="I23" s="307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</row>
    <row r="24" spans="1:26" ht="26.25" customHeight="1">
      <c r="A24" s="302" t="s">
        <v>138</v>
      </c>
      <c r="B24" s="320"/>
      <c r="C24" s="307"/>
      <c r="D24" s="321"/>
      <c r="E24" s="307"/>
      <c r="F24" s="308">
        <f t="shared" ref="F24:G24" si="16">B24-D24</f>
        <v>0</v>
      </c>
      <c r="G24" s="309">
        <f t="shared" si="16"/>
        <v>0</v>
      </c>
      <c r="H24" s="306" t="e">
        <f t="shared" si="11"/>
        <v>#DIV/0!</v>
      </c>
      <c r="I24" s="307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</row>
    <row r="25" spans="1:26" ht="26.25" customHeight="1">
      <c r="A25" s="311" t="s">
        <v>14</v>
      </c>
      <c r="B25" s="312">
        <f t="shared" ref="B25:E25" si="17">SUM(B19:B24)</f>
        <v>0</v>
      </c>
      <c r="C25" s="306">
        <f t="shared" si="17"/>
        <v>0</v>
      </c>
      <c r="D25" s="312">
        <f t="shared" si="17"/>
        <v>0</v>
      </c>
      <c r="E25" s="306">
        <f t="shared" si="17"/>
        <v>0</v>
      </c>
      <c r="F25" s="312">
        <f t="shared" ref="F25:G25" si="18">B25-D25</f>
        <v>0</v>
      </c>
      <c r="G25" s="306">
        <f t="shared" si="18"/>
        <v>0</v>
      </c>
      <c r="H25" s="306" t="e">
        <f t="shared" si="11"/>
        <v>#DIV/0!</v>
      </c>
      <c r="I25" s="306">
        <f>SUM(I19:I24)</f>
        <v>0</v>
      </c>
      <c r="J25" s="298">
        <v>17603</v>
      </c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</row>
    <row r="26" spans="1:26" ht="14.25" customHeight="1">
      <c r="A26" s="315"/>
      <c r="B26" s="300"/>
      <c r="C26" s="300"/>
      <c r="D26" s="300"/>
      <c r="E26" s="300"/>
      <c r="F26" s="300"/>
      <c r="G26" s="300"/>
      <c r="H26" s="300"/>
      <c r="I26" s="300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</row>
    <row r="27" spans="1:26" ht="24.75" customHeight="1">
      <c r="A27" s="293" t="str">
        <f>+DCB!A57:I57</f>
        <v>Name of the Sub-Division : _________________</v>
      </c>
      <c r="B27" s="294"/>
      <c r="C27" s="294"/>
      <c r="D27" s="295"/>
      <c r="E27" s="295"/>
      <c r="F27" s="295"/>
      <c r="G27" s="295"/>
      <c r="H27" s="296"/>
      <c r="I27" s="297" t="s">
        <v>145</v>
      </c>
      <c r="J27" s="298"/>
      <c r="K27" s="298"/>
      <c r="L27" s="313">
        <f>J25-D25</f>
        <v>17603</v>
      </c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25.5" customHeight="1">
      <c r="A28" s="761" t="s">
        <v>146</v>
      </c>
      <c r="B28" s="725"/>
      <c r="C28" s="725"/>
      <c r="D28" s="725"/>
      <c r="E28" s="726"/>
      <c r="F28" s="762" t="s">
        <v>147</v>
      </c>
      <c r="G28" s="726"/>
      <c r="H28" s="299"/>
      <c r="I28" s="300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44.25" customHeight="1">
      <c r="A29" s="763" t="s">
        <v>22</v>
      </c>
      <c r="B29" s="760" t="str">
        <f>B3</f>
        <v>Demand for FY-2022-23</v>
      </c>
      <c r="C29" s="684"/>
      <c r="D29" s="764" t="str">
        <f ca="1">D16</f>
        <v>Collection Up to June-2023</v>
      </c>
      <c r="E29" s="695"/>
      <c r="F29" s="764" t="s">
        <v>30</v>
      </c>
      <c r="G29" s="695"/>
      <c r="H29" s="759" t="s">
        <v>149</v>
      </c>
      <c r="I29" s="759" t="s">
        <v>150</v>
      </c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29.25" customHeight="1">
      <c r="A30" s="702"/>
      <c r="B30" s="760" t="s">
        <v>151</v>
      </c>
      <c r="C30" s="684"/>
      <c r="D30" s="679"/>
      <c r="E30" s="687"/>
      <c r="F30" s="679"/>
      <c r="G30" s="687"/>
      <c r="H30" s="702"/>
      <c r="I30" s="689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23.25" customHeight="1">
      <c r="A31" s="689"/>
      <c r="B31" s="301" t="s">
        <v>118</v>
      </c>
      <c r="C31" s="301" t="s">
        <v>119</v>
      </c>
      <c r="D31" s="301" t="s">
        <v>118</v>
      </c>
      <c r="E31" s="301" t="s">
        <v>119</v>
      </c>
      <c r="F31" s="301" t="s">
        <v>118</v>
      </c>
      <c r="G31" s="301" t="s">
        <v>119</v>
      </c>
      <c r="H31" s="689"/>
      <c r="I31" s="301" t="s">
        <v>119</v>
      </c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26.25" customHeight="1">
      <c r="A32" s="302" t="s">
        <v>45</v>
      </c>
      <c r="B32" s="233"/>
      <c r="C32" s="303"/>
      <c r="D32" s="322"/>
      <c r="E32" s="303"/>
      <c r="F32" s="304">
        <f t="shared" ref="F32:G32" si="19">B32-D32</f>
        <v>0</v>
      </c>
      <c r="G32" s="305">
        <f t="shared" si="19"/>
        <v>0</v>
      </c>
      <c r="H32" s="306" t="e">
        <f t="shared" ref="H32:H38" si="20">E32/C32*100</f>
        <v>#DIV/0!</v>
      </c>
      <c r="I32" s="307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26.25" customHeight="1">
      <c r="A33" s="302" t="s">
        <v>46</v>
      </c>
      <c r="B33" s="235"/>
      <c r="C33" s="303"/>
      <c r="D33" s="323"/>
      <c r="E33" s="303"/>
      <c r="F33" s="308">
        <f t="shared" ref="F33:G33" si="21">B33-D33</f>
        <v>0</v>
      </c>
      <c r="G33" s="309">
        <f t="shared" si="21"/>
        <v>0</v>
      </c>
      <c r="H33" s="306" t="e">
        <f t="shared" si="20"/>
        <v>#DIV/0!</v>
      </c>
      <c r="I33" s="307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26.25" customHeight="1">
      <c r="A34" s="302" t="s">
        <v>49</v>
      </c>
      <c r="B34" s="233"/>
      <c r="C34" s="303"/>
      <c r="D34" s="322"/>
      <c r="E34" s="303"/>
      <c r="F34" s="308">
        <f t="shared" ref="F34:G34" si="22">B34-D34</f>
        <v>0</v>
      </c>
      <c r="G34" s="309">
        <f t="shared" si="22"/>
        <v>0</v>
      </c>
      <c r="H34" s="306" t="e">
        <f t="shared" si="20"/>
        <v>#DIV/0!</v>
      </c>
      <c r="I34" s="307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26.25" customHeight="1">
      <c r="A35" s="302" t="s">
        <v>152</v>
      </c>
      <c r="B35" s="233"/>
      <c r="C35" s="303"/>
      <c r="D35" s="324"/>
      <c r="E35" s="303"/>
      <c r="F35" s="308">
        <f t="shared" ref="F35:G35" si="23">B35-D35</f>
        <v>0</v>
      </c>
      <c r="G35" s="309">
        <f t="shared" si="23"/>
        <v>0</v>
      </c>
      <c r="H35" s="306" t="e">
        <f t="shared" si="20"/>
        <v>#DIV/0!</v>
      </c>
      <c r="I35" s="307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ht="26.25" customHeight="1">
      <c r="A36" s="302" t="s">
        <v>153</v>
      </c>
      <c r="B36" s="235"/>
      <c r="C36" s="303"/>
      <c r="D36" s="325"/>
      <c r="E36" s="303"/>
      <c r="F36" s="308">
        <f t="shared" ref="F36:G36" si="24">B36-D36</f>
        <v>0</v>
      </c>
      <c r="G36" s="309">
        <f t="shared" si="24"/>
        <v>0</v>
      </c>
      <c r="H36" s="306" t="e">
        <f t="shared" si="20"/>
        <v>#DIV/0!</v>
      </c>
      <c r="I36" s="307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ht="26.25" customHeight="1">
      <c r="A37" s="302" t="s">
        <v>138</v>
      </c>
      <c r="B37" s="310"/>
      <c r="C37" s="303"/>
      <c r="D37" s="326"/>
      <c r="E37" s="303"/>
      <c r="F37" s="308">
        <f t="shared" ref="F37:G37" si="25">B37-D37</f>
        <v>0</v>
      </c>
      <c r="G37" s="309">
        <f t="shared" si="25"/>
        <v>0</v>
      </c>
      <c r="H37" s="306" t="e">
        <f t="shared" si="20"/>
        <v>#DIV/0!</v>
      </c>
      <c r="I37" s="307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ht="26.25" customHeight="1">
      <c r="A38" s="311" t="s">
        <v>14</v>
      </c>
      <c r="B38" s="312">
        <f t="shared" ref="B38:E38" si="26">SUM(B32:B37)</f>
        <v>0</v>
      </c>
      <c r="C38" s="306">
        <f t="shared" si="26"/>
        <v>0</v>
      </c>
      <c r="D38" s="312">
        <f t="shared" si="26"/>
        <v>0</v>
      </c>
      <c r="E38" s="306">
        <f t="shared" si="26"/>
        <v>0</v>
      </c>
      <c r="F38" s="312">
        <f t="shared" ref="F38:G38" si="27">B38-D38</f>
        <v>0</v>
      </c>
      <c r="G38" s="306">
        <f t="shared" si="27"/>
        <v>0</v>
      </c>
      <c r="H38" s="306" t="e">
        <f t="shared" si="20"/>
        <v>#DIV/0!</v>
      </c>
      <c r="I38" s="306">
        <f>SUM(I32:I37)</f>
        <v>0</v>
      </c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ht="14.25" customHeight="1">
      <c r="A39" s="315"/>
      <c r="B39" s="300"/>
      <c r="C39" s="300"/>
      <c r="D39" s="300"/>
      <c r="E39" s="300"/>
      <c r="F39" s="300"/>
      <c r="G39" s="300"/>
      <c r="H39" s="300"/>
      <c r="I39" s="300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</row>
    <row r="40" spans="1:26" ht="24.75" customHeight="1">
      <c r="A40" s="293" t="str">
        <f>+DCB!A85</f>
        <v>Name of the Sub-Division : _________________</v>
      </c>
      <c r="B40" s="294"/>
      <c r="C40" s="294"/>
      <c r="D40" s="295"/>
      <c r="E40" s="295"/>
      <c r="F40" s="295"/>
      <c r="G40" s="295"/>
      <c r="H40" s="296"/>
      <c r="I40" s="297" t="s">
        <v>145</v>
      </c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</row>
    <row r="41" spans="1:26" ht="25.5" customHeight="1">
      <c r="A41" s="761" t="s">
        <v>146</v>
      </c>
      <c r="B41" s="725"/>
      <c r="C41" s="725"/>
      <c r="D41" s="725"/>
      <c r="E41" s="726"/>
      <c r="F41" s="762" t="s">
        <v>147</v>
      </c>
      <c r="G41" s="726"/>
      <c r="H41" s="299"/>
      <c r="I41" s="300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ht="34.5" customHeight="1">
      <c r="A42" s="763" t="s">
        <v>22</v>
      </c>
      <c r="B42" s="760" t="str">
        <f>B3</f>
        <v>Demand for FY-2022-23</v>
      </c>
      <c r="C42" s="684"/>
      <c r="D42" s="764" t="str">
        <f ca="1">D29</f>
        <v>Collection Up to June-2023</v>
      </c>
      <c r="E42" s="695"/>
      <c r="F42" s="764" t="s">
        <v>30</v>
      </c>
      <c r="G42" s="695"/>
      <c r="H42" s="759" t="s">
        <v>149</v>
      </c>
      <c r="I42" s="759" t="s">
        <v>150</v>
      </c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ht="31.5" customHeight="1">
      <c r="A43" s="702"/>
      <c r="B43" s="760" t="s">
        <v>151</v>
      </c>
      <c r="C43" s="684"/>
      <c r="D43" s="679"/>
      <c r="E43" s="687"/>
      <c r="F43" s="679"/>
      <c r="G43" s="687"/>
      <c r="H43" s="702"/>
      <c r="I43" s="689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ht="26.25" customHeight="1">
      <c r="A44" s="689"/>
      <c r="B44" s="301" t="s">
        <v>118</v>
      </c>
      <c r="C44" s="301" t="s">
        <v>119</v>
      </c>
      <c r="D44" s="301" t="s">
        <v>118</v>
      </c>
      <c r="E44" s="301" t="s">
        <v>119</v>
      </c>
      <c r="F44" s="301" t="s">
        <v>118</v>
      </c>
      <c r="G44" s="301" t="s">
        <v>119</v>
      </c>
      <c r="H44" s="689"/>
      <c r="I44" s="301" t="s">
        <v>119</v>
      </c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ht="26.25" customHeight="1">
      <c r="A45" s="302" t="s">
        <v>45</v>
      </c>
      <c r="B45" s="233"/>
      <c r="C45" s="303"/>
      <c r="D45" s="322"/>
      <c r="E45" s="303"/>
      <c r="F45" s="304">
        <f t="shared" ref="F45:G45" si="28">B45-D45</f>
        <v>0</v>
      </c>
      <c r="G45" s="305">
        <f t="shared" si="28"/>
        <v>0</v>
      </c>
      <c r="H45" s="306" t="e">
        <f t="shared" ref="H45:H51" si="29">E45/C45*100</f>
        <v>#DIV/0!</v>
      </c>
      <c r="I45" s="307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</row>
    <row r="46" spans="1:26" ht="26.25" customHeight="1">
      <c r="A46" s="302" t="s">
        <v>46</v>
      </c>
      <c r="B46" s="235"/>
      <c r="C46" s="303"/>
      <c r="D46" s="323"/>
      <c r="E46" s="303"/>
      <c r="F46" s="308">
        <f t="shared" ref="F46:G46" si="30">B46-D46</f>
        <v>0</v>
      </c>
      <c r="G46" s="309">
        <f t="shared" si="30"/>
        <v>0</v>
      </c>
      <c r="H46" s="306" t="e">
        <f t="shared" si="29"/>
        <v>#DIV/0!</v>
      </c>
      <c r="I46" s="307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ht="26.25" customHeight="1">
      <c r="A47" s="302" t="s">
        <v>49</v>
      </c>
      <c r="B47" s="233"/>
      <c r="C47" s="303"/>
      <c r="D47" s="324"/>
      <c r="E47" s="303"/>
      <c r="F47" s="308">
        <f t="shared" ref="F47:G47" si="31">B47-D47</f>
        <v>0</v>
      </c>
      <c r="G47" s="309">
        <f t="shared" si="31"/>
        <v>0</v>
      </c>
      <c r="H47" s="306" t="e">
        <f t="shared" si="29"/>
        <v>#DIV/0!</v>
      </c>
      <c r="I47" s="307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26.25" customHeight="1">
      <c r="A48" s="302" t="s">
        <v>152</v>
      </c>
      <c r="B48" s="235"/>
      <c r="C48" s="303"/>
      <c r="D48" s="325"/>
      <c r="E48" s="303"/>
      <c r="F48" s="308">
        <f t="shared" ref="F48:G48" si="32">B48-D48</f>
        <v>0</v>
      </c>
      <c r="G48" s="309">
        <f t="shared" si="32"/>
        <v>0</v>
      </c>
      <c r="H48" s="306" t="e">
        <f t="shared" si="29"/>
        <v>#DIV/0!</v>
      </c>
      <c r="I48" s="307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26.25" customHeight="1">
      <c r="A49" s="302" t="s">
        <v>153</v>
      </c>
      <c r="B49" s="235"/>
      <c r="C49" s="303"/>
      <c r="D49" s="325"/>
      <c r="E49" s="303"/>
      <c r="F49" s="308">
        <f t="shared" ref="F49:G49" si="33">B49-D49</f>
        <v>0</v>
      </c>
      <c r="G49" s="309">
        <f t="shared" si="33"/>
        <v>0</v>
      </c>
      <c r="H49" s="306" t="e">
        <f t="shared" si="29"/>
        <v>#DIV/0!</v>
      </c>
      <c r="I49" s="307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26.25" customHeight="1">
      <c r="A50" s="302" t="s">
        <v>138</v>
      </c>
      <c r="B50" s="310"/>
      <c r="C50" s="303"/>
      <c r="D50" s="326"/>
      <c r="E50" s="303"/>
      <c r="F50" s="308">
        <f t="shared" ref="F50:G50" si="34">B50-D50</f>
        <v>0</v>
      </c>
      <c r="G50" s="309">
        <f t="shared" si="34"/>
        <v>0</v>
      </c>
      <c r="H50" s="306" t="e">
        <f t="shared" si="29"/>
        <v>#DIV/0!</v>
      </c>
      <c r="I50" s="307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ht="26.25" customHeight="1">
      <c r="A51" s="311" t="s">
        <v>14</v>
      </c>
      <c r="B51" s="312">
        <f t="shared" ref="B51:E51" si="35">SUM(B45:B50)</f>
        <v>0</v>
      </c>
      <c r="C51" s="306">
        <f t="shared" si="35"/>
        <v>0</v>
      </c>
      <c r="D51" s="312">
        <f t="shared" si="35"/>
        <v>0</v>
      </c>
      <c r="E51" s="306">
        <f t="shared" si="35"/>
        <v>0</v>
      </c>
      <c r="F51" s="312">
        <f t="shared" ref="F51:G51" si="36">B51-D51</f>
        <v>0</v>
      </c>
      <c r="G51" s="306">
        <f t="shared" si="36"/>
        <v>0</v>
      </c>
      <c r="H51" s="306" t="e">
        <f t="shared" si="29"/>
        <v>#DIV/0!</v>
      </c>
      <c r="I51" s="306">
        <f>SUM(I45:I50)</f>
        <v>0</v>
      </c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ht="14.25" customHeight="1">
      <c r="A52" s="315"/>
      <c r="B52" s="300"/>
      <c r="C52" s="300"/>
      <c r="D52" s="300"/>
      <c r="E52" s="327"/>
      <c r="F52" s="300"/>
      <c r="G52" s="300"/>
      <c r="H52" s="300"/>
      <c r="I52" s="300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ht="33.75" customHeight="1">
      <c r="A53" s="293" t="str">
        <f>+DCB!A113</f>
        <v>Name of the Sub-Division : _________________</v>
      </c>
      <c r="B53" s="294"/>
      <c r="C53" s="294"/>
      <c r="D53" s="295"/>
      <c r="E53" s="295"/>
      <c r="F53" s="295"/>
      <c r="G53" s="295"/>
      <c r="H53" s="296"/>
      <c r="I53" s="297" t="s">
        <v>145</v>
      </c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ht="33.75" customHeight="1">
      <c r="A54" s="761" t="s">
        <v>146</v>
      </c>
      <c r="B54" s="725"/>
      <c r="C54" s="725"/>
      <c r="D54" s="725"/>
      <c r="E54" s="726"/>
      <c r="F54" s="762" t="s">
        <v>147</v>
      </c>
      <c r="G54" s="726"/>
      <c r="H54" s="299"/>
      <c r="I54" s="300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ht="33.75" customHeight="1">
      <c r="A55" s="763" t="s">
        <v>22</v>
      </c>
      <c r="B55" s="760" t="str">
        <f>B16</f>
        <v>Demand for FY-2022-23</v>
      </c>
      <c r="C55" s="684"/>
      <c r="D55" s="764" t="str">
        <f ca="1">D42</f>
        <v>Collection Up to June-2023</v>
      </c>
      <c r="E55" s="695"/>
      <c r="F55" s="764" t="s">
        <v>30</v>
      </c>
      <c r="G55" s="695"/>
      <c r="H55" s="759" t="s">
        <v>149</v>
      </c>
      <c r="I55" s="759" t="s">
        <v>150</v>
      </c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ht="30.75" customHeight="1">
      <c r="A56" s="702"/>
      <c r="B56" s="760" t="s">
        <v>151</v>
      </c>
      <c r="C56" s="684"/>
      <c r="D56" s="679"/>
      <c r="E56" s="687"/>
      <c r="F56" s="679"/>
      <c r="G56" s="687"/>
      <c r="H56" s="702"/>
      <c r="I56" s="689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ht="27" customHeight="1">
      <c r="A57" s="689"/>
      <c r="B57" s="301" t="s">
        <v>118</v>
      </c>
      <c r="C57" s="301" t="s">
        <v>119</v>
      </c>
      <c r="D57" s="301" t="s">
        <v>118</v>
      </c>
      <c r="E57" s="301" t="s">
        <v>119</v>
      </c>
      <c r="F57" s="301" t="s">
        <v>118</v>
      </c>
      <c r="G57" s="301" t="s">
        <v>119</v>
      </c>
      <c r="H57" s="689"/>
      <c r="I57" s="301" t="s">
        <v>119</v>
      </c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24.75" customHeight="1">
      <c r="A58" s="302" t="s">
        <v>45</v>
      </c>
      <c r="B58" s="233"/>
      <c r="C58" s="303"/>
      <c r="D58" s="322"/>
      <c r="E58" s="234"/>
      <c r="F58" s="304">
        <f t="shared" ref="F58:G58" si="37">B58-D58</f>
        <v>0</v>
      </c>
      <c r="G58" s="305">
        <f t="shared" si="37"/>
        <v>0</v>
      </c>
      <c r="H58" s="306" t="e">
        <f t="shared" ref="H58:H64" si="38">E58/C58*100</f>
        <v>#DIV/0!</v>
      </c>
      <c r="I58" s="307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24.75" customHeight="1">
      <c r="A59" s="302" t="s">
        <v>46</v>
      </c>
      <c r="B59" s="235"/>
      <c r="C59" s="303"/>
      <c r="D59" s="323"/>
      <c r="E59" s="236"/>
      <c r="F59" s="308">
        <f t="shared" ref="F59:G59" si="39">B59-D59</f>
        <v>0</v>
      </c>
      <c r="G59" s="309">
        <f t="shared" si="39"/>
        <v>0</v>
      </c>
      <c r="H59" s="306" t="e">
        <f t="shared" si="38"/>
        <v>#DIV/0!</v>
      </c>
      <c r="I59" s="307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24.75" customHeight="1">
      <c r="A60" s="302" t="s">
        <v>49</v>
      </c>
      <c r="B60" s="233"/>
      <c r="C60" s="303"/>
      <c r="D60" s="322"/>
      <c r="E60" s="234"/>
      <c r="F60" s="308">
        <f t="shared" ref="F60:G60" si="40">B60-D60</f>
        <v>0</v>
      </c>
      <c r="G60" s="309">
        <f t="shared" si="40"/>
        <v>0</v>
      </c>
      <c r="H60" s="306" t="e">
        <f t="shared" si="38"/>
        <v>#DIV/0!</v>
      </c>
      <c r="I60" s="307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24.75" customHeight="1">
      <c r="A61" s="302" t="s">
        <v>152</v>
      </c>
      <c r="B61" s="235"/>
      <c r="C61" s="303"/>
      <c r="D61" s="323"/>
      <c r="E61" s="236"/>
      <c r="F61" s="308">
        <f t="shared" ref="F61:G61" si="41">B61-D61</f>
        <v>0</v>
      </c>
      <c r="G61" s="309">
        <f t="shared" si="41"/>
        <v>0</v>
      </c>
      <c r="H61" s="306" t="e">
        <f t="shared" si="38"/>
        <v>#DIV/0!</v>
      </c>
      <c r="I61" s="307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24.75" customHeight="1">
      <c r="A62" s="302" t="s">
        <v>153</v>
      </c>
      <c r="B62" s="235"/>
      <c r="C62" s="303"/>
      <c r="D62" s="323"/>
      <c r="E62" s="236"/>
      <c r="F62" s="308">
        <f t="shared" ref="F62:G62" si="42">B62-D62</f>
        <v>0</v>
      </c>
      <c r="G62" s="309">
        <f t="shared" si="42"/>
        <v>0</v>
      </c>
      <c r="H62" s="306" t="e">
        <f t="shared" si="38"/>
        <v>#DIV/0!</v>
      </c>
      <c r="I62" s="307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24.75" customHeight="1">
      <c r="A63" s="302" t="s">
        <v>138</v>
      </c>
      <c r="B63" s="310"/>
      <c r="C63" s="303"/>
      <c r="D63" s="326"/>
      <c r="E63" s="328"/>
      <c r="F63" s="308">
        <f t="shared" ref="F63:G63" si="43">B63-D63</f>
        <v>0</v>
      </c>
      <c r="G63" s="309">
        <f t="shared" si="43"/>
        <v>0</v>
      </c>
      <c r="H63" s="306" t="e">
        <f t="shared" si="38"/>
        <v>#DIV/0!</v>
      </c>
      <c r="I63" s="307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24.75" customHeight="1">
      <c r="A64" s="311" t="s">
        <v>14</v>
      </c>
      <c r="B64" s="312">
        <f t="shared" ref="B64:E64" si="44">SUM(B58:B63)</f>
        <v>0</v>
      </c>
      <c r="C64" s="306">
        <f t="shared" si="44"/>
        <v>0</v>
      </c>
      <c r="D64" s="312">
        <f t="shared" si="44"/>
        <v>0</v>
      </c>
      <c r="E64" s="306">
        <f t="shared" si="44"/>
        <v>0</v>
      </c>
      <c r="F64" s="312">
        <f t="shared" ref="F64:G64" si="45">B64-D64</f>
        <v>0</v>
      </c>
      <c r="G64" s="306">
        <f t="shared" si="45"/>
        <v>0</v>
      </c>
      <c r="H64" s="306" t="e">
        <f t="shared" si="38"/>
        <v>#DIV/0!</v>
      </c>
      <c r="I64" s="306">
        <f>SUM(I58:I63)</f>
        <v>0</v>
      </c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17.25" customHeight="1">
      <c r="A65" s="315"/>
      <c r="B65" s="300"/>
      <c r="C65" s="300"/>
      <c r="D65" s="300"/>
      <c r="E65" s="300"/>
      <c r="F65" s="300"/>
      <c r="G65" s="300"/>
      <c r="H65" s="300"/>
      <c r="I65" s="300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ht="21.75" customHeight="1">
      <c r="A66" s="329" t="str">
        <f>+DCB!A141</f>
        <v>Name of the Division : _____________________</v>
      </c>
      <c r="B66" s="330"/>
      <c r="C66" s="330"/>
      <c r="D66" s="331"/>
      <c r="E66" s="331"/>
      <c r="F66" s="331"/>
      <c r="G66" s="331"/>
      <c r="H66" s="332"/>
      <c r="I66" s="333" t="s">
        <v>145</v>
      </c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ht="28.5" customHeight="1">
      <c r="A67" s="766" t="s">
        <v>146</v>
      </c>
      <c r="B67" s="725"/>
      <c r="C67" s="725"/>
      <c r="D67" s="725"/>
      <c r="E67" s="726"/>
      <c r="F67" s="767" t="s">
        <v>147</v>
      </c>
      <c r="G67" s="726"/>
      <c r="H67" s="334"/>
      <c r="I67" s="335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ht="34.5" customHeight="1">
      <c r="A68" s="763" t="s">
        <v>22</v>
      </c>
      <c r="B68" s="760" t="str">
        <f>B3</f>
        <v>Demand for FY-2022-23</v>
      </c>
      <c r="C68" s="684"/>
      <c r="D68" s="764" t="str">
        <f ca="1">D55</f>
        <v>Collection Up to June-2023</v>
      </c>
      <c r="E68" s="695"/>
      <c r="F68" s="764" t="s">
        <v>30</v>
      </c>
      <c r="G68" s="695"/>
      <c r="H68" s="759" t="s">
        <v>149</v>
      </c>
      <c r="I68" s="759" t="s">
        <v>150</v>
      </c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ht="26.25" customHeight="1">
      <c r="A69" s="702"/>
      <c r="B69" s="760" t="s">
        <v>151</v>
      </c>
      <c r="C69" s="684"/>
      <c r="D69" s="679"/>
      <c r="E69" s="687"/>
      <c r="F69" s="679"/>
      <c r="G69" s="687"/>
      <c r="H69" s="702"/>
      <c r="I69" s="689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ht="26.25" customHeight="1">
      <c r="A70" s="689"/>
      <c r="B70" s="301" t="s">
        <v>118</v>
      </c>
      <c r="C70" s="301" t="s">
        <v>119</v>
      </c>
      <c r="D70" s="301" t="s">
        <v>118</v>
      </c>
      <c r="E70" s="301" t="s">
        <v>119</v>
      </c>
      <c r="F70" s="301" t="s">
        <v>118</v>
      </c>
      <c r="G70" s="301" t="s">
        <v>119</v>
      </c>
      <c r="H70" s="689"/>
      <c r="I70" s="301" t="s">
        <v>119</v>
      </c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7" customHeight="1">
      <c r="A71" s="302" t="s">
        <v>45</v>
      </c>
      <c r="B71" s="336">
        <f t="shared" ref="B71:E71" si="46">B6+B19+B32+B45+B58</f>
        <v>0</v>
      </c>
      <c r="C71" s="337">
        <f t="shared" si="46"/>
        <v>0</v>
      </c>
      <c r="D71" s="338">
        <f t="shared" si="46"/>
        <v>0</v>
      </c>
      <c r="E71" s="339">
        <f t="shared" si="46"/>
        <v>0</v>
      </c>
      <c r="F71" s="304">
        <f t="shared" ref="F71:G71" si="47">B71-D71</f>
        <v>0</v>
      </c>
      <c r="G71" s="305">
        <f t="shared" si="47"/>
        <v>0</v>
      </c>
      <c r="H71" s="306" t="e">
        <f t="shared" ref="H71:H77" si="48">E71/C71*100</f>
        <v>#DIV/0!</v>
      </c>
      <c r="I71" s="307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7" customHeight="1">
      <c r="A72" s="302" t="s">
        <v>46</v>
      </c>
      <c r="B72" s="340">
        <f t="shared" ref="B72:E72" si="49">B7+B20+B33+B46+B59</f>
        <v>0</v>
      </c>
      <c r="C72" s="341">
        <f t="shared" si="49"/>
        <v>0</v>
      </c>
      <c r="D72" s="342">
        <f t="shared" si="49"/>
        <v>0</v>
      </c>
      <c r="E72" s="343">
        <f t="shared" si="49"/>
        <v>0</v>
      </c>
      <c r="F72" s="308">
        <f t="shared" ref="F72:G72" si="50">B72-D72</f>
        <v>0</v>
      </c>
      <c r="G72" s="309">
        <f t="shared" si="50"/>
        <v>0</v>
      </c>
      <c r="H72" s="306" t="e">
        <f t="shared" si="48"/>
        <v>#DIV/0!</v>
      </c>
      <c r="I72" s="307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7" customHeight="1">
      <c r="A73" s="302" t="s">
        <v>49</v>
      </c>
      <c r="B73" s="340">
        <f t="shared" ref="B73:E73" si="51">B8+B21+B34+B47+B60</f>
        <v>0</v>
      </c>
      <c r="C73" s="341">
        <f t="shared" si="51"/>
        <v>0</v>
      </c>
      <c r="D73" s="342">
        <f t="shared" si="51"/>
        <v>0</v>
      </c>
      <c r="E73" s="343">
        <f t="shared" si="51"/>
        <v>0</v>
      </c>
      <c r="F73" s="308">
        <f t="shared" ref="F73:G73" si="52">B73-D73</f>
        <v>0</v>
      </c>
      <c r="G73" s="309">
        <f t="shared" si="52"/>
        <v>0</v>
      </c>
      <c r="H73" s="306" t="e">
        <f t="shared" si="48"/>
        <v>#DIV/0!</v>
      </c>
      <c r="I73" s="307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7" customHeight="1">
      <c r="A74" s="302" t="s">
        <v>152</v>
      </c>
      <c r="B74" s="340">
        <f t="shared" ref="B74:E74" si="53">B9+B22+B35+B48+B61</f>
        <v>0</v>
      </c>
      <c r="C74" s="341">
        <f t="shared" si="53"/>
        <v>0</v>
      </c>
      <c r="D74" s="342">
        <f t="shared" si="53"/>
        <v>0</v>
      </c>
      <c r="E74" s="343">
        <f t="shared" si="53"/>
        <v>0</v>
      </c>
      <c r="F74" s="308">
        <f t="shared" ref="F74:G74" si="54">B74-D74</f>
        <v>0</v>
      </c>
      <c r="G74" s="309">
        <f t="shared" si="54"/>
        <v>0</v>
      </c>
      <c r="H74" s="306" t="e">
        <f t="shared" si="48"/>
        <v>#DIV/0!</v>
      </c>
      <c r="I74" s="307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7" customHeight="1">
      <c r="A75" s="302" t="s">
        <v>153</v>
      </c>
      <c r="B75" s="340">
        <f t="shared" ref="B75:E75" si="55">B10+B23+B36+B49+B62</f>
        <v>0</v>
      </c>
      <c r="C75" s="341">
        <f t="shared" si="55"/>
        <v>0</v>
      </c>
      <c r="D75" s="342">
        <f t="shared" si="55"/>
        <v>0</v>
      </c>
      <c r="E75" s="343">
        <f t="shared" si="55"/>
        <v>0</v>
      </c>
      <c r="F75" s="308">
        <f t="shared" ref="F75:G75" si="56">B75-D75</f>
        <v>0</v>
      </c>
      <c r="G75" s="309">
        <f t="shared" si="56"/>
        <v>0</v>
      </c>
      <c r="H75" s="306" t="e">
        <f t="shared" si="48"/>
        <v>#DIV/0!</v>
      </c>
      <c r="I75" s="307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7" customHeight="1">
      <c r="A76" s="302" t="s">
        <v>138</v>
      </c>
      <c r="B76" s="340">
        <f t="shared" ref="B76:E76" si="57">B11+B24+B37+B50+B63</f>
        <v>0</v>
      </c>
      <c r="C76" s="341">
        <f t="shared" si="57"/>
        <v>0</v>
      </c>
      <c r="D76" s="342">
        <f t="shared" si="57"/>
        <v>0</v>
      </c>
      <c r="E76" s="343">
        <f t="shared" si="57"/>
        <v>0</v>
      </c>
      <c r="F76" s="308">
        <f t="shared" ref="F76:G76" si="58">B76-D76</f>
        <v>0</v>
      </c>
      <c r="G76" s="309">
        <f t="shared" si="58"/>
        <v>0</v>
      </c>
      <c r="H76" s="306" t="e">
        <f t="shared" si="48"/>
        <v>#DIV/0!</v>
      </c>
      <c r="I76" s="307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7" customHeight="1">
      <c r="A77" s="311" t="s">
        <v>14</v>
      </c>
      <c r="B77" s="312">
        <f t="shared" ref="B77:E77" si="59">SUM(B71:B76)</f>
        <v>0</v>
      </c>
      <c r="C77" s="306">
        <f t="shared" si="59"/>
        <v>0</v>
      </c>
      <c r="D77" s="312">
        <f t="shared" si="59"/>
        <v>0</v>
      </c>
      <c r="E77" s="306">
        <f t="shared" si="59"/>
        <v>0</v>
      </c>
      <c r="F77" s="312">
        <f t="shared" ref="F77:G77" si="60">B77-D77</f>
        <v>0</v>
      </c>
      <c r="G77" s="306">
        <f t="shared" si="60"/>
        <v>0</v>
      </c>
      <c r="H77" s="306" t="e">
        <f t="shared" si="48"/>
        <v>#DIV/0!</v>
      </c>
      <c r="I77" s="306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14.25" customHeight="1">
      <c r="A78" s="315"/>
      <c r="B78" s="300"/>
      <c r="C78" s="300"/>
      <c r="D78" s="300"/>
      <c r="E78" s="300"/>
      <c r="F78" s="300"/>
      <c r="G78" s="300"/>
      <c r="H78" s="300"/>
      <c r="I78" s="300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4" customHeight="1">
      <c r="A79" s="315"/>
      <c r="B79" s="344"/>
      <c r="C79" s="345"/>
      <c r="D79" s="344"/>
      <c r="E79" s="345"/>
      <c r="F79" s="346"/>
      <c r="G79" s="347"/>
      <c r="H79" s="300"/>
      <c r="I79" s="300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14.25" customHeight="1">
      <c r="A80" s="315"/>
      <c r="B80" s="300"/>
      <c r="C80" s="300"/>
      <c r="D80" s="300"/>
      <c r="E80" s="300"/>
      <c r="F80" s="300"/>
      <c r="G80" s="300"/>
      <c r="H80" s="300"/>
      <c r="I80" s="300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14.25" customHeight="1">
      <c r="A81" s="315"/>
      <c r="B81" s="300"/>
      <c r="C81" s="300"/>
      <c r="D81" s="300"/>
      <c r="E81" s="300"/>
      <c r="F81" s="300"/>
      <c r="G81" s="300"/>
      <c r="H81" s="300"/>
      <c r="I81" s="300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14.25" customHeight="1">
      <c r="A82" s="315"/>
      <c r="B82" s="300"/>
      <c r="C82" s="300"/>
      <c r="D82" s="300"/>
      <c r="E82" s="300"/>
      <c r="F82" s="300"/>
      <c r="G82" s="300"/>
      <c r="H82" s="300"/>
      <c r="I82" s="300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14.25" customHeight="1">
      <c r="A83" s="315"/>
      <c r="B83" s="300"/>
      <c r="C83" s="300"/>
      <c r="D83" s="300"/>
      <c r="E83" s="300"/>
      <c r="F83" s="300"/>
      <c r="G83" s="300"/>
      <c r="H83" s="300"/>
      <c r="I83" s="300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14.25" customHeight="1">
      <c r="A84" s="315"/>
      <c r="B84" s="300"/>
      <c r="C84" s="348"/>
      <c r="D84" s="348"/>
      <c r="E84" s="348"/>
      <c r="F84" s="300"/>
      <c r="G84" s="300"/>
      <c r="H84" s="300"/>
      <c r="I84" s="300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14.25" customHeight="1">
      <c r="A85" s="315"/>
      <c r="B85" s="300"/>
      <c r="C85" s="348"/>
      <c r="D85" s="348"/>
      <c r="E85" s="348"/>
      <c r="F85" s="300"/>
      <c r="G85" s="300"/>
      <c r="H85" s="300"/>
      <c r="I85" s="300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14.25" customHeight="1">
      <c r="A86" s="315"/>
      <c r="B86" s="300"/>
      <c r="C86" s="348"/>
      <c r="D86" s="348"/>
      <c r="E86" s="348"/>
      <c r="F86" s="300"/>
      <c r="G86" s="300"/>
      <c r="H86" s="300"/>
      <c r="I86" s="300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14.25" customHeight="1">
      <c r="A87" s="315"/>
      <c r="B87" s="300"/>
      <c r="C87" s="348"/>
      <c r="D87" s="348"/>
      <c r="E87" s="348"/>
      <c r="F87" s="300"/>
      <c r="G87" s="300"/>
      <c r="H87" s="300"/>
      <c r="I87" s="300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14.25" customHeight="1">
      <c r="A88" s="315"/>
      <c r="B88" s="300"/>
      <c r="C88" s="348"/>
      <c r="D88" s="348"/>
      <c r="E88" s="348"/>
      <c r="F88" s="300"/>
      <c r="G88" s="300"/>
      <c r="H88" s="300"/>
      <c r="I88" s="300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14.25" customHeight="1">
      <c r="A89" s="315"/>
      <c r="B89" s="300"/>
      <c r="C89" s="348"/>
      <c r="D89" s="348"/>
      <c r="E89" s="348"/>
      <c r="F89" s="300"/>
      <c r="G89" s="300"/>
      <c r="H89" s="300"/>
      <c r="I89" s="300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14.25" customHeight="1">
      <c r="A90" s="315"/>
      <c r="B90" s="300"/>
      <c r="C90" s="348"/>
      <c r="D90" s="348"/>
      <c r="E90" s="348"/>
      <c r="F90" s="300"/>
      <c r="G90" s="300"/>
      <c r="H90" s="300"/>
      <c r="I90" s="300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14.25" customHeight="1">
      <c r="A91" s="315"/>
      <c r="B91" s="300"/>
      <c r="C91" s="348"/>
      <c r="D91" s="348"/>
      <c r="E91" s="300"/>
      <c r="F91" s="300"/>
      <c r="G91" s="300"/>
      <c r="H91" s="300"/>
      <c r="I91" s="300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14.25" customHeight="1">
      <c r="A92" s="315"/>
      <c r="B92" s="300"/>
      <c r="C92" s="300"/>
      <c r="D92" s="300"/>
      <c r="E92" s="300"/>
      <c r="F92" s="300"/>
      <c r="G92" s="300"/>
      <c r="H92" s="300"/>
      <c r="I92" s="300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14.25" customHeight="1">
      <c r="A93" s="315"/>
      <c r="B93" s="300"/>
      <c r="C93" s="300"/>
      <c r="D93" s="300"/>
      <c r="E93" s="300"/>
      <c r="F93" s="300"/>
      <c r="G93" s="300"/>
      <c r="H93" s="300"/>
      <c r="I93" s="300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14.25" customHeight="1">
      <c r="A94" s="315"/>
      <c r="B94" s="300"/>
      <c r="C94" s="300"/>
      <c r="D94" s="300"/>
      <c r="E94" s="300"/>
      <c r="F94" s="300"/>
      <c r="G94" s="300"/>
      <c r="H94" s="300"/>
      <c r="I94" s="300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14.25" customHeight="1">
      <c r="A95" s="315"/>
      <c r="B95" s="300"/>
      <c r="C95" s="300"/>
      <c r="D95" s="300"/>
      <c r="E95" s="300"/>
      <c r="F95" s="300"/>
      <c r="G95" s="300"/>
      <c r="H95" s="300"/>
      <c r="I95" s="300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14.25" customHeight="1">
      <c r="A96" s="315"/>
      <c r="B96" s="300"/>
      <c r="C96" s="300"/>
      <c r="D96" s="300"/>
      <c r="E96" s="300"/>
      <c r="F96" s="300"/>
      <c r="G96" s="300"/>
      <c r="H96" s="300"/>
      <c r="I96" s="300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14.25" customHeight="1">
      <c r="A97" s="315"/>
      <c r="B97" s="300"/>
      <c r="C97" s="300"/>
      <c r="D97" s="300"/>
      <c r="E97" s="300"/>
      <c r="F97" s="300"/>
      <c r="G97" s="300"/>
      <c r="H97" s="300"/>
      <c r="I97" s="300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14.25" customHeight="1">
      <c r="A98" s="315"/>
      <c r="B98" s="300"/>
      <c r="C98" s="300"/>
      <c r="D98" s="300"/>
      <c r="E98" s="300"/>
      <c r="F98" s="300"/>
      <c r="G98" s="300"/>
      <c r="H98" s="300"/>
      <c r="I98" s="300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14.25" customHeight="1">
      <c r="A99" s="315"/>
      <c r="B99" s="300"/>
      <c r="C99" s="300"/>
      <c r="D99" s="300"/>
      <c r="E99" s="300"/>
      <c r="F99" s="300"/>
      <c r="G99" s="300"/>
      <c r="H99" s="300"/>
      <c r="I99" s="300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14.25" customHeight="1">
      <c r="A100" s="315"/>
      <c r="B100" s="300"/>
      <c r="C100" s="300"/>
      <c r="D100" s="300"/>
      <c r="E100" s="300"/>
      <c r="F100" s="300"/>
      <c r="G100" s="300"/>
      <c r="H100" s="300"/>
      <c r="I100" s="300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14.25" customHeight="1">
      <c r="A101" s="315"/>
      <c r="B101" s="300"/>
      <c r="C101" s="300"/>
      <c r="D101" s="300"/>
      <c r="E101" s="300"/>
      <c r="F101" s="300"/>
      <c r="G101" s="300"/>
      <c r="H101" s="300"/>
      <c r="I101" s="300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14.25" customHeight="1">
      <c r="A102" s="315"/>
      <c r="B102" s="300"/>
      <c r="C102" s="300"/>
      <c r="D102" s="300"/>
      <c r="E102" s="300"/>
      <c r="F102" s="300"/>
      <c r="G102" s="300"/>
      <c r="H102" s="300"/>
      <c r="I102" s="300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14.25" customHeight="1">
      <c r="A103" s="315"/>
      <c r="B103" s="300"/>
      <c r="C103" s="300"/>
      <c r="D103" s="300"/>
      <c r="E103" s="300"/>
      <c r="F103" s="300"/>
      <c r="G103" s="300"/>
      <c r="H103" s="300"/>
      <c r="I103" s="300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14.25" customHeight="1">
      <c r="A104" s="315"/>
      <c r="B104" s="300"/>
      <c r="C104" s="300"/>
      <c r="D104" s="300"/>
      <c r="E104" s="300"/>
      <c r="F104" s="300"/>
      <c r="G104" s="300"/>
      <c r="H104" s="300"/>
      <c r="I104" s="300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14.25" customHeight="1">
      <c r="A105" s="315"/>
      <c r="B105" s="300"/>
      <c r="C105" s="300"/>
      <c r="D105" s="300"/>
      <c r="E105" s="300"/>
      <c r="F105" s="300"/>
      <c r="G105" s="300"/>
      <c r="H105" s="300"/>
      <c r="I105" s="300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14.25" customHeight="1">
      <c r="A106" s="315"/>
      <c r="B106" s="300"/>
      <c r="C106" s="300"/>
      <c r="D106" s="300"/>
      <c r="E106" s="300"/>
      <c r="F106" s="300"/>
      <c r="G106" s="300"/>
      <c r="H106" s="300"/>
      <c r="I106" s="300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14.25" customHeight="1">
      <c r="A107" s="315"/>
      <c r="B107" s="300"/>
      <c r="C107" s="300"/>
      <c r="D107" s="300"/>
      <c r="E107" s="300"/>
      <c r="F107" s="300"/>
      <c r="G107" s="300"/>
      <c r="H107" s="300"/>
      <c r="I107" s="300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14.25" customHeight="1">
      <c r="A108" s="315"/>
      <c r="B108" s="300"/>
      <c r="C108" s="300"/>
      <c r="D108" s="300"/>
      <c r="E108" s="300"/>
      <c r="F108" s="300"/>
      <c r="G108" s="300"/>
      <c r="H108" s="300"/>
      <c r="I108" s="300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14.25" customHeight="1">
      <c r="A109" s="315"/>
      <c r="B109" s="300"/>
      <c r="C109" s="300"/>
      <c r="D109" s="300"/>
      <c r="E109" s="300"/>
      <c r="F109" s="300"/>
      <c r="G109" s="300"/>
      <c r="H109" s="300"/>
      <c r="I109" s="300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14.25" customHeight="1">
      <c r="A110" s="315"/>
      <c r="B110" s="300"/>
      <c r="C110" s="300"/>
      <c r="D110" s="300"/>
      <c r="E110" s="300"/>
      <c r="F110" s="300"/>
      <c r="G110" s="300"/>
      <c r="H110" s="300"/>
      <c r="I110" s="300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14.25" customHeight="1">
      <c r="A111" s="315"/>
      <c r="B111" s="300"/>
      <c r="C111" s="300"/>
      <c r="D111" s="300"/>
      <c r="E111" s="300"/>
      <c r="F111" s="300"/>
      <c r="G111" s="300"/>
      <c r="H111" s="300"/>
      <c r="I111" s="300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14.25" customHeight="1">
      <c r="A112" s="315"/>
      <c r="B112" s="300"/>
      <c r="C112" s="300"/>
      <c r="D112" s="300"/>
      <c r="E112" s="300"/>
      <c r="F112" s="300"/>
      <c r="G112" s="300"/>
      <c r="H112" s="300"/>
      <c r="I112" s="300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14.25" customHeight="1">
      <c r="A113" s="315"/>
      <c r="B113" s="300"/>
      <c r="C113" s="300"/>
      <c r="D113" s="300"/>
      <c r="E113" s="300"/>
      <c r="F113" s="300"/>
      <c r="G113" s="300"/>
      <c r="H113" s="300"/>
      <c r="I113" s="300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14.25" customHeight="1">
      <c r="A114" s="315"/>
      <c r="B114" s="300"/>
      <c r="C114" s="300"/>
      <c r="D114" s="300"/>
      <c r="E114" s="300"/>
      <c r="F114" s="300"/>
      <c r="G114" s="300"/>
      <c r="H114" s="300"/>
      <c r="I114" s="300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14.25" customHeight="1">
      <c r="A115" s="315"/>
      <c r="B115" s="300"/>
      <c r="C115" s="300"/>
      <c r="D115" s="300"/>
      <c r="E115" s="300"/>
      <c r="F115" s="300"/>
      <c r="G115" s="300"/>
      <c r="H115" s="300"/>
      <c r="I115" s="300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14.25" customHeight="1">
      <c r="A116" s="315"/>
      <c r="B116" s="300"/>
      <c r="C116" s="300"/>
      <c r="D116" s="300"/>
      <c r="E116" s="300"/>
      <c r="F116" s="300"/>
      <c r="G116" s="300"/>
      <c r="H116" s="300"/>
      <c r="I116" s="300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14.25" customHeight="1">
      <c r="A117" s="315"/>
      <c r="B117" s="300"/>
      <c r="C117" s="300"/>
      <c r="D117" s="300"/>
      <c r="E117" s="300"/>
      <c r="F117" s="300"/>
      <c r="G117" s="300"/>
      <c r="H117" s="300"/>
      <c r="I117" s="300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14.25" customHeight="1">
      <c r="A118" s="315"/>
      <c r="B118" s="300"/>
      <c r="C118" s="300"/>
      <c r="D118" s="300"/>
      <c r="E118" s="300"/>
      <c r="F118" s="300"/>
      <c r="G118" s="300"/>
      <c r="H118" s="300"/>
      <c r="I118" s="300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14.25" customHeight="1">
      <c r="A119" s="315"/>
      <c r="B119" s="300"/>
      <c r="C119" s="300"/>
      <c r="D119" s="300"/>
      <c r="E119" s="300"/>
      <c r="F119" s="300"/>
      <c r="G119" s="300"/>
      <c r="H119" s="300"/>
      <c r="I119" s="300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14.25" customHeight="1">
      <c r="A120" s="315"/>
      <c r="B120" s="300"/>
      <c r="C120" s="300"/>
      <c r="D120" s="300"/>
      <c r="E120" s="300"/>
      <c r="F120" s="300"/>
      <c r="G120" s="300"/>
      <c r="H120" s="300"/>
      <c r="I120" s="300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14.25" customHeight="1">
      <c r="A121" s="315"/>
      <c r="B121" s="300"/>
      <c r="C121" s="300"/>
      <c r="D121" s="300"/>
      <c r="E121" s="300"/>
      <c r="F121" s="300"/>
      <c r="G121" s="300"/>
      <c r="H121" s="300"/>
      <c r="I121" s="300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14.25" customHeight="1">
      <c r="A122" s="315"/>
      <c r="B122" s="300"/>
      <c r="C122" s="300"/>
      <c r="D122" s="300"/>
      <c r="E122" s="300"/>
      <c r="F122" s="300"/>
      <c r="G122" s="300"/>
      <c r="H122" s="300"/>
      <c r="I122" s="300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14.25" customHeight="1">
      <c r="A123" s="315"/>
      <c r="B123" s="300"/>
      <c r="C123" s="300"/>
      <c r="D123" s="300"/>
      <c r="E123" s="300"/>
      <c r="F123" s="300"/>
      <c r="G123" s="300"/>
      <c r="H123" s="300"/>
      <c r="I123" s="300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14.25" customHeight="1">
      <c r="A124" s="315"/>
      <c r="B124" s="300"/>
      <c r="C124" s="300"/>
      <c r="D124" s="300"/>
      <c r="E124" s="300"/>
      <c r="F124" s="300"/>
      <c r="G124" s="300"/>
      <c r="H124" s="300"/>
      <c r="I124" s="300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14.25" customHeight="1">
      <c r="A125" s="315"/>
      <c r="B125" s="300"/>
      <c r="C125" s="300"/>
      <c r="D125" s="300"/>
      <c r="E125" s="300"/>
      <c r="F125" s="300"/>
      <c r="G125" s="300"/>
      <c r="H125" s="300"/>
      <c r="I125" s="300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14.25" customHeight="1">
      <c r="A126" s="315"/>
      <c r="B126" s="300"/>
      <c r="C126" s="300"/>
      <c r="D126" s="300"/>
      <c r="E126" s="300"/>
      <c r="F126" s="300"/>
      <c r="G126" s="300"/>
      <c r="H126" s="300"/>
      <c r="I126" s="300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14.25" customHeight="1">
      <c r="A127" s="315"/>
      <c r="B127" s="300"/>
      <c r="C127" s="300"/>
      <c r="D127" s="300"/>
      <c r="E127" s="300"/>
      <c r="F127" s="300"/>
      <c r="G127" s="300"/>
      <c r="H127" s="300"/>
      <c r="I127" s="300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14.25" customHeight="1">
      <c r="A128" s="315"/>
      <c r="B128" s="300"/>
      <c r="C128" s="300"/>
      <c r="D128" s="300"/>
      <c r="E128" s="300"/>
      <c r="F128" s="300"/>
      <c r="G128" s="300"/>
      <c r="H128" s="300"/>
      <c r="I128" s="300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14.25" customHeight="1">
      <c r="A129" s="315"/>
      <c r="B129" s="300"/>
      <c r="C129" s="300"/>
      <c r="D129" s="300"/>
      <c r="E129" s="300"/>
      <c r="F129" s="300"/>
      <c r="G129" s="300"/>
      <c r="H129" s="300"/>
      <c r="I129" s="300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14.25" customHeight="1">
      <c r="A130" s="315"/>
      <c r="B130" s="300"/>
      <c r="C130" s="300"/>
      <c r="D130" s="300"/>
      <c r="E130" s="300"/>
      <c r="F130" s="300"/>
      <c r="G130" s="300"/>
      <c r="H130" s="300"/>
      <c r="I130" s="300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14.25" customHeight="1">
      <c r="A131" s="315"/>
      <c r="B131" s="300"/>
      <c r="C131" s="300"/>
      <c r="D131" s="300"/>
      <c r="E131" s="300"/>
      <c r="F131" s="300"/>
      <c r="G131" s="300"/>
      <c r="H131" s="300"/>
      <c r="I131" s="300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14.25" customHeight="1">
      <c r="A132" s="315"/>
      <c r="B132" s="300"/>
      <c r="C132" s="300"/>
      <c r="D132" s="300"/>
      <c r="E132" s="300"/>
      <c r="F132" s="300"/>
      <c r="G132" s="300"/>
      <c r="H132" s="300"/>
      <c r="I132" s="300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ht="14.25" customHeight="1">
      <c r="A133" s="315"/>
      <c r="B133" s="300"/>
      <c r="C133" s="300"/>
      <c r="D133" s="300"/>
      <c r="E133" s="300"/>
      <c r="F133" s="300"/>
      <c r="G133" s="300"/>
      <c r="H133" s="300"/>
      <c r="I133" s="300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ht="14.25" customHeight="1">
      <c r="A134" s="315"/>
      <c r="B134" s="300"/>
      <c r="C134" s="300"/>
      <c r="D134" s="300"/>
      <c r="E134" s="300"/>
      <c r="F134" s="300"/>
      <c r="G134" s="300"/>
      <c r="H134" s="300"/>
      <c r="I134" s="300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ht="14.25" customHeight="1">
      <c r="A135" s="315"/>
      <c r="B135" s="300"/>
      <c r="C135" s="300"/>
      <c r="D135" s="300"/>
      <c r="E135" s="300"/>
      <c r="F135" s="300"/>
      <c r="G135" s="300"/>
      <c r="H135" s="300"/>
      <c r="I135" s="300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ht="14.25" customHeight="1">
      <c r="A136" s="315"/>
      <c r="B136" s="300"/>
      <c r="C136" s="300"/>
      <c r="D136" s="300"/>
      <c r="E136" s="300"/>
      <c r="F136" s="300"/>
      <c r="G136" s="300"/>
      <c r="H136" s="300"/>
      <c r="I136" s="300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ht="14.25" customHeight="1">
      <c r="A137" s="315"/>
      <c r="B137" s="300"/>
      <c r="C137" s="300"/>
      <c r="D137" s="300"/>
      <c r="E137" s="300"/>
      <c r="F137" s="300"/>
      <c r="G137" s="300"/>
      <c r="H137" s="300"/>
      <c r="I137" s="300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ht="14.25" customHeight="1">
      <c r="A138" s="315"/>
      <c r="B138" s="300"/>
      <c r="C138" s="300"/>
      <c r="D138" s="300"/>
      <c r="E138" s="300"/>
      <c r="F138" s="300"/>
      <c r="G138" s="300"/>
      <c r="H138" s="300"/>
      <c r="I138" s="300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ht="14.25" customHeight="1">
      <c r="A139" s="315"/>
      <c r="B139" s="300"/>
      <c r="C139" s="300"/>
      <c r="D139" s="300"/>
      <c r="E139" s="300"/>
      <c r="F139" s="300"/>
      <c r="G139" s="300"/>
      <c r="H139" s="300"/>
      <c r="I139" s="300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ht="14.25" customHeight="1">
      <c r="A140" s="315"/>
      <c r="B140" s="300"/>
      <c r="C140" s="300"/>
      <c r="D140" s="300"/>
      <c r="E140" s="300"/>
      <c r="F140" s="300"/>
      <c r="G140" s="300"/>
      <c r="H140" s="300"/>
      <c r="I140" s="300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ht="14.25" customHeight="1">
      <c r="A141" s="315"/>
      <c r="B141" s="300"/>
      <c r="C141" s="300"/>
      <c r="D141" s="300"/>
      <c r="E141" s="300"/>
      <c r="F141" s="300"/>
      <c r="G141" s="300"/>
      <c r="H141" s="300"/>
      <c r="I141" s="300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ht="14.25" customHeight="1">
      <c r="A142" s="315"/>
      <c r="B142" s="300"/>
      <c r="C142" s="300"/>
      <c r="D142" s="300"/>
      <c r="E142" s="300"/>
      <c r="F142" s="300"/>
      <c r="G142" s="300"/>
      <c r="H142" s="300"/>
      <c r="I142" s="300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ht="14.25" customHeight="1">
      <c r="A143" s="315"/>
      <c r="B143" s="300"/>
      <c r="C143" s="300"/>
      <c r="D143" s="300"/>
      <c r="E143" s="300"/>
      <c r="F143" s="300"/>
      <c r="G143" s="300"/>
      <c r="H143" s="300"/>
      <c r="I143" s="300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ht="14.25" customHeight="1">
      <c r="A144" s="315"/>
      <c r="B144" s="300"/>
      <c r="C144" s="300"/>
      <c r="D144" s="300"/>
      <c r="E144" s="300"/>
      <c r="F144" s="300"/>
      <c r="G144" s="300"/>
      <c r="H144" s="300"/>
      <c r="I144" s="300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ht="14.25" customHeight="1">
      <c r="A145" s="315"/>
      <c r="B145" s="300"/>
      <c r="C145" s="300"/>
      <c r="D145" s="300"/>
      <c r="E145" s="300"/>
      <c r="F145" s="300"/>
      <c r="G145" s="300"/>
      <c r="H145" s="300"/>
      <c r="I145" s="300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ht="14.25" customHeight="1">
      <c r="A146" s="315"/>
      <c r="B146" s="300"/>
      <c r="C146" s="300"/>
      <c r="D146" s="300"/>
      <c r="E146" s="300"/>
      <c r="F146" s="300"/>
      <c r="G146" s="300"/>
      <c r="H146" s="300"/>
      <c r="I146" s="300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ht="14.25" customHeight="1">
      <c r="A147" s="315"/>
      <c r="B147" s="300"/>
      <c r="C147" s="300"/>
      <c r="D147" s="300"/>
      <c r="E147" s="300"/>
      <c r="F147" s="300"/>
      <c r="G147" s="300"/>
      <c r="H147" s="300"/>
      <c r="I147" s="300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ht="14.25" customHeight="1">
      <c r="A148" s="315"/>
      <c r="B148" s="300"/>
      <c r="C148" s="300"/>
      <c r="D148" s="300"/>
      <c r="E148" s="300"/>
      <c r="F148" s="300"/>
      <c r="G148" s="300"/>
      <c r="H148" s="300"/>
      <c r="I148" s="300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ht="14.25" customHeight="1">
      <c r="A149" s="315"/>
      <c r="B149" s="300"/>
      <c r="C149" s="300"/>
      <c r="D149" s="300"/>
      <c r="E149" s="300"/>
      <c r="F149" s="300"/>
      <c r="G149" s="300"/>
      <c r="H149" s="300"/>
      <c r="I149" s="300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</row>
    <row r="150" spans="1:26" ht="14.25" customHeight="1">
      <c r="A150" s="315"/>
      <c r="B150" s="300"/>
      <c r="C150" s="300"/>
      <c r="D150" s="300"/>
      <c r="E150" s="300"/>
      <c r="F150" s="300"/>
      <c r="G150" s="300"/>
      <c r="H150" s="300"/>
      <c r="I150" s="300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</row>
    <row r="151" spans="1:26" ht="14.25" customHeight="1">
      <c r="A151" s="315"/>
      <c r="B151" s="300"/>
      <c r="C151" s="300"/>
      <c r="D151" s="300"/>
      <c r="E151" s="300"/>
      <c r="F151" s="300"/>
      <c r="G151" s="300"/>
      <c r="H151" s="300"/>
      <c r="I151" s="300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</row>
    <row r="152" spans="1:26" ht="14.25" customHeight="1">
      <c r="A152" s="315"/>
      <c r="B152" s="300"/>
      <c r="C152" s="300"/>
      <c r="D152" s="300"/>
      <c r="E152" s="300"/>
      <c r="F152" s="300"/>
      <c r="G152" s="300"/>
      <c r="H152" s="300"/>
      <c r="I152" s="300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</row>
    <row r="153" spans="1:26" ht="14.25" customHeight="1">
      <c r="A153" s="315"/>
      <c r="B153" s="300"/>
      <c r="C153" s="300"/>
      <c r="D153" s="300"/>
      <c r="E153" s="300"/>
      <c r="F153" s="300"/>
      <c r="G153" s="300"/>
      <c r="H153" s="300"/>
      <c r="I153" s="300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</row>
    <row r="154" spans="1:26" ht="14.25" customHeight="1">
      <c r="A154" s="315"/>
      <c r="B154" s="300"/>
      <c r="C154" s="300"/>
      <c r="D154" s="300"/>
      <c r="E154" s="300"/>
      <c r="F154" s="300"/>
      <c r="G154" s="300"/>
      <c r="H154" s="300"/>
      <c r="I154" s="300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</row>
    <row r="155" spans="1:26" ht="14.25" customHeight="1">
      <c r="A155" s="315"/>
      <c r="B155" s="300"/>
      <c r="C155" s="300"/>
      <c r="D155" s="300"/>
      <c r="E155" s="300"/>
      <c r="F155" s="300"/>
      <c r="G155" s="300"/>
      <c r="H155" s="300"/>
      <c r="I155" s="300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</row>
    <row r="156" spans="1:26" ht="14.25" customHeight="1">
      <c r="A156" s="315"/>
      <c r="B156" s="300"/>
      <c r="C156" s="300"/>
      <c r="D156" s="300"/>
      <c r="E156" s="300"/>
      <c r="F156" s="300"/>
      <c r="G156" s="300"/>
      <c r="H156" s="300"/>
      <c r="I156" s="300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</row>
    <row r="157" spans="1:26" ht="14.25" customHeight="1">
      <c r="A157" s="315"/>
      <c r="B157" s="300"/>
      <c r="C157" s="300"/>
      <c r="D157" s="300"/>
      <c r="E157" s="300"/>
      <c r="F157" s="300"/>
      <c r="G157" s="300"/>
      <c r="H157" s="300"/>
      <c r="I157" s="300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</row>
    <row r="158" spans="1:26" ht="14.25" customHeight="1">
      <c r="A158" s="315"/>
      <c r="B158" s="300"/>
      <c r="C158" s="300"/>
      <c r="D158" s="300"/>
      <c r="E158" s="300"/>
      <c r="F158" s="300"/>
      <c r="G158" s="300"/>
      <c r="H158" s="300"/>
      <c r="I158" s="300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</row>
    <row r="159" spans="1:26" ht="14.25" customHeight="1">
      <c r="A159" s="315"/>
      <c r="B159" s="300"/>
      <c r="C159" s="300"/>
      <c r="D159" s="300"/>
      <c r="E159" s="300"/>
      <c r="F159" s="300"/>
      <c r="G159" s="300"/>
      <c r="H159" s="300"/>
      <c r="I159" s="300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</row>
    <row r="160" spans="1:26" ht="14.25" customHeight="1">
      <c r="A160" s="315"/>
      <c r="B160" s="300"/>
      <c r="C160" s="300"/>
      <c r="D160" s="300"/>
      <c r="E160" s="300"/>
      <c r="F160" s="300"/>
      <c r="G160" s="300"/>
      <c r="H160" s="300"/>
      <c r="I160" s="300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</row>
    <row r="161" spans="1:26" ht="14.25" customHeight="1">
      <c r="A161" s="315"/>
      <c r="B161" s="300"/>
      <c r="C161" s="300"/>
      <c r="D161" s="300"/>
      <c r="E161" s="300"/>
      <c r="F161" s="300"/>
      <c r="G161" s="300"/>
      <c r="H161" s="300"/>
      <c r="I161" s="300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</row>
    <row r="162" spans="1:26" ht="14.25" customHeight="1">
      <c r="A162" s="315"/>
      <c r="B162" s="300"/>
      <c r="C162" s="300"/>
      <c r="D162" s="300"/>
      <c r="E162" s="300"/>
      <c r="F162" s="300"/>
      <c r="G162" s="300"/>
      <c r="H162" s="300"/>
      <c r="I162" s="300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</row>
    <row r="163" spans="1:26" ht="14.25" customHeight="1">
      <c r="A163" s="315"/>
      <c r="B163" s="300"/>
      <c r="C163" s="300"/>
      <c r="D163" s="300"/>
      <c r="E163" s="300"/>
      <c r="F163" s="300"/>
      <c r="G163" s="300"/>
      <c r="H163" s="300"/>
      <c r="I163" s="300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</row>
    <row r="164" spans="1:26" ht="14.25" customHeight="1">
      <c r="A164" s="315"/>
      <c r="B164" s="300"/>
      <c r="C164" s="300"/>
      <c r="D164" s="300"/>
      <c r="E164" s="300"/>
      <c r="F164" s="300"/>
      <c r="G164" s="300"/>
      <c r="H164" s="300"/>
      <c r="I164" s="300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</row>
    <row r="165" spans="1:26" ht="14.25" customHeight="1">
      <c r="A165" s="315"/>
      <c r="B165" s="300"/>
      <c r="C165" s="300"/>
      <c r="D165" s="300"/>
      <c r="E165" s="300"/>
      <c r="F165" s="300"/>
      <c r="G165" s="300"/>
      <c r="H165" s="300"/>
      <c r="I165" s="300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</row>
    <row r="166" spans="1:26" ht="14.25" customHeight="1">
      <c r="A166" s="315"/>
      <c r="B166" s="300"/>
      <c r="C166" s="300"/>
      <c r="D166" s="300"/>
      <c r="E166" s="300"/>
      <c r="F166" s="300"/>
      <c r="G166" s="300"/>
      <c r="H166" s="300"/>
      <c r="I166" s="300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</row>
    <row r="167" spans="1:26" ht="14.25" customHeight="1">
      <c r="A167" s="315"/>
      <c r="B167" s="300"/>
      <c r="C167" s="300"/>
      <c r="D167" s="300"/>
      <c r="E167" s="300"/>
      <c r="F167" s="300"/>
      <c r="G167" s="300"/>
      <c r="H167" s="300"/>
      <c r="I167" s="300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</row>
    <row r="168" spans="1:26" ht="14.25" customHeight="1">
      <c r="A168" s="315"/>
      <c r="B168" s="300"/>
      <c r="C168" s="300"/>
      <c r="D168" s="300"/>
      <c r="E168" s="300"/>
      <c r="F168" s="300"/>
      <c r="G168" s="300"/>
      <c r="H168" s="300"/>
      <c r="I168" s="300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</row>
    <row r="169" spans="1:26" ht="14.25" customHeight="1">
      <c r="A169" s="315"/>
      <c r="B169" s="300"/>
      <c r="C169" s="300"/>
      <c r="D169" s="300"/>
      <c r="E169" s="300"/>
      <c r="F169" s="300"/>
      <c r="G169" s="300"/>
      <c r="H169" s="300"/>
      <c r="I169" s="300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</row>
    <row r="170" spans="1:26" ht="14.25" customHeight="1">
      <c r="A170" s="315"/>
      <c r="B170" s="300"/>
      <c r="C170" s="300"/>
      <c r="D170" s="300"/>
      <c r="E170" s="300"/>
      <c r="F170" s="300"/>
      <c r="G170" s="300"/>
      <c r="H170" s="300"/>
      <c r="I170" s="300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</row>
    <row r="171" spans="1:26" ht="14.25" customHeight="1">
      <c r="A171" s="315"/>
      <c r="B171" s="300"/>
      <c r="C171" s="300"/>
      <c r="D171" s="300"/>
      <c r="E171" s="300"/>
      <c r="F171" s="300"/>
      <c r="G171" s="300"/>
      <c r="H171" s="300"/>
      <c r="I171" s="300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</row>
    <row r="172" spans="1:26" ht="14.25" customHeight="1">
      <c r="A172" s="315"/>
      <c r="B172" s="300"/>
      <c r="C172" s="300"/>
      <c r="D172" s="300"/>
      <c r="E172" s="300"/>
      <c r="F172" s="300"/>
      <c r="G172" s="300"/>
      <c r="H172" s="300"/>
      <c r="I172" s="300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</row>
    <row r="173" spans="1:26" ht="14.25" customHeight="1">
      <c r="A173" s="315"/>
      <c r="B173" s="300"/>
      <c r="C173" s="300"/>
      <c r="D173" s="300"/>
      <c r="E173" s="300"/>
      <c r="F173" s="300"/>
      <c r="G173" s="300"/>
      <c r="H173" s="300"/>
      <c r="I173" s="300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</row>
    <row r="174" spans="1:26" ht="14.25" customHeight="1">
      <c r="A174" s="315"/>
      <c r="B174" s="300"/>
      <c r="C174" s="300"/>
      <c r="D174" s="300"/>
      <c r="E174" s="300"/>
      <c r="F174" s="300"/>
      <c r="G174" s="300"/>
      <c r="H174" s="300"/>
      <c r="I174" s="300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</row>
    <row r="175" spans="1:26" ht="14.25" customHeight="1">
      <c r="A175" s="315"/>
      <c r="B175" s="300"/>
      <c r="C175" s="300"/>
      <c r="D175" s="300"/>
      <c r="E175" s="300"/>
      <c r="F175" s="300"/>
      <c r="G175" s="300"/>
      <c r="H175" s="300"/>
      <c r="I175" s="300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</row>
    <row r="176" spans="1:26" ht="14.25" customHeight="1">
      <c r="A176" s="315"/>
      <c r="B176" s="300"/>
      <c r="C176" s="300"/>
      <c r="D176" s="300"/>
      <c r="E176" s="300"/>
      <c r="F176" s="300"/>
      <c r="G176" s="300"/>
      <c r="H176" s="300"/>
      <c r="I176" s="300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</row>
    <row r="177" spans="1:26" ht="14.25" customHeight="1">
      <c r="A177" s="315"/>
      <c r="B177" s="300"/>
      <c r="C177" s="300"/>
      <c r="D177" s="300"/>
      <c r="E177" s="300"/>
      <c r="F177" s="300"/>
      <c r="G177" s="300"/>
      <c r="H177" s="300"/>
      <c r="I177" s="300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</row>
    <row r="178" spans="1:26" ht="14.25" customHeight="1">
      <c r="A178" s="315"/>
      <c r="B178" s="300"/>
      <c r="C178" s="300"/>
      <c r="D178" s="300"/>
      <c r="E178" s="300"/>
      <c r="F178" s="300"/>
      <c r="G178" s="300"/>
      <c r="H178" s="300"/>
      <c r="I178" s="300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</row>
    <row r="179" spans="1:26" ht="14.25" customHeight="1">
      <c r="A179" s="315"/>
      <c r="B179" s="300"/>
      <c r="C179" s="300"/>
      <c r="D179" s="300"/>
      <c r="E179" s="300"/>
      <c r="F179" s="300"/>
      <c r="G179" s="300"/>
      <c r="H179" s="300"/>
      <c r="I179" s="300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</row>
    <row r="180" spans="1:26" ht="14.25" customHeight="1">
      <c r="A180" s="315"/>
      <c r="B180" s="300"/>
      <c r="C180" s="300"/>
      <c r="D180" s="300"/>
      <c r="E180" s="300"/>
      <c r="F180" s="300"/>
      <c r="G180" s="300"/>
      <c r="H180" s="300"/>
      <c r="I180" s="300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</row>
    <row r="181" spans="1:26" ht="14.25" customHeight="1">
      <c r="A181" s="315"/>
      <c r="B181" s="300"/>
      <c r="C181" s="300"/>
      <c r="D181" s="300"/>
      <c r="E181" s="300"/>
      <c r="F181" s="300"/>
      <c r="G181" s="300"/>
      <c r="H181" s="300"/>
      <c r="I181" s="300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</row>
    <row r="182" spans="1:26" ht="14.25" customHeight="1">
      <c r="A182" s="315"/>
      <c r="B182" s="300"/>
      <c r="C182" s="300"/>
      <c r="D182" s="300"/>
      <c r="E182" s="300"/>
      <c r="F182" s="300"/>
      <c r="G182" s="300"/>
      <c r="H182" s="300"/>
      <c r="I182" s="300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</row>
    <row r="183" spans="1:26" ht="14.25" customHeight="1">
      <c r="A183" s="315"/>
      <c r="B183" s="300"/>
      <c r="C183" s="300"/>
      <c r="D183" s="300"/>
      <c r="E183" s="300"/>
      <c r="F183" s="300"/>
      <c r="G183" s="300"/>
      <c r="H183" s="300"/>
      <c r="I183" s="300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</row>
    <row r="184" spans="1:26" ht="14.25" customHeight="1">
      <c r="A184" s="315"/>
      <c r="B184" s="300"/>
      <c r="C184" s="300"/>
      <c r="D184" s="300"/>
      <c r="E184" s="300"/>
      <c r="F184" s="300"/>
      <c r="G184" s="300"/>
      <c r="H184" s="300"/>
      <c r="I184" s="300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</row>
    <row r="185" spans="1:26" ht="14.25" customHeight="1">
      <c r="A185" s="315"/>
      <c r="B185" s="300"/>
      <c r="C185" s="300"/>
      <c r="D185" s="300"/>
      <c r="E185" s="300"/>
      <c r="F185" s="300"/>
      <c r="G185" s="300"/>
      <c r="H185" s="300"/>
      <c r="I185" s="300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</row>
    <row r="186" spans="1:26" ht="14.25" customHeight="1">
      <c r="A186" s="315"/>
      <c r="B186" s="300"/>
      <c r="C186" s="300"/>
      <c r="D186" s="300"/>
      <c r="E186" s="300"/>
      <c r="F186" s="300"/>
      <c r="G186" s="300"/>
      <c r="H186" s="300"/>
      <c r="I186" s="300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</row>
    <row r="187" spans="1:26" ht="14.25" customHeight="1">
      <c r="A187" s="315"/>
      <c r="B187" s="300"/>
      <c r="C187" s="300"/>
      <c r="D187" s="300"/>
      <c r="E187" s="300"/>
      <c r="F187" s="300"/>
      <c r="G187" s="300"/>
      <c r="H187" s="300"/>
      <c r="I187" s="300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</row>
    <row r="188" spans="1:26" ht="14.25" customHeight="1">
      <c r="A188" s="315"/>
      <c r="B188" s="300"/>
      <c r="C188" s="300"/>
      <c r="D188" s="300"/>
      <c r="E188" s="300"/>
      <c r="F188" s="300"/>
      <c r="G188" s="300"/>
      <c r="H188" s="300"/>
      <c r="I188" s="300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</row>
    <row r="189" spans="1:26" ht="14.25" customHeight="1">
      <c r="A189" s="315"/>
      <c r="B189" s="300"/>
      <c r="C189" s="300"/>
      <c r="D189" s="300"/>
      <c r="E189" s="300"/>
      <c r="F189" s="300"/>
      <c r="G189" s="300"/>
      <c r="H189" s="300"/>
      <c r="I189" s="300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</row>
    <row r="190" spans="1:26" ht="14.25" customHeight="1">
      <c r="A190" s="315"/>
      <c r="B190" s="300"/>
      <c r="C190" s="300"/>
      <c r="D190" s="300"/>
      <c r="E190" s="300"/>
      <c r="F190" s="300"/>
      <c r="G190" s="300"/>
      <c r="H190" s="300"/>
      <c r="I190" s="300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</row>
    <row r="191" spans="1:26" ht="14.25" customHeight="1">
      <c r="A191" s="315"/>
      <c r="B191" s="300"/>
      <c r="C191" s="300"/>
      <c r="D191" s="300"/>
      <c r="E191" s="300"/>
      <c r="F191" s="300"/>
      <c r="G191" s="300"/>
      <c r="H191" s="300"/>
      <c r="I191" s="300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</row>
    <row r="192" spans="1:26" ht="14.25" customHeight="1">
      <c r="A192" s="315"/>
      <c r="B192" s="300"/>
      <c r="C192" s="300"/>
      <c r="D192" s="300"/>
      <c r="E192" s="300"/>
      <c r="F192" s="300"/>
      <c r="G192" s="300"/>
      <c r="H192" s="300"/>
      <c r="I192" s="300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</row>
    <row r="193" spans="1:26" ht="14.25" customHeight="1">
      <c r="A193" s="315"/>
      <c r="B193" s="300"/>
      <c r="C193" s="300"/>
      <c r="D193" s="300"/>
      <c r="E193" s="300"/>
      <c r="F193" s="300"/>
      <c r="G193" s="300"/>
      <c r="H193" s="300"/>
      <c r="I193" s="300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</row>
    <row r="194" spans="1:26" ht="14.25" customHeight="1">
      <c r="A194" s="315"/>
      <c r="B194" s="300"/>
      <c r="C194" s="300"/>
      <c r="D194" s="300"/>
      <c r="E194" s="300"/>
      <c r="F194" s="300"/>
      <c r="G194" s="300"/>
      <c r="H194" s="300"/>
      <c r="I194" s="300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</row>
    <row r="195" spans="1:26" ht="14.25" customHeight="1">
      <c r="A195" s="315"/>
      <c r="B195" s="300"/>
      <c r="C195" s="300"/>
      <c r="D195" s="300"/>
      <c r="E195" s="300"/>
      <c r="F195" s="300"/>
      <c r="G195" s="300"/>
      <c r="H195" s="300"/>
      <c r="I195" s="300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</row>
    <row r="196" spans="1:26" ht="14.25" customHeight="1">
      <c r="A196" s="315"/>
      <c r="B196" s="300"/>
      <c r="C196" s="300"/>
      <c r="D196" s="300"/>
      <c r="E196" s="300"/>
      <c r="F196" s="300"/>
      <c r="G196" s="300"/>
      <c r="H196" s="300"/>
      <c r="I196" s="300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</row>
    <row r="197" spans="1:26" ht="14.25" customHeight="1">
      <c r="A197" s="315"/>
      <c r="B197" s="300"/>
      <c r="C197" s="300"/>
      <c r="D197" s="300"/>
      <c r="E197" s="300"/>
      <c r="F197" s="300"/>
      <c r="G197" s="300"/>
      <c r="H197" s="300"/>
      <c r="I197" s="300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</row>
    <row r="198" spans="1:26" ht="14.25" customHeight="1">
      <c r="A198" s="315"/>
      <c r="B198" s="300"/>
      <c r="C198" s="300"/>
      <c r="D198" s="300"/>
      <c r="E198" s="300"/>
      <c r="F198" s="300"/>
      <c r="G198" s="300"/>
      <c r="H198" s="300"/>
      <c r="I198" s="300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</row>
    <row r="199" spans="1:26" ht="14.25" customHeight="1">
      <c r="A199" s="315"/>
      <c r="B199" s="300"/>
      <c r="C199" s="300"/>
      <c r="D199" s="300"/>
      <c r="E199" s="300"/>
      <c r="F199" s="300"/>
      <c r="G199" s="300"/>
      <c r="H199" s="300"/>
      <c r="I199" s="300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</row>
    <row r="200" spans="1:26" ht="14.25" customHeight="1">
      <c r="A200" s="315"/>
      <c r="B200" s="300"/>
      <c r="C200" s="300"/>
      <c r="D200" s="300"/>
      <c r="E200" s="300"/>
      <c r="F200" s="300"/>
      <c r="G200" s="300"/>
      <c r="H200" s="300"/>
      <c r="I200" s="300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</row>
    <row r="201" spans="1:26" ht="14.25" customHeight="1">
      <c r="A201" s="315"/>
      <c r="B201" s="300"/>
      <c r="C201" s="300"/>
      <c r="D201" s="300"/>
      <c r="E201" s="300"/>
      <c r="F201" s="300"/>
      <c r="G201" s="300"/>
      <c r="H201" s="300"/>
      <c r="I201" s="300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</row>
    <row r="202" spans="1:26" ht="14.25" customHeight="1">
      <c r="A202" s="315"/>
      <c r="B202" s="300"/>
      <c r="C202" s="300"/>
      <c r="D202" s="300"/>
      <c r="E202" s="300"/>
      <c r="F202" s="300"/>
      <c r="G202" s="300"/>
      <c r="H202" s="300"/>
      <c r="I202" s="300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</row>
    <row r="203" spans="1:26" ht="14.25" customHeight="1">
      <c r="A203" s="315"/>
      <c r="B203" s="300"/>
      <c r="C203" s="300"/>
      <c r="D203" s="300"/>
      <c r="E203" s="300"/>
      <c r="F203" s="300"/>
      <c r="G203" s="300"/>
      <c r="H203" s="300"/>
      <c r="I203" s="300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</row>
    <row r="204" spans="1:26" ht="14.25" customHeight="1">
      <c r="A204" s="315"/>
      <c r="B204" s="300"/>
      <c r="C204" s="300"/>
      <c r="D204" s="300"/>
      <c r="E204" s="300"/>
      <c r="F204" s="300"/>
      <c r="G204" s="300"/>
      <c r="H204" s="300"/>
      <c r="I204" s="300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</row>
    <row r="205" spans="1:26" ht="14.25" customHeight="1">
      <c r="A205" s="315"/>
      <c r="B205" s="300"/>
      <c r="C205" s="300"/>
      <c r="D205" s="300"/>
      <c r="E205" s="300"/>
      <c r="F205" s="300"/>
      <c r="G205" s="300"/>
      <c r="H205" s="300"/>
      <c r="I205" s="300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</row>
    <row r="206" spans="1:26" ht="14.25" customHeight="1">
      <c r="A206" s="315"/>
      <c r="B206" s="300"/>
      <c r="C206" s="300"/>
      <c r="D206" s="300"/>
      <c r="E206" s="300"/>
      <c r="F206" s="300"/>
      <c r="G206" s="300"/>
      <c r="H206" s="300"/>
      <c r="I206" s="300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</row>
    <row r="207" spans="1:26" ht="14.25" customHeight="1">
      <c r="A207" s="315"/>
      <c r="B207" s="300"/>
      <c r="C207" s="300"/>
      <c r="D207" s="300"/>
      <c r="E207" s="300"/>
      <c r="F207" s="300"/>
      <c r="G207" s="300"/>
      <c r="H207" s="300"/>
      <c r="I207" s="300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</row>
    <row r="208" spans="1:26" ht="14.25" customHeight="1">
      <c r="A208" s="315"/>
      <c r="B208" s="300"/>
      <c r="C208" s="300"/>
      <c r="D208" s="300"/>
      <c r="E208" s="300"/>
      <c r="F208" s="300"/>
      <c r="G208" s="300"/>
      <c r="H208" s="300"/>
      <c r="I208" s="300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</row>
    <row r="209" spans="1:26" ht="14.25" customHeight="1">
      <c r="A209" s="315"/>
      <c r="B209" s="300"/>
      <c r="C209" s="300"/>
      <c r="D209" s="300"/>
      <c r="E209" s="300"/>
      <c r="F209" s="300"/>
      <c r="G209" s="300"/>
      <c r="H209" s="300"/>
      <c r="I209" s="300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</row>
    <row r="210" spans="1:26" ht="14.25" customHeight="1">
      <c r="A210" s="315"/>
      <c r="B210" s="300"/>
      <c r="C210" s="300"/>
      <c r="D210" s="300"/>
      <c r="E210" s="300"/>
      <c r="F210" s="300"/>
      <c r="G210" s="300"/>
      <c r="H210" s="300"/>
      <c r="I210" s="300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</row>
    <row r="211" spans="1:26" ht="14.25" customHeight="1">
      <c r="A211" s="315"/>
      <c r="B211" s="300"/>
      <c r="C211" s="300"/>
      <c r="D211" s="300"/>
      <c r="E211" s="300"/>
      <c r="F211" s="300"/>
      <c r="G211" s="300"/>
      <c r="H211" s="300"/>
      <c r="I211" s="300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</row>
    <row r="212" spans="1:26" ht="14.25" customHeight="1">
      <c r="A212" s="315"/>
      <c r="B212" s="300"/>
      <c r="C212" s="300"/>
      <c r="D212" s="300"/>
      <c r="E212" s="300"/>
      <c r="F212" s="300"/>
      <c r="G212" s="300"/>
      <c r="H212" s="300"/>
      <c r="I212" s="300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</row>
    <row r="213" spans="1:26" ht="14.25" customHeight="1">
      <c r="A213" s="315"/>
      <c r="B213" s="300"/>
      <c r="C213" s="300"/>
      <c r="D213" s="300"/>
      <c r="E213" s="300"/>
      <c r="F213" s="300"/>
      <c r="G213" s="300"/>
      <c r="H213" s="300"/>
      <c r="I213" s="300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</row>
    <row r="214" spans="1:26" ht="14.25" customHeight="1">
      <c r="A214" s="315"/>
      <c r="B214" s="300"/>
      <c r="C214" s="300"/>
      <c r="D214" s="300"/>
      <c r="E214" s="300"/>
      <c r="F214" s="300"/>
      <c r="G214" s="300"/>
      <c r="H214" s="300"/>
      <c r="I214" s="300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</row>
    <row r="215" spans="1:26" ht="14.25" customHeight="1">
      <c r="A215" s="315"/>
      <c r="B215" s="300"/>
      <c r="C215" s="300"/>
      <c r="D215" s="300"/>
      <c r="E215" s="300"/>
      <c r="F215" s="300"/>
      <c r="G215" s="300"/>
      <c r="H215" s="300"/>
      <c r="I215" s="300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</row>
    <row r="216" spans="1:26" ht="14.25" customHeight="1">
      <c r="A216" s="315"/>
      <c r="B216" s="300"/>
      <c r="C216" s="300"/>
      <c r="D216" s="300"/>
      <c r="E216" s="300"/>
      <c r="F216" s="300"/>
      <c r="G216" s="300"/>
      <c r="H216" s="300"/>
      <c r="I216" s="300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</row>
    <row r="217" spans="1:26" ht="14.25" customHeight="1">
      <c r="A217" s="315"/>
      <c r="B217" s="300"/>
      <c r="C217" s="300"/>
      <c r="D217" s="300"/>
      <c r="E217" s="300"/>
      <c r="F217" s="300"/>
      <c r="G217" s="300"/>
      <c r="H217" s="300"/>
      <c r="I217" s="300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</row>
    <row r="218" spans="1:26" ht="14.25" customHeight="1">
      <c r="A218" s="315"/>
      <c r="B218" s="300"/>
      <c r="C218" s="300"/>
      <c r="D218" s="300"/>
      <c r="E218" s="300"/>
      <c r="F218" s="300"/>
      <c r="G218" s="300"/>
      <c r="H218" s="300"/>
      <c r="I218" s="300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</row>
    <row r="219" spans="1:26" ht="14.25" customHeight="1">
      <c r="A219" s="315"/>
      <c r="B219" s="300"/>
      <c r="C219" s="300"/>
      <c r="D219" s="300"/>
      <c r="E219" s="300"/>
      <c r="F219" s="300"/>
      <c r="G219" s="300"/>
      <c r="H219" s="300"/>
      <c r="I219" s="300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</row>
    <row r="220" spans="1:26" ht="14.25" customHeight="1">
      <c r="A220" s="315"/>
      <c r="B220" s="300"/>
      <c r="C220" s="300"/>
      <c r="D220" s="300"/>
      <c r="E220" s="300"/>
      <c r="F220" s="300"/>
      <c r="G220" s="300"/>
      <c r="H220" s="300"/>
      <c r="I220" s="300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</row>
    <row r="221" spans="1:26" ht="14.25" customHeight="1">
      <c r="A221" s="315"/>
      <c r="B221" s="300"/>
      <c r="C221" s="300"/>
      <c r="D221" s="300"/>
      <c r="E221" s="300"/>
      <c r="F221" s="300"/>
      <c r="G221" s="300"/>
      <c r="H221" s="300"/>
      <c r="I221" s="300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</row>
    <row r="222" spans="1:26" ht="14.25" customHeight="1">
      <c r="A222" s="315"/>
      <c r="B222" s="300"/>
      <c r="C222" s="300"/>
      <c r="D222" s="300"/>
      <c r="E222" s="300"/>
      <c r="F222" s="300"/>
      <c r="G222" s="300"/>
      <c r="H222" s="300"/>
      <c r="I222" s="300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</row>
    <row r="223" spans="1:26" ht="14.25" customHeight="1">
      <c r="A223" s="315"/>
      <c r="B223" s="300"/>
      <c r="C223" s="300"/>
      <c r="D223" s="300"/>
      <c r="E223" s="300"/>
      <c r="F223" s="300"/>
      <c r="G223" s="300"/>
      <c r="H223" s="300"/>
      <c r="I223" s="300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</row>
    <row r="224" spans="1:26" ht="14.25" customHeight="1">
      <c r="A224" s="315"/>
      <c r="B224" s="300"/>
      <c r="C224" s="300"/>
      <c r="D224" s="300"/>
      <c r="E224" s="300"/>
      <c r="F224" s="300"/>
      <c r="G224" s="300"/>
      <c r="H224" s="300"/>
      <c r="I224" s="300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</row>
    <row r="225" spans="1:26" ht="14.25" customHeight="1">
      <c r="A225" s="315"/>
      <c r="B225" s="300"/>
      <c r="C225" s="300"/>
      <c r="D225" s="300"/>
      <c r="E225" s="300"/>
      <c r="F225" s="300"/>
      <c r="G225" s="300"/>
      <c r="H225" s="300"/>
      <c r="I225" s="300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</row>
    <row r="226" spans="1:26" ht="14.25" customHeight="1">
      <c r="A226" s="315"/>
      <c r="B226" s="300"/>
      <c r="C226" s="300"/>
      <c r="D226" s="300"/>
      <c r="E226" s="300"/>
      <c r="F226" s="300"/>
      <c r="G226" s="300"/>
      <c r="H226" s="300"/>
      <c r="I226" s="300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</row>
    <row r="227" spans="1:26" ht="14.25" customHeight="1">
      <c r="A227" s="315"/>
      <c r="B227" s="300"/>
      <c r="C227" s="300"/>
      <c r="D227" s="300"/>
      <c r="E227" s="300"/>
      <c r="F227" s="300"/>
      <c r="G227" s="300"/>
      <c r="H227" s="300"/>
      <c r="I227" s="300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</row>
    <row r="228" spans="1:26" ht="14.25" customHeight="1">
      <c r="A228" s="315"/>
      <c r="B228" s="300"/>
      <c r="C228" s="300"/>
      <c r="D228" s="300"/>
      <c r="E228" s="300"/>
      <c r="F228" s="300"/>
      <c r="G228" s="300"/>
      <c r="H228" s="300"/>
      <c r="I228" s="300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</row>
    <row r="229" spans="1:26" ht="14.25" customHeight="1">
      <c r="A229" s="315"/>
      <c r="B229" s="300"/>
      <c r="C229" s="300"/>
      <c r="D229" s="300"/>
      <c r="E229" s="300"/>
      <c r="F229" s="300"/>
      <c r="G229" s="300"/>
      <c r="H229" s="300"/>
      <c r="I229" s="300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</row>
    <row r="230" spans="1:26" ht="14.25" customHeight="1">
      <c r="A230" s="315"/>
      <c r="B230" s="300"/>
      <c r="C230" s="300"/>
      <c r="D230" s="300"/>
      <c r="E230" s="300"/>
      <c r="F230" s="300"/>
      <c r="G230" s="300"/>
      <c r="H230" s="300"/>
      <c r="I230" s="300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</row>
    <row r="231" spans="1:26" ht="14.25" customHeight="1">
      <c r="A231" s="315"/>
      <c r="B231" s="300"/>
      <c r="C231" s="300"/>
      <c r="D231" s="300"/>
      <c r="E231" s="300"/>
      <c r="F231" s="300"/>
      <c r="G231" s="300"/>
      <c r="H231" s="300"/>
      <c r="I231" s="300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</row>
    <row r="232" spans="1:26" ht="14.25" customHeight="1">
      <c r="A232" s="315"/>
      <c r="B232" s="300"/>
      <c r="C232" s="300"/>
      <c r="D232" s="300"/>
      <c r="E232" s="300"/>
      <c r="F232" s="300"/>
      <c r="G232" s="300"/>
      <c r="H232" s="300"/>
      <c r="I232" s="300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</row>
    <row r="233" spans="1:26" ht="14.25" customHeight="1">
      <c r="A233" s="315"/>
      <c r="B233" s="300"/>
      <c r="C233" s="300"/>
      <c r="D233" s="300"/>
      <c r="E233" s="300"/>
      <c r="F233" s="300"/>
      <c r="G233" s="300"/>
      <c r="H233" s="300"/>
      <c r="I233" s="300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</row>
    <row r="234" spans="1:26" ht="14.25" customHeight="1">
      <c r="A234" s="315"/>
      <c r="B234" s="300"/>
      <c r="C234" s="300"/>
      <c r="D234" s="300"/>
      <c r="E234" s="300"/>
      <c r="F234" s="300"/>
      <c r="G234" s="300"/>
      <c r="H234" s="300"/>
      <c r="I234" s="300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</row>
    <row r="235" spans="1:26" ht="14.25" customHeight="1">
      <c r="A235" s="315"/>
      <c r="B235" s="300"/>
      <c r="C235" s="300"/>
      <c r="D235" s="300"/>
      <c r="E235" s="300"/>
      <c r="F235" s="300"/>
      <c r="G235" s="300"/>
      <c r="H235" s="300"/>
      <c r="I235" s="300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</row>
    <row r="236" spans="1:26" ht="14.25" customHeight="1">
      <c r="A236" s="315"/>
      <c r="B236" s="300"/>
      <c r="C236" s="300"/>
      <c r="D236" s="300"/>
      <c r="E236" s="300"/>
      <c r="F236" s="300"/>
      <c r="G236" s="300"/>
      <c r="H236" s="300"/>
      <c r="I236" s="300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</row>
    <row r="237" spans="1:26" ht="14.25" customHeight="1">
      <c r="A237" s="315"/>
      <c r="B237" s="300"/>
      <c r="C237" s="300"/>
      <c r="D237" s="300"/>
      <c r="E237" s="300"/>
      <c r="F237" s="300"/>
      <c r="G237" s="300"/>
      <c r="H237" s="300"/>
      <c r="I237" s="300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</row>
    <row r="238" spans="1:26" ht="14.25" customHeight="1">
      <c r="A238" s="315"/>
      <c r="B238" s="300"/>
      <c r="C238" s="300"/>
      <c r="D238" s="300"/>
      <c r="E238" s="300"/>
      <c r="F238" s="300"/>
      <c r="G238" s="300"/>
      <c r="H238" s="300"/>
      <c r="I238" s="300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</row>
    <row r="239" spans="1:26" ht="14.25" customHeight="1">
      <c r="A239" s="315"/>
      <c r="B239" s="300"/>
      <c r="C239" s="300"/>
      <c r="D239" s="300"/>
      <c r="E239" s="300"/>
      <c r="F239" s="300"/>
      <c r="G239" s="300"/>
      <c r="H239" s="300"/>
      <c r="I239" s="300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</row>
    <row r="240" spans="1:26" ht="14.25" customHeight="1">
      <c r="A240" s="315"/>
      <c r="B240" s="300"/>
      <c r="C240" s="300"/>
      <c r="D240" s="300"/>
      <c r="E240" s="300"/>
      <c r="F240" s="300"/>
      <c r="G240" s="300"/>
      <c r="H240" s="300"/>
      <c r="I240" s="300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</row>
    <row r="241" spans="1:26" ht="14.25" customHeight="1">
      <c r="A241" s="315"/>
      <c r="B241" s="300"/>
      <c r="C241" s="300"/>
      <c r="D241" s="300"/>
      <c r="E241" s="300"/>
      <c r="F241" s="300"/>
      <c r="G241" s="300"/>
      <c r="H241" s="300"/>
      <c r="I241" s="300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</row>
    <row r="242" spans="1:26" ht="14.25" customHeight="1">
      <c r="A242" s="315"/>
      <c r="B242" s="300"/>
      <c r="C242" s="300"/>
      <c r="D242" s="300"/>
      <c r="E242" s="300"/>
      <c r="F242" s="300"/>
      <c r="G242" s="300"/>
      <c r="H242" s="300"/>
      <c r="I242" s="300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</row>
    <row r="243" spans="1:26" ht="14.25" customHeight="1">
      <c r="A243" s="315"/>
      <c r="B243" s="300"/>
      <c r="C243" s="300"/>
      <c r="D243" s="300"/>
      <c r="E243" s="300"/>
      <c r="F243" s="300"/>
      <c r="G243" s="300"/>
      <c r="H243" s="300"/>
      <c r="I243" s="300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</row>
    <row r="244" spans="1:26" ht="14.25" customHeight="1">
      <c r="A244" s="315"/>
      <c r="B244" s="300"/>
      <c r="C244" s="300"/>
      <c r="D244" s="300"/>
      <c r="E244" s="300"/>
      <c r="F244" s="300"/>
      <c r="G244" s="300"/>
      <c r="H244" s="300"/>
      <c r="I244" s="300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</row>
    <row r="245" spans="1:26" ht="14.25" customHeight="1">
      <c r="A245" s="315"/>
      <c r="B245" s="300"/>
      <c r="C245" s="300"/>
      <c r="D245" s="300"/>
      <c r="E245" s="300"/>
      <c r="F245" s="300"/>
      <c r="G245" s="300"/>
      <c r="H245" s="300"/>
      <c r="I245" s="300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</row>
    <row r="246" spans="1:26" ht="14.25" customHeight="1">
      <c r="A246" s="315"/>
      <c r="B246" s="300"/>
      <c r="C246" s="300"/>
      <c r="D246" s="300"/>
      <c r="E246" s="300"/>
      <c r="F246" s="300"/>
      <c r="G246" s="300"/>
      <c r="H246" s="300"/>
      <c r="I246" s="300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</row>
    <row r="247" spans="1:26" ht="14.25" customHeight="1">
      <c r="A247" s="315"/>
      <c r="B247" s="300"/>
      <c r="C247" s="300"/>
      <c r="D247" s="300"/>
      <c r="E247" s="300"/>
      <c r="F247" s="300"/>
      <c r="G247" s="300"/>
      <c r="H247" s="300"/>
      <c r="I247" s="300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</row>
    <row r="248" spans="1:26" ht="14.25" customHeight="1">
      <c r="A248" s="315"/>
      <c r="B248" s="300"/>
      <c r="C248" s="300"/>
      <c r="D248" s="300"/>
      <c r="E248" s="300"/>
      <c r="F248" s="300"/>
      <c r="G248" s="300"/>
      <c r="H248" s="300"/>
      <c r="I248" s="300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</row>
    <row r="249" spans="1:26" ht="14.25" customHeight="1">
      <c r="A249" s="315"/>
      <c r="B249" s="300"/>
      <c r="C249" s="300"/>
      <c r="D249" s="300"/>
      <c r="E249" s="300"/>
      <c r="F249" s="300"/>
      <c r="G249" s="300"/>
      <c r="H249" s="300"/>
      <c r="I249" s="300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</row>
    <row r="250" spans="1:26" ht="14.25" customHeight="1">
      <c r="A250" s="315"/>
      <c r="B250" s="300"/>
      <c r="C250" s="300"/>
      <c r="D250" s="300"/>
      <c r="E250" s="300"/>
      <c r="F250" s="300"/>
      <c r="G250" s="300"/>
      <c r="H250" s="300"/>
      <c r="I250" s="300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</row>
    <row r="251" spans="1:26" ht="14.25" customHeight="1">
      <c r="A251" s="315"/>
      <c r="B251" s="300"/>
      <c r="C251" s="300"/>
      <c r="D251" s="300"/>
      <c r="E251" s="300"/>
      <c r="F251" s="300"/>
      <c r="G251" s="300"/>
      <c r="H251" s="300"/>
      <c r="I251" s="300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</row>
    <row r="252" spans="1:26" ht="14.25" customHeight="1">
      <c r="A252" s="315"/>
      <c r="B252" s="300"/>
      <c r="C252" s="300"/>
      <c r="D252" s="300"/>
      <c r="E252" s="300"/>
      <c r="F252" s="300"/>
      <c r="G252" s="300"/>
      <c r="H252" s="300"/>
      <c r="I252" s="300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</row>
    <row r="253" spans="1:26" ht="14.25" customHeight="1">
      <c r="A253" s="315"/>
      <c r="B253" s="300"/>
      <c r="C253" s="300"/>
      <c r="D253" s="300"/>
      <c r="E253" s="300"/>
      <c r="F253" s="300"/>
      <c r="G253" s="300"/>
      <c r="H253" s="300"/>
      <c r="I253" s="300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</row>
    <row r="254" spans="1:26" ht="14.25" customHeight="1">
      <c r="A254" s="315"/>
      <c r="B254" s="300"/>
      <c r="C254" s="300"/>
      <c r="D254" s="300"/>
      <c r="E254" s="300"/>
      <c r="F254" s="300"/>
      <c r="G254" s="300"/>
      <c r="H254" s="300"/>
      <c r="I254" s="300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</row>
    <row r="255" spans="1:26" ht="14.25" customHeight="1">
      <c r="A255" s="315"/>
      <c r="B255" s="300"/>
      <c r="C255" s="300"/>
      <c r="D255" s="300"/>
      <c r="E255" s="300"/>
      <c r="F255" s="300"/>
      <c r="G255" s="300"/>
      <c r="H255" s="300"/>
      <c r="I255" s="300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</row>
    <row r="256" spans="1:26" ht="14.25" customHeight="1">
      <c r="A256" s="315"/>
      <c r="B256" s="300"/>
      <c r="C256" s="300"/>
      <c r="D256" s="300"/>
      <c r="E256" s="300"/>
      <c r="F256" s="300"/>
      <c r="G256" s="300"/>
      <c r="H256" s="300"/>
      <c r="I256" s="300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</row>
    <row r="257" spans="1:26" ht="14.25" customHeight="1">
      <c r="A257" s="315"/>
      <c r="B257" s="300"/>
      <c r="C257" s="300"/>
      <c r="D257" s="300"/>
      <c r="E257" s="300"/>
      <c r="F257" s="300"/>
      <c r="G257" s="300"/>
      <c r="H257" s="300"/>
      <c r="I257" s="300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</row>
    <row r="258" spans="1:26" ht="14.25" customHeight="1">
      <c r="A258" s="315"/>
      <c r="B258" s="300"/>
      <c r="C258" s="300"/>
      <c r="D258" s="300"/>
      <c r="E258" s="300"/>
      <c r="F258" s="300"/>
      <c r="G258" s="300"/>
      <c r="H258" s="300"/>
      <c r="I258" s="300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</row>
    <row r="259" spans="1:26" ht="14.25" customHeight="1">
      <c r="A259" s="315"/>
      <c r="B259" s="300"/>
      <c r="C259" s="300"/>
      <c r="D259" s="300"/>
      <c r="E259" s="300"/>
      <c r="F259" s="300"/>
      <c r="G259" s="300"/>
      <c r="H259" s="300"/>
      <c r="I259" s="300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</row>
    <row r="260" spans="1:26" ht="14.25" customHeight="1">
      <c r="A260" s="315"/>
      <c r="B260" s="300"/>
      <c r="C260" s="300"/>
      <c r="D260" s="300"/>
      <c r="E260" s="300"/>
      <c r="F260" s="300"/>
      <c r="G260" s="300"/>
      <c r="H260" s="300"/>
      <c r="I260" s="300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</row>
    <row r="261" spans="1:26" ht="14.25" customHeight="1">
      <c r="A261" s="315"/>
      <c r="B261" s="300"/>
      <c r="C261" s="300"/>
      <c r="D261" s="300"/>
      <c r="E261" s="300"/>
      <c r="F261" s="300"/>
      <c r="G261" s="300"/>
      <c r="H261" s="300"/>
      <c r="I261" s="300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</row>
    <row r="262" spans="1:26" ht="14.25" customHeight="1">
      <c r="A262" s="315"/>
      <c r="B262" s="300"/>
      <c r="C262" s="300"/>
      <c r="D262" s="300"/>
      <c r="E262" s="300"/>
      <c r="F262" s="300"/>
      <c r="G262" s="300"/>
      <c r="H262" s="300"/>
      <c r="I262" s="300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</row>
    <row r="263" spans="1:26" ht="14.25" customHeight="1">
      <c r="A263" s="315"/>
      <c r="B263" s="300"/>
      <c r="C263" s="300"/>
      <c r="D263" s="300"/>
      <c r="E263" s="300"/>
      <c r="F263" s="300"/>
      <c r="G263" s="300"/>
      <c r="H263" s="300"/>
      <c r="I263" s="300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</row>
    <row r="264" spans="1:26" ht="14.25" customHeight="1">
      <c r="A264" s="315"/>
      <c r="B264" s="300"/>
      <c r="C264" s="300"/>
      <c r="D264" s="300"/>
      <c r="E264" s="300"/>
      <c r="F264" s="300"/>
      <c r="G264" s="300"/>
      <c r="H264" s="300"/>
      <c r="I264" s="300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</row>
    <row r="265" spans="1:26" ht="14.25" customHeight="1">
      <c r="A265" s="315"/>
      <c r="B265" s="300"/>
      <c r="C265" s="300"/>
      <c r="D265" s="300"/>
      <c r="E265" s="300"/>
      <c r="F265" s="300"/>
      <c r="G265" s="300"/>
      <c r="H265" s="300"/>
      <c r="I265" s="300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</row>
    <row r="266" spans="1:26" ht="14.25" customHeight="1">
      <c r="A266" s="315"/>
      <c r="B266" s="300"/>
      <c r="C266" s="300"/>
      <c r="D266" s="300"/>
      <c r="E266" s="300"/>
      <c r="F266" s="300"/>
      <c r="G266" s="300"/>
      <c r="H266" s="300"/>
      <c r="I266" s="300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</row>
    <row r="267" spans="1:26" ht="14.25" customHeight="1">
      <c r="A267" s="315"/>
      <c r="B267" s="300"/>
      <c r="C267" s="300"/>
      <c r="D267" s="300"/>
      <c r="E267" s="300"/>
      <c r="F267" s="300"/>
      <c r="G267" s="300"/>
      <c r="H267" s="300"/>
      <c r="I267" s="300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</row>
    <row r="268" spans="1:26" ht="14.25" customHeight="1">
      <c r="A268" s="315"/>
      <c r="B268" s="300"/>
      <c r="C268" s="300"/>
      <c r="D268" s="300"/>
      <c r="E268" s="300"/>
      <c r="F268" s="300"/>
      <c r="G268" s="300"/>
      <c r="H268" s="300"/>
      <c r="I268" s="300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</row>
    <row r="269" spans="1:26" ht="14.25" customHeight="1">
      <c r="A269" s="315"/>
      <c r="B269" s="300"/>
      <c r="C269" s="300"/>
      <c r="D269" s="300"/>
      <c r="E269" s="300"/>
      <c r="F269" s="300"/>
      <c r="G269" s="300"/>
      <c r="H269" s="300"/>
      <c r="I269" s="300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</row>
    <row r="270" spans="1:26" ht="14.25" customHeight="1">
      <c r="A270" s="315"/>
      <c r="B270" s="300"/>
      <c r="C270" s="300"/>
      <c r="D270" s="300"/>
      <c r="E270" s="300"/>
      <c r="F270" s="300"/>
      <c r="G270" s="300"/>
      <c r="H270" s="300"/>
      <c r="I270" s="300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</row>
    <row r="271" spans="1:26" ht="14.25" customHeight="1">
      <c r="A271" s="315"/>
      <c r="B271" s="300"/>
      <c r="C271" s="300"/>
      <c r="D271" s="300"/>
      <c r="E271" s="300"/>
      <c r="F271" s="300"/>
      <c r="G271" s="300"/>
      <c r="H271" s="300"/>
      <c r="I271" s="300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</row>
    <row r="272" spans="1:26" ht="14.25" customHeight="1">
      <c r="A272" s="315"/>
      <c r="B272" s="300"/>
      <c r="C272" s="300"/>
      <c r="D272" s="300"/>
      <c r="E272" s="300"/>
      <c r="F272" s="300"/>
      <c r="G272" s="300"/>
      <c r="H272" s="300"/>
      <c r="I272" s="300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</row>
    <row r="273" spans="1:26" ht="14.25" customHeight="1">
      <c r="A273" s="315"/>
      <c r="B273" s="300"/>
      <c r="C273" s="300"/>
      <c r="D273" s="300"/>
      <c r="E273" s="300"/>
      <c r="F273" s="300"/>
      <c r="G273" s="300"/>
      <c r="H273" s="300"/>
      <c r="I273" s="300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</row>
    <row r="274" spans="1:26" ht="14.25" customHeight="1">
      <c r="A274" s="315"/>
      <c r="B274" s="300"/>
      <c r="C274" s="300"/>
      <c r="D274" s="300"/>
      <c r="E274" s="300"/>
      <c r="F274" s="300"/>
      <c r="G274" s="300"/>
      <c r="H274" s="300"/>
      <c r="I274" s="300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</row>
    <row r="275" spans="1:26" ht="14.25" customHeight="1">
      <c r="A275" s="315"/>
      <c r="B275" s="300"/>
      <c r="C275" s="300"/>
      <c r="D275" s="300"/>
      <c r="E275" s="300"/>
      <c r="F275" s="300"/>
      <c r="G275" s="300"/>
      <c r="H275" s="300"/>
      <c r="I275" s="300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</row>
    <row r="276" spans="1:26" ht="14.25" customHeight="1">
      <c r="A276" s="315"/>
      <c r="B276" s="300"/>
      <c r="C276" s="300"/>
      <c r="D276" s="300"/>
      <c r="E276" s="300"/>
      <c r="F276" s="300"/>
      <c r="G276" s="300"/>
      <c r="H276" s="300"/>
      <c r="I276" s="300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</row>
    <row r="277" spans="1:26" ht="14.25" customHeight="1">
      <c r="A277" s="315"/>
      <c r="B277" s="300"/>
      <c r="C277" s="300"/>
      <c r="D277" s="300"/>
      <c r="E277" s="300"/>
      <c r="F277" s="300"/>
      <c r="G277" s="300"/>
      <c r="H277" s="300"/>
      <c r="I277" s="300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</row>
    <row r="278" spans="1:26" ht="15.75" customHeight="1">
      <c r="A278" s="349"/>
      <c r="B278" s="350"/>
      <c r="C278" s="350"/>
      <c r="D278" s="350"/>
      <c r="E278" s="350"/>
      <c r="F278" s="350"/>
      <c r="G278" s="350"/>
      <c r="H278" s="350"/>
      <c r="I278" s="350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</row>
    <row r="279" spans="1:26" ht="15.75" customHeight="1">
      <c r="A279" s="349"/>
      <c r="B279" s="350"/>
      <c r="C279" s="350"/>
      <c r="D279" s="350"/>
      <c r="E279" s="350"/>
      <c r="F279" s="350"/>
      <c r="G279" s="350"/>
      <c r="H279" s="350"/>
      <c r="I279" s="350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</row>
    <row r="280" spans="1:26" ht="15.75" customHeight="1">
      <c r="A280" s="351"/>
      <c r="B280" s="352"/>
      <c r="C280" s="352"/>
      <c r="D280" s="352"/>
      <c r="E280" s="352"/>
      <c r="F280" s="352"/>
      <c r="G280" s="352"/>
      <c r="H280" s="352"/>
      <c r="I280" s="352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</row>
    <row r="281" spans="1:26" ht="15.75" customHeight="1">
      <c r="A281" s="351"/>
      <c r="B281" s="352"/>
      <c r="C281" s="352"/>
      <c r="D281" s="352"/>
      <c r="E281" s="352"/>
      <c r="F281" s="352"/>
      <c r="G281" s="352"/>
      <c r="H281" s="352"/>
      <c r="I281" s="352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</row>
    <row r="282" spans="1:26" ht="15.75" customHeight="1">
      <c r="A282" s="351"/>
      <c r="B282" s="352"/>
      <c r="C282" s="352"/>
      <c r="D282" s="352"/>
      <c r="E282" s="352"/>
      <c r="F282" s="352"/>
      <c r="G282" s="352"/>
      <c r="H282" s="352"/>
      <c r="I282" s="352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</row>
    <row r="283" spans="1:26" ht="15.75" customHeight="1">
      <c r="A283" s="351"/>
      <c r="B283" s="352"/>
      <c r="C283" s="352"/>
      <c r="D283" s="352"/>
      <c r="E283" s="352"/>
      <c r="F283" s="352"/>
      <c r="G283" s="352"/>
      <c r="H283" s="352"/>
      <c r="I283" s="352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</row>
    <row r="284" spans="1:26" ht="15.75" customHeight="1">
      <c r="A284" s="351"/>
      <c r="B284" s="352"/>
      <c r="C284" s="352"/>
      <c r="D284" s="352"/>
      <c r="E284" s="352"/>
      <c r="F284" s="352"/>
      <c r="G284" s="352"/>
      <c r="H284" s="352"/>
      <c r="I284" s="352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</row>
    <row r="285" spans="1:26" ht="15.75" customHeight="1">
      <c r="A285" s="351"/>
      <c r="B285" s="352"/>
      <c r="C285" s="352"/>
      <c r="D285" s="352"/>
      <c r="E285" s="352"/>
      <c r="F285" s="352"/>
      <c r="G285" s="352"/>
      <c r="H285" s="352"/>
      <c r="I285" s="352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</row>
    <row r="286" spans="1:26" ht="15.75" customHeight="1">
      <c r="A286" s="351"/>
      <c r="B286" s="352"/>
      <c r="C286" s="352"/>
      <c r="D286" s="352"/>
      <c r="E286" s="352"/>
      <c r="F286" s="352"/>
      <c r="G286" s="352"/>
      <c r="H286" s="352"/>
      <c r="I286" s="352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</row>
    <row r="287" spans="1:26" ht="15.75" customHeight="1">
      <c r="A287" s="351"/>
      <c r="B287" s="352"/>
      <c r="C287" s="352"/>
      <c r="D287" s="352"/>
      <c r="E287" s="352"/>
      <c r="F287" s="352"/>
      <c r="G287" s="352"/>
      <c r="H287" s="352"/>
      <c r="I287" s="352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</row>
    <row r="288" spans="1:26" ht="15.75" customHeight="1">
      <c r="A288" s="351"/>
      <c r="B288" s="352"/>
      <c r="C288" s="352"/>
      <c r="D288" s="352"/>
      <c r="E288" s="352"/>
      <c r="F288" s="352"/>
      <c r="G288" s="352"/>
      <c r="H288" s="352"/>
      <c r="I288" s="352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</row>
    <row r="289" spans="1:26" ht="15.75" customHeight="1">
      <c r="A289" s="351"/>
      <c r="B289" s="352"/>
      <c r="C289" s="352"/>
      <c r="D289" s="352"/>
      <c r="E289" s="352"/>
      <c r="F289" s="352"/>
      <c r="G289" s="352"/>
      <c r="H289" s="352"/>
      <c r="I289" s="352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</row>
    <row r="290" spans="1:26" ht="15.75" customHeight="1">
      <c r="A290" s="351"/>
      <c r="B290" s="352"/>
      <c r="C290" s="352"/>
      <c r="D290" s="352"/>
      <c r="E290" s="352"/>
      <c r="F290" s="352"/>
      <c r="G290" s="352"/>
      <c r="H290" s="352"/>
      <c r="I290" s="352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</row>
    <row r="291" spans="1:26" ht="15.75" customHeight="1">
      <c r="A291" s="351"/>
      <c r="B291" s="352"/>
      <c r="C291" s="352"/>
      <c r="D291" s="352"/>
      <c r="E291" s="352"/>
      <c r="F291" s="352"/>
      <c r="G291" s="352"/>
      <c r="H291" s="352"/>
      <c r="I291" s="352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</row>
    <row r="292" spans="1:26" ht="15.75" customHeight="1">
      <c r="A292" s="351"/>
      <c r="B292" s="352"/>
      <c r="C292" s="352"/>
      <c r="D292" s="352"/>
      <c r="E292" s="352"/>
      <c r="F292" s="352"/>
      <c r="G292" s="352"/>
      <c r="H292" s="352"/>
      <c r="I292" s="352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</row>
    <row r="293" spans="1:26" ht="15.75" customHeight="1">
      <c r="A293" s="351"/>
      <c r="B293" s="352"/>
      <c r="C293" s="352"/>
      <c r="D293" s="352"/>
      <c r="E293" s="352"/>
      <c r="F293" s="352"/>
      <c r="G293" s="352"/>
      <c r="H293" s="352"/>
      <c r="I293" s="352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</row>
    <row r="294" spans="1:26" ht="15.75" customHeight="1">
      <c r="A294" s="351"/>
      <c r="B294" s="352"/>
      <c r="C294" s="352"/>
      <c r="D294" s="352"/>
      <c r="E294" s="352"/>
      <c r="F294" s="352"/>
      <c r="G294" s="352"/>
      <c r="H294" s="352"/>
      <c r="I294" s="352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</row>
    <row r="295" spans="1:26" ht="15.75" customHeight="1">
      <c r="A295" s="351"/>
      <c r="B295" s="352"/>
      <c r="C295" s="352"/>
      <c r="D295" s="352"/>
      <c r="E295" s="352"/>
      <c r="F295" s="352"/>
      <c r="G295" s="352"/>
      <c r="H295" s="352"/>
      <c r="I295" s="352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</row>
    <row r="296" spans="1:26" ht="15.75" customHeight="1">
      <c r="A296" s="351"/>
      <c r="B296" s="352"/>
      <c r="C296" s="352"/>
      <c r="D296" s="352"/>
      <c r="E296" s="352"/>
      <c r="F296" s="352"/>
      <c r="G296" s="352"/>
      <c r="H296" s="352"/>
      <c r="I296" s="352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</row>
    <row r="297" spans="1:26" ht="15.75" customHeight="1">
      <c r="A297" s="351"/>
      <c r="B297" s="352"/>
      <c r="C297" s="352"/>
      <c r="D297" s="352"/>
      <c r="E297" s="352"/>
      <c r="F297" s="352"/>
      <c r="G297" s="352"/>
      <c r="H297" s="352"/>
      <c r="I297" s="352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</row>
    <row r="298" spans="1:26" ht="15.75" customHeight="1">
      <c r="A298" s="351"/>
      <c r="B298" s="352"/>
      <c r="C298" s="352"/>
      <c r="D298" s="352"/>
      <c r="E298" s="352"/>
      <c r="F298" s="352"/>
      <c r="G298" s="352"/>
      <c r="H298" s="352"/>
      <c r="I298" s="352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</row>
    <row r="299" spans="1:26" ht="15.75" customHeight="1">
      <c r="A299" s="351"/>
      <c r="B299" s="352"/>
      <c r="C299" s="352"/>
      <c r="D299" s="352"/>
      <c r="E299" s="352"/>
      <c r="F299" s="352"/>
      <c r="G299" s="352"/>
      <c r="H299" s="352"/>
      <c r="I299" s="352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</row>
    <row r="300" spans="1:26" ht="15.75" customHeight="1">
      <c r="A300" s="351"/>
      <c r="B300" s="352"/>
      <c r="C300" s="352"/>
      <c r="D300" s="352"/>
      <c r="E300" s="352"/>
      <c r="F300" s="352"/>
      <c r="G300" s="352"/>
      <c r="H300" s="352"/>
      <c r="I300" s="352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</row>
    <row r="301" spans="1:26" ht="15.75" customHeight="1">
      <c r="A301" s="351"/>
      <c r="B301" s="352"/>
      <c r="C301" s="352"/>
      <c r="D301" s="352"/>
      <c r="E301" s="352"/>
      <c r="F301" s="352"/>
      <c r="G301" s="352"/>
      <c r="H301" s="352"/>
      <c r="I301" s="352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</row>
    <row r="302" spans="1:26" ht="15.75" customHeight="1">
      <c r="A302" s="351"/>
      <c r="B302" s="352"/>
      <c r="C302" s="352"/>
      <c r="D302" s="352"/>
      <c r="E302" s="352"/>
      <c r="F302" s="352"/>
      <c r="G302" s="352"/>
      <c r="H302" s="352"/>
      <c r="I302" s="352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</row>
    <row r="303" spans="1:26" ht="15.75" customHeight="1">
      <c r="A303" s="351"/>
      <c r="B303" s="352"/>
      <c r="C303" s="352"/>
      <c r="D303" s="352"/>
      <c r="E303" s="352"/>
      <c r="F303" s="352"/>
      <c r="G303" s="352"/>
      <c r="H303" s="352"/>
      <c r="I303" s="352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</row>
    <row r="304" spans="1:26" ht="15.75" customHeight="1">
      <c r="A304" s="351"/>
      <c r="B304" s="352"/>
      <c r="C304" s="352"/>
      <c r="D304" s="352"/>
      <c r="E304" s="352"/>
      <c r="F304" s="352"/>
      <c r="G304" s="352"/>
      <c r="H304" s="352"/>
      <c r="I304" s="352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</row>
    <row r="305" spans="1:26" ht="15.75" customHeight="1">
      <c r="A305" s="351"/>
      <c r="B305" s="352"/>
      <c r="C305" s="352"/>
      <c r="D305" s="352"/>
      <c r="E305" s="352"/>
      <c r="F305" s="352"/>
      <c r="G305" s="352"/>
      <c r="H305" s="352"/>
      <c r="I305" s="352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</row>
    <row r="306" spans="1:26" ht="15.75" customHeight="1">
      <c r="A306" s="351"/>
      <c r="B306" s="352"/>
      <c r="C306" s="352"/>
      <c r="D306" s="352"/>
      <c r="E306" s="352"/>
      <c r="F306" s="352"/>
      <c r="G306" s="352"/>
      <c r="H306" s="352"/>
      <c r="I306" s="352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</row>
    <row r="307" spans="1:26" ht="15.75" customHeight="1">
      <c r="A307" s="351"/>
      <c r="B307" s="352"/>
      <c r="C307" s="352"/>
      <c r="D307" s="352"/>
      <c r="E307" s="352"/>
      <c r="F307" s="352"/>
      <c r="G307" s="352"/>
      <c r="H307" s="352"/>
      <c r="I307" s="352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</row>
    <row r="308" spans="1:26" ht="15.75" customHeight="1">
      <c r="A308" s="351"/>
      <c r="B308" s="352"/>
      <c r="C308" s="352"/>
      <c r="D308" s="352"/>
      <c r="E308" s="352"/>
      <c r="F308" s="352"/>
      <c r="G308" s="352"/>
      <c r="H308" s="352"/>
      <c r="I308" s="352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</row>
    <row r="309" spans="1:26" ht="15.75" customHeight="1">
      <c r="A309" s="351"/>
      <c r="B309" s="352"/>
      <c r="C309" s="352"/>
      <c r="D309" s="352"/>
      <c r="E309" s="352"/>
      <c r="F309" s="352"/>
      <c r="G309" s="352"/>
      <c r="H309" s="352"/>
      <c r="I309" s="352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</row>
    <row r="310" spans="1:26" ht="15.75" customHeight="1">
      <c r="A310" s="351"/>
      <c r="B310" s="352"/>
      <c r="C310" s="352"/>
      <c r="D310" s="352"/>
      <c r="E310" s="352"/>
      <c r="F310" s="352"/>
      <c r="G310" s="352"/>
      <c r="H310" s="352"/>
      <c r="I310" s="352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</row>
    <row r="311" spans="1:26" ht="15.75" customHeight="1">
      <c r="A311" s="351"/>
      <c r="B311" s="352"/>
      <c r="C311" s="352"/>
      <c r="D311" s="352"/>
      <c r="E311" s="352"/>
      <c r="F311" s="352"/>
      <c r="G311" s="352"/>
      <c r="H311" s="352"/>
      <c r="I311" s="352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</row>
    <row r="312" spans="1:26" ht="15.75" customHeight="1">
      <c r="A312" s="351"/>
      <c r="B312" s="352"/>
      <c r="C312" s="352"/>
      <c r="D312" s="352"/>
      <c r="E312" s="352"/>
      <c r="F312" s="352"/>
      <c r="G312" s="352"/>
      <c r="H312" s="352"/>
      <c r="I312" s="352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</row>
    <row r="313" spans="1:26" ht="15.75" customHeight="1">
      <c r="A313" s="351"/>
      <c r="B313" s="352"/>
      <c r="C313" s="352"/>
      <c r="D313" s="352"/>
      <c r="E313" s="352"/>
      <c r="F313" s="352"/>
      <c r="G313" s="352"/>
      <c r="H313" s="352"/>
      <c r="I313" s="352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</row>
    <row r="314" spans="1:26" ht="15.75" customHeight="1">
      <c r="A314" s="351"/>
      <c r="B314" s="352"/>
      <c r="C314" s="352"/>
      <c r="D314" s="352"/>
      <c r="E314" s="352"/>
      <c r="F314" s="352"/>
      <c r="G314" s="352"/>
      <c r="H314" s="352"/>
      <c r="I314" s="352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</row>
    <row r="315" spans="1:26" ht="15.75" customHeight="1">
      <c r="A315" s="351"/>
      <c r="B315" s="352"/>
      <c r="C315" s="352"/>
      <c r="D315" s="352"/>
      <c r="E315" s="352"/>
      <c r="F315" s="352"/>
      <c r="G315" s="352"/>
      <c r="H315" s="352"/>
      <c r="I315" s="352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</row>
    <row r="316" spans="1:26" ht="15.75" customHeight="1">
      <c r="A316" s="351"/>
      <c r="B316" s="352"/>
      <c r="C316" s="352"/>
      <c r="D316" s="352"/>
      <c r="E316" s="352"/>
      <c r="F316" s="352"/>
      <c r="G316" s="352"/>
      <c r="H316" s="352"/>
      <c r="I316" s="352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</row>
    <row r="317" spans="1:26" ht="15.75" customHeight="1">
      <c r="A317" s="351"/>
      <c r="B317" s="352"/>
      <c r="C317" s="352"/>
      <c r="D317" s="352"/>
      <c r="E317" s="352"/>
      <c r="F317" s="352"/>
      <c r="G317" s="352"/>
      <c r="H317" s="352"/>
      <c r="I317" s="352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</row>
    <row r="318" spans="1:26" ht="15.75" customHeight="1">
      <c r="A318" s="351"/>
      <c r="B318" s="352"/>
      <c r="C318" s="352"/>
      <c r="D318" s="352"/>
      <c r="E318" s="352"/>
      <c r="F318" s="352"/>
      <c r="G318" s="352"/>
      <c r="H318" s="352"/>
      <c r="I318" s="352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</row>
    <row r="319" spans="1:26" ht="15.75" customHeight="1">
      <c r="A319" s="351"/>
      <c r="B319" s="352"/>
      <c r="C319" s="352"/>
      <c r="D319" s="352"/>
      <c r="E319" s="352"/>
      <c r="F319" s="352"/>
      <c r="G319" s="352"/>
      <c r="H319" s="352"/>
      <c r="I319" s="352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</row>
    <row r="320" spans="1:26" ht="15.75" customHeight="1">
      <c r="A320" s="351"/>
      <c r="B320" s="352"/>
      <c r="C320" s="352"/>
      <c r="D320" s="352"/>
      <c r="E320" s="352"/>
      <c r="F320" s="352"/>
      <c r="G320" s="352"/>
      <c r="H320" s="352"/>
      <c r="I320" s="352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</row>
    <row r="321" spans="1:26" ht="15.75" customHeight="1">
      <c r="A321" s="351"/>
      <c r="B321" s="352"/>
      <c r="C321" s="352"/>
      <c r="D321" s="352"/>
      <c r="E321" s="352"/>
      <c r="F321" s="352"/>
      <c r="G321" s="352"/>
      <c r="H321" s="352"/>
      <c r="I321" s="352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</row>
    <row r="322" spans="1:26" ht="15.75" customHeight="1">
      <c r="A322" s="351"/>
      <c r="B322" s="352"/>
      <c r="C322" s="352"/>
      <c r="D322" s="352"/>
      <c r="E322" s="352"/>
      <c r="F322" s="352"/>
      <c r="G322" s="352"/>
      <c r="H322" s="352"/>
      <c r="I322" s="352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</row>
    <row r="323" spans="1:26" ht="15.75" customHeight="1">
      <c r="A323" s="351"/>
      <c r="B323" s="352"/>
      <c r="C323" s="352"/>
      <c r="D323" s="352"/>
      <c r="E323" s="352"/>
      <c r="F323" s="352"/>
      <c r="G323" s="352"/>
      <c r="H323" s="352"/>
      <c r="I323" s="352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</row>
    <row r="324" spans="1:26" ht="15.75" customHeight="1">
      <c r="A324" s="351"/>
      <c r="B324" s="352"/>
      <c r="C324" s="352"/>
      <c r="D324" s="352"/>
      <c r="E324" s="352"/>
      <c r="F324" s="352"/>
      <c r="G324" s="352"/>
      <c r="H324" s="352"/>
      <c r="I324" s="352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</row>
    <row r="325" spans="1:26" ht="15.75" customHeight="1">
      <c r="A325" s="351"/>
      <c r="B325" s="352"/>
      <c r="C325" s="352"/>
      <c r="D325" s="352"/>
      <c r="E325" s="352"/>
      <c r="F325" s="352"/>
      <c r="G325" s="352"/>
      <c r="H325" s="352"/>
      <c r="I325" s="352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</row>
    <row r="326" spans="1:26" ht="15.75" customHeight="1">
      <c r="A326" s="351"/>
      <c r="B326" s="352"/>
      <c r="C326" s="352"/>
      <c r="D326" s="352"/>
      <c r="E326" s="352"/>
      <c r="F326" s="352"/>
      <c r="G326" s="352"/>
      <c r="H326" s="352"/>
      <c r="I326" s="352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</row>
    <row r="327" spans="1:26" ht="15.75" customHeight="1">
      <c r="A327" s="351"/>
      <c r="B327" s="352"/>
      <c r="C327" s="352"/>
      <c r="D327" s="352"/>
      <c r="E327" s="352"/>
      <c r="F327" s="352"/>
      <c r="G327" s="352"/>
      <c r="H327" s="352"/>
      <c r="I327" s="352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</row>
    <row r="328" spans="1:26" ht="15.75" customHeight="1">
      <c r="A328" s="351"/>
      <c r="B328" s="352"/>
      <c r="C328" s="352"/>
      <c r="D328" s="352"/>
      <c r="E328" s="352"/>
      <c r="F328" s="352"/>
      <c r="G328" s="352"/>
      <c r="H328" s="352"/>
      <c r="I328" s="352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</row>
    <row r="329" spans="1:26" ht="15.75" customHeight="1">
      <c r="A329" s="351"/>
      <c r="B329" s="352"/>
      <c r="C329" s="352"/>
      <c r="D329" s="352"/>
      <c r="E329" s="352"/>
      <c r="F329" s="352"/>
      <c r="G329" s="352"/>
      <c r="H329" s="352"/>
      <c r="I329" s="352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</row>
    <row r="330" spans="1:26" ht="15.75" customHeight="1">
      <c r="A330" s="351"/>
      <c r="B330" s="352"/>
      <c r="C330" s="352"/>
      <c r="D330" s="352"/>
      <c r="E330" s="352"/>
      <c r="F330" s="352"/>
      <c r="G330" s="352"/>
      <c r="H330" s="352"/>
      <c r="I330" s="352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</row>
    <row r="331" spans="1:26" ht="15.75" customHeight="1">
      <c r="A331" s="351"/>
      <c r="B331" s="352"/>
      <c r="C331" s="352"/>
      <c r="D331" s="352"/>
      <c r="E331" s="352"/>
      <c r="F331" s="352"/>
      <c r="G331" s="352"/>
      <c r="H331" s="352"/>
      <c r="I331" s="352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</row>
    <row r="332" spans="1:26" ht="15.75" customHeight="1">
      <c r="A332" s="351"/>
      <c r="B332" s="352"/>
      <c r="C332" s="352"/>
      <c r="D332" s="352"/>
      <c r="E332" s="352"/>
      <c r="F332" s="352"/>
      <c r="G332" s="352"/>
      <c r="H332" s="352"/>
      <c r="I332" s="352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</row>
    <row r="333" spans="1:26" ht="15.75" customHeight="1">
      <c r="A333" s="351"/>
      <c r="B333" s="352"/>
      <c r="C333" s="352"/>
      <c r="D333" s="352"/>
      <c r="E333" s="352"/>
      <c r="F333" s="352"/>
      <c r="G333" s="352"/>
      <c r="H333" s="352"/>
      <c r="I333" s="352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</row>
    <row r="334" spans="1:26" ht="15.75" customHeight="1">
      <c r="A334" s="351"/>
      <c r="B334" s="352"/>
      <c r="C334" s="352"/>
      <c r="D334" s="352"/>
      <c r="E334" s="352"/>
      <c r="F334" s="352"/>
      <c r="G334" s="352"/>
      <c r="H334" s="352"/>
      <c r="I334" s="352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</row>
    <row r="335" spans="1:26" ht="15.75" customHeight="1">
      <c r="A335" s="351"/>
      <c r="B335" s="352"/>
      <c r="C335" s="352"/>
      <c r="D335" s="352"/>
      <c r="E335" s="352"/>
      <c r="F335" s="352"/>
      <c r="G335" s="352"/>
      <c r="H335" s="352"/>
      <c r="I335" s="352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</row>
    <row r="336" spans="1:26" ht="15.75" customHeight="1">
      <c r="A336" s="351"/>
      <c r="B336" s="352"/>
      <c r="C336" s="352"/>
      <c r="D336" s="352"/>
      <c r="E336" s="352"/>
      <c r="F336" s="352"/>
      <c r="G336" s="352"/>
      <c r="H336" s="352"/>
      <c r="I336" s="352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</row>
    <row r="337" spans="1:26" ht="15.75" customHeight="1">
      <c r="A337" s="351"/>
      <c r="B337" s="352"/>
      <c r="C337" s="352"/>
      <c r="D337" s="352"/>
      <c r="E337" s="352"/>
      <c r="F337" s="352"/>
      <c r="G337" s="352"/>
      <c r="H337" s="352"/>
      <c r="I337" s="352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</row>
    <row r="338" spans="1:26" ht="15.75" customHeight="1">
      <c r="A338" s="351"/>
      <c r="B338" s="352"/>
      <c r="C338" s="352"/>
      <c r="D338" s="352"/>
      <c r="E338" s="352"/>
      <c r="F338" s="352"/>
      <c r="G338" s="352"/>
      <c r="H338" s="352"/>
      <c r="I338" s="352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</row>
    <row r="339" spans="1:26" ht="15.75" customHeight="1">
      <c r="A339" s="351"/>
      <c r="B339" s="352"/>
      <c r="C339" s="352"/>
      <c r="D339" s="352"/>
      <c r="E339" s="352"/>
      <c r="F339" s="352"/>
      <c r="G339" s="352"/>
      <c r="H339" s="352"/>
      <c r="I339" s="352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</row>
    <row r="340" spans="1:26" ht="15.75" customHeight="1">
      <c r="A340" s="351"/>
      <c r="B340" s="352"/>
      <c r="C340" s="352"/>
      <c r="D340" s="352"/>
      <c r="E340" s="352"/>
      <c r="F340" s="352"/>
      <c r="G340" s="352"/>
      <c r="H340" s="352"/>
      <c r="I340" s="352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</row>
    <row r="341" spans="1:26" ht="15.75" customHeight="1">
      <c r="A341" s="351"/>
      <c r="B341" s="352"/>
      <c r="C341" s="352"/>
      <c r="D341" s="352"/>
      <c r="E341" s="352"/>
      <c r="F341" s="352"/>
      <c r="G341" s="352"/>
      <c r="H341" s="352"/>
      <c r="I341" s="352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</row>
    <row r="342" spans="1:26" ht="15.75" customHeight="1">
      <c r="A342" s="351"/>
      <c r="B342" s="352"/>
      <c r="C342" s="352"/>
      <c r="D342" s="352"/>
      <c r="E342" s="352"/>
      <c r="F342" s="352"/>
      <c r="G342" s="352"/>
      <c r="H342" s="352"/>
      <c r="I342" s="352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</row>
    <row r="343" spans="1:26" ht="15.75" customHeight="1">
      <c r="A343" s="351"/>
      <c r="B343" s="352"/>
      <c r="C343" s="352"/>
      <c r="D343" s="352"/>
      <c r="E343" s="352"/>
      <c r="F343" s="352"/>
      <c r="G343" s="352"/>
      <c r="H343" s="352"/>
      <c r="I343" s="352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</row>
    <row r="344" spans="1:26" ht="15.75" customHeight="1">
      <c r="A344" s="351"/>
      <c r="B344" s="352"/>
      <c r="C344" s="352"/>
      <c r="D344" s="352"/>
      <c r="E344" s="352"/>
      <c r="F344" s="352"/>
      <c r="G344" s="352"/>
      <c r="H344" s="352"/>
      <c r="I344" s="352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</row>
    <row r="345" spans="1:26" ht="15.75" customHeight="1">
      <c r="A345" s="351"/>
      <c r="B345" s="352"/>
      <c r="C345" s="352"/>
      <c r="D345" s="352"/>
      <c r="E345" s="352"/>
      <c r="F345" s="352"/>
      <c r="G345" s="352"/>
      <c r="H345" s="352"/>
      <c r="I345" s="352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</row>
    <row r="346" spans="1:26" ht="15.75" customHeight="1">
      <c r="A346" s="351"/>
      <c r="B346" s="352"/>
      <c r="C346" s="352"/>
      <c r="D346" s="352"/>
      <c r="E346" s="352"/>
      <c r="F346" s="352"/>
      <c r="G346" s="352"/>
      <c r="H346" s="352"/>
      <c r="I346" s="352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</row>
    <row r="347" spans="1:26" ht="15.75" customHeight="1">
      <c r="A347" s="351"/>
      <c r="B347" s="352"/>
      <c r="C347" s="352"/>
      <c r="D347" s="352"/>
      <c r="E347" s="352"/>
      <c r="F347" s="352"/>
      <c r="G347" s="352"/>
      <c r="H347" s="352"/>
      <c r="I347" s="352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</row>
    <row r="348" spans="1:26" ht="15.75" customHeight="1">
      <c r="A348" s="351"/>
      <c r="B348" s="352"/>
      <c r="C348" s="352"/>
      <c r="D348" s="352"/>
      <c r="E348" s="352"/>
      <c r="F348" s="352"/>
      <c r="G348" s="352"/>
      <c r="H348" s="352"/>
      <c r="I348" s="352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</row>
    <row r="349" spans="1:26" ht="15.75" customHeight="1">
      <c r="A349" s="351"/>
      <c r="B349" s="352"/>
      <c r="C349" s="352"/>
      <c r="D349" s="352"/>
      <c r="E349" s="352"/>
      <c r="F349" s="352"/>
      <c r="G349" s="352"/>
      <c r="H349" s="352"/>
      <c r="I349" s="352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</row>
    <row r="350" spans="1:26" ht="15.75" customHeight="1">
      <c r="A350" s="351"/>
      <c r="B350" s="352"/>
      <c r="C350" s="352"/>
      <c r="D350" s="352"/>
      <c r="E350" s="352"/>
      <c r="F350" s="352"/>
      <c r="G350" s="352"/>
      <c r="H350" s="352"/>
      <c r="I350" s="352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</row>
    <row r="351" spans="1:26" ht="15.75" customHeight="1">
      <c r="A351" s="351"/>
      <c r="B351" s="352"/>
      <c r="C351" s="352"/>
      <c r="D351" s="352"/>
      <c r="E351" s="352"/>
      <c r="F351" s="352"/>
      <c r="G351" s="352"/>
      <c r="H351" s="352"/>
      <c r="I351" s="352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</row>
    <row r="352" spans="1:26" ht="15.75" customHeight="1">
      <c r="A352" s="351"/>
      <c r="B352" s="352"/>
      <c r="C352" s="352"/>
      <c r="D352" s="352"/>
      <c r="E352" s="352"/>
      <c r="F352" s="352"/>
      <c r="G352" s="352"/>
      <c r="H352" s="352"/>
      <c r="I352" s="352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</row>
    <row r="353" spans="1:26" ht="15.75" customHeight="1">
      <c r="A353" s="351"/>
      <c r="B353" s="352"/>
      <c r="C353" s="352"/>
      <c r="D353" s="352"/>
      <c r="E353" s="352"/>
      <c r="F353" s="352"/>
      <c r="G353" s="352"/>
      <c r="H353" s="352"/>
      <c r="I353" s="352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</row>
    <row r="354" spans="1:26" ht="15.75" customHeight="1">
      <c r="A354" s="351"/>
      <c r="B354" s="352"/>
      <c r="C354" s="352"/>
      <c r="D354" s="352"/>
      <c r="E354" s="352"/>
      <c r="F354" s="352"/>
      <c r="G354" s="352"/>
      <c r="H354" s="352"/>
      <c r="I354" s="352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</row>
    <row r="355" spans="1:26" ht="15.75" customHeight="1">
      <c r="A355" s="351"/>
      <c r="B355" s="352"/>
      <c r="C355" s="352"/>
      <c r="D355" s="352"/>
      <c r="E355" s="352"/>
      <c r="F355" s="352"/>
      <c r="G355" s="352"/>
      <c r="H355" s="352"/>
      <c r="I355" s="352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</row>
    <row r="356" spans="1:26" ht="15.75" customHeight="1">
      <c r="A356" s="351"/>
      <c r="B356" s="352"/>
      <c r="C356" s="352"/>
      <c r="D356" s="352"/>
      <c r="E356" s="352"/>
      <c r="F356" s="352"/>
      <c r="G356" s="352"/>
      <c r="H356" s="352"/>
      <c r="I356" s="352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</row>
    <row r="357" spans="1:26" ht="15.75" customHeight="1">
      <c r="A357" s="351"/>
      <c r="B357" s="352"/>
      <c r="C357" s="352"/>
      <c r="D357" s="352"/>
      <c r="E357" s="352"/>
      <c r="F357" s="352"/>
      <c r="G357" s="352"/>
      <c r="H357" s="352"/>
      <c r="I357" s="352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</row>
    <row r="358" spans="1:26" ht="15.75" customHeight="1">
      <c r="A358" s="351"/>
      <c r="B358" s="352"/>
      <c r="C358" s="352"/>
      <c r="D358" s="352"/>
      <c r="E358" s="352"/>
      <c r="F358" s="352"/>
      <c r="G358" s="352"/>
      <c r="H358" s="352"/>
      <c r="I358" s="352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</row>
    <row r="359" spans="1:26" ht="15.75" customHeight="1">
      <c r="A359" s="351"/>
      <c r="B359" s="352"/>
      <c r="C359" s="352"/>
      <c r="D359" s="352"/>
      <c r="E359" s="352"/>
      <c r="F359" s="352"/>
      <c r="G359" s="352"/>
      <c r="H359" s="352"/>
      <c r="I359" s="352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</row>
    <row r="360" spans="1:26" ht="15.75" customHeight="1">
      <c r="A360" s="351"/>
      <c r="B360" s="352"/>
      <c r="C360" s="352"/>
      <c r="D360" s="352"/>
      <c r="E360" s="352"/>
      <c r="F360" s="352"/>
      <c r="G360" s="352"/>
      <c r="H360" s="352"/>
      <c r="I360" s="352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</row>
    <row r="361" spans="1:26" ht="15.75" customHeight="1">
      <c r="A361" s="351"/>
      <c r="B361" s="352"/>
      <c r="C361" s="352"/>
      <c r="D361" s="352"/>
      <c r="E361" s="352"/>
      <c r="F361" s="352"/>
      <c r="G361" s="352"/>
      <c r="H361" s="352"/>
      <c r="I361" s="352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</row>
    <row r="362" spans="1:26" ht="15.75" customHeight="1">
      <c r="A362" s="351"/>
      <c r="B362" s="352"/>
      <c r="C362" s="352"/>
      <c r="D362" s="352"/>
      <c r="E362" s="352"/>
      <c r="F362" s="352"/>
      <c r="G362" s="352"/>
      <c r="H362" s="352"/>
      <c r="I362" s="352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</row>
    <row r="363" spans="1:26" ht="15.75" customHeight="1">
      <c r="A363" s="351"/>
      <c r="B363" s="352"/>
      <c r="C363" s="352"/>
      <c r="D363" s="352"/>
      <c r="E363" s="352"/>
      <c r="F363" s="352"/>
      <c r="G363" s="352"/>
      <c r="H363" s="352"/>
      <c r="I363" s="352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</row>
    <row r="364" spans="1:26" ht="15.75" customHeight="1">
      <c r="A364" s="351"/>
      <c r="B364" s="352"/>
      <c r="C364" s="352"/>
      <c r="D364" s="352"/>
      <c r="E364" s="352"/>
      <c r="F364" s="352"/>
      <c r="G364" s="352"/>
      <c r="H364" s="352"/>
      <c r="I364" s="352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</row>
    <row r="365" spans="1:26" ht="15.75" customHeight="1">
      <c r="A365" s="351"/>
      <c r="B365" s="352"/>
      <c r="C365" s="352"/>
      <c r="D365" s="352"/>
      <c r="E365" s="352"/>
      <c r="F365" s="352"/>
      <c r="G365" s="352"/>
      <c r="H365" s="352"/>
      <c r="I365" s="352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</row>
    <row r="366" spans="1:26" ht="15.75" customHeight="1">
      <c r="A366" s="351"/>
      <c r="B366" s="352"/>
      <c r="C366" s="352"/>
      <c r="D366" s="352"/>
      <c r="E366" s="352"/>
      <c r="F366" s="352"/>
      <c r="G366" s="352"/>
      <c r="H366" s="352"/>
      <c r="I366" s="352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</row>
    <row r="367" spans="1:26" ht="15.75" customHeight="1">
      <c r="A367" s="351"/>
      <c r="B367" s="352"/>
      <c r="C367" s="352"/>
      <c r="D367" s="352"/>
      <c r="E367" s="352"/>
      <c r="F367" s="352"/>
      <c r="G367" s="352"/>
      <c r="H367" s="352"/>
      <c r="I367" s="352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</row>
    <row r="368" spans="1:26" ht="15.75" customHeight="1">
      <c r="A368" s="351"/>
      <c r="B368" s="352"/>
      <c r="C368" s="352"/>
      <c r="D368" s="352"/>
      <c r="E368" s="352"/>
      <c r="F368" s="352"/>
      <c r="G368" s="352"/>
      <c r="H368" s="352"/>
      <c r="I368" s="352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</row>
    <row r="369" spans="1:26" ht="15.75" customHeight="1">
      <c r="A369" s="351"/>
      <c r="B369" s="352"/>
      <c r="C369" s="352"/>
      <c r="D369" s="352"/>
      <c r="E369" s="352"/>
      <c r="F369" s="352"/>
      <c r="G369" s="352"/>
      <c r="H369" s="352"/>
      <c r="I369" s="352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</row>
    <row r="370" spans="1:26" ht="15.75" customHeight="1">
      <c r="A370" s="351"/>
      <c r="B370" s="352"/>
      <c r="C370" s="352"/>
      <c r="D370" s="352"/>
      <c r="E370" s="352"/>
      <c r="F370" s="352"/>
      <c r="G370" s="352"/>
      <c r="H370" s="352"/>
      <c r="I370" s="352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</row>
    <row r="371" spans="1:26" ht="15.75" customHeight="1">
      <c r="A371" s="351"/>
      <c r="B371" s="352"/>
      <c r="C371" s="352"/>
      <c r="D371" s="352"/>
      <c r="E371" s="352"/>
      <c r="F371" s="352"/>
      <c r="G371" s="352"/>
      <c r="H371" s="352"/>
      <c r="I371" s="352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</row>
    <row r="372" spans="1:26" ht="15.75" customHeight="1">
      <c r="A372" s="351"/>
      <c r="B372" s="352"/>
      <c r="C372" s="352"/>
      <c r="D372" s="352"/>
      <c r="E372" s="352"/>
      <c r="F372" s="352"/>
      <c r="G372" s="352"/>
      <c r="H372" s="352"/>
      <c r="I372" s="352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</row>
    <row r="373" spans="1:26" ht="15.75" customHeight="1">
      <c r="A373" s="351"/>
      <c r="B373" s="352"/>
      <c r="C373" s="352"/>
      <c r="D373" s="352"/>
      <c r="E373" s="352"/>
      <c r="F373" s="352"/>
      <c r="G373" s="352"/>
      <c r="H373" s="352"/>
      <c r="I373" s="352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</row>
    <row r="374" spans="1:26" ht="15.75" customHeight="1">
      <c r="A374" s="351"/>
      <c r="B374" s="352"/>
      <c r="C374" s="352"/>
      <c r="D374" s="352"/>
      <c r="E374" s="352"/>
      <c r="F374" s="352"/>
      <c r="G374" s="352"/>
      <c r="H374" s="352"/>
      <c r="I374" s="352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</row>
    <row r="375" spans="1:26" ht="15.75" customHeight="1">
      <c r="A375" s="351"/>
      <c r="B375" s="352"/>
      <c r="C375" s="352"/>
      <c r="D375" s="352"/>
      <c r="E375" s="352"/>
      <c r="F375" s="352"/>
      <c r="G375" s="352"/>
      <c r="H375" s="352"/>
      <c r="I375" s="352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</row>
    <row r="376" spans="1:26" ht="15.75" customHeight="1">
      <c r="A376" s="351"/>
      <c r="B376" s="352"/>
      <c r="C376" s="352"/>
      <c r="D376" s="352"/>
      <c r="E376" s="352"/>
      <c r="F376" s="352"/>
      <c r="G376" s="352"/>
      <c r="H376" s="352"/>
      <c r="I376" s="352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</row>
    <row r="377" spans="1:26" ht="15.75" customHeight="1">
      <c r="A377" s="351"/>
      <c r="B377" s="352"/>
      <c r="C377" s="352"/>
      <c r="D377" s="352"/>
      <c r="E377" s="352"/>
      <c r="F377" s="352"/>
      <c r="G377" s="352"/>
      <c r="H377" s="352"/>
      <c r="I377" s="352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</row>
    <row r="378" spans="1:26" ht="15.75" customHeight="1">
      <c r="A378" s="351"/>
      <c r="B378" s="352"/>
      <c r="C378" s="352"/>
      <c r="D378" s="352"/>
      <c r="E378" s="352"/>
      <c r="F378" s="352"/>
      <c r="G378" s="352"/>
      <c r="H378" s="352"/>
      <c r="I378" s="352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</row>
    <row r="379" spans="1:26" ht="15.75" customHeight="1">
      <c r="A379" s="351"/>
      <c r="B379" s="352"/>
      <c r="C379" s="352"/>
      <c r="D379" s="352"/>
      <c r="E379" s="352"/>
      <c r="F379" s="352"/>
      <c r="G379" s="352"/>
      <c r="H379" s="352"/>
      <c r="I379" s="352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</row>
    <row r="380" spans="1:26" ht="15.75" customHeight="1">
      <c r="A380" s="351"/>
      <c r="B380" s="352"/>
      <c r="C380" s="352"/>
      <c r="D380" s="352"/>
      <c r="E380" s="352"/>
      <c r="F380" s="352"/>
      <c r="G380" s="352"/>
      <c r="H380" s="352"/>
      <c r="I380" s="352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</row>
    <row r="381" spans="1:26" ht="15.75" customHeight="1">
      <c r="A381" s="351"/>
      <c r="B381" s="352"/>
      <c r="C381" s="352"/>
      <c r="D381" s="352"/>
      <c r="E381" s="352"/>
      <c r="F381" s="352"/>
      <c r="G381" s="352"/>
      <c r="H381" s="352"/>
      <c r="I381" s="352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</row>
    <row r="382" spans="1:26" ht="15.75" customHeight="1">
      <c r="A382" s="351"/>
      <c r="B382" s="352"/>
      <c r="C382" s="352"/>
      <c r="D382" s="352"/>
      <c r="E382" s="352"/>
      <c r="F382" s="352"/>
      <c r="G382" s="352"/>
      <c r="H382" s="352"/>
      <c r="I382" s="352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</row>
    <row r="383" spans="1:26" ht="15.75" customHeight="1">
      <c r="A383" s="351"/>
      <c r="B383" s="352"/>
      <c r="C383" s="352"/>
      <c r="D383" s="352"/>
      <c r="E383" s="352"/>
      <c r="F383" s="352"/>
      <c r="G383" s="352"/>
      <c r="H383" s="352"/>
      <c r="I383" s="352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</row>
    <row r="384" spans="1:26" ht="15.75" customHeight="1">
      <c r="A384" s="351"/>
      <c r="B384" s="352"/>
      <c r="C384" s="352"/>
      <c r="D384" s="352"/>
      <c r="E384" s="352"/>
      <c r="F384" s="352"/>
      <c r="G384" s="352"/>
      <c r="H384" s="352"/>
      <c r="I384" s="352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</row>
    <row r="385" spans="1:26" ht="15.75" customHeight="1">
      <c r="A385" s="351"/>
      <c r="B385" s="352"/>
      <c r="C385" s="352"/>
      <c r="D385" s="352"/>
      <c r="E385" s="352"/>
      <c r="F385" s="352"/>
      <c r="G385" s="352"/>
      <c r="H385" s="352"/>
      <c r="I385" s="352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</row>
    <row r="386" spans="1:26" ht="15.75" customHeight="1">
      <c r="A386" s="351"/>
      <c r="B386" s="352"/>
      <c r="C386" s="352"/>
      <c r="D386" s="352"/>
      <c r="E386" s="352"/>
      <c r="F386" s="352"/>
      <c r="G386" s="352"/>
      <c r="H386" s="352"/>
      <c r="I386" s="352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</row>
    <row r="387" spans="1:26" ht="15.75" customHeight="1">
      <c r="A387" s="351"/>
      <c r="B387" s="352"/>
      <c r="C387" s="352"/>
      <c r="D387" s="352"/>
      <c r="E387" s="352"/>
      <c r="F387" s="352"/>
      <c r="G387" s="352"/>
      <c r="H387" s="352"/>
      <c r="I387" s="352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</row>
    <row r="388" spans="1:26" ht="15.75" customHeight="1">
      <c r="A388" s="351"/>
      <c r="B388" s="352"/>
      <c r="C388" s="352"/>
      <c r="D388" s="352"/>
      <c r="E388" s="352"/>
      <c r="F388" s="352"/>
      <c r="G388" s="352"/>
      <c r="H388" s="352"/>
      <c r="I388" s="352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</row>
    <row r="389" spans="1:26" ht="15.75" customHeight="1">
      <c r="A389" s="351"/>
      <c r="B389" s="352"/>
      <c r="C389" s="352"/>
      <c r="D389" s="352"/>
      <c r="E389" s="352"/>
      <c r="F389" s="352"/>
      <c r="G389" s="352"/>
      <c r="H389" s="352"/>
      <c r="I389" s="352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</row>
    <row r="390" spans="1:26" ht="15.75" customHeight="1">
      <c r="A390" s="351"/>
      <c r="B390" s="352"/>
      <c r="C390" s="352"/>
      <c r="D390" s="352"/>
      <c r="E390" s="352"/>
      <c r="F390" s="352"/>
      <c r="G390" s="352"/>
      <c r="H390" s="352"/>
      <c r="I390" s="352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</row>
    <row r="391" spans="1:26" ht="15.75" customHeight="1">
      <c r="A391" s="351"/>
      <c r="B391" s="352"/>
      <c r="C391" s="352"/>
      <c r="D391" s="352"/>
      <c r="E391" s="352"/>
      <c r="F391" s="352"/>
      <c r="G391" s="352"/>
      <c r="H391" s="352"/>
      <c r="I391" s="352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</row>
    <row r="392" spans="1:26" ht="15.75" customHeight="1">
      <c r="A392" s="351"/>
      <c r="B392" s="352"/>
      <c r="C392" s="352"/>
      <c r="D392" s="352"/>
      <c r="E392" s="352"/>
      <c r="F392" s="352"/>
      <c r="G392" s="352"/>
      <c r="H392" s="352"/>
      <c r="I392" s="352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</row>
    <row r="393" spans="1:26" ht="15.75" customHeight="1">
      <c r="A393" s="351"/>
      <c r="B393" s="352"/>
      <c r="C393" s="352"/>
      <c r="D393" s="352"/>
      <c r="E393" s="352"/>
      <c r="F393" s="352"/>
      <c r="G393" s="352"/>
      <c r="H393" s="352"/>
      <c r="I393" s="352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</row>
    <row r="394" spans="1:26" ht="15.75" customHeight="1">
      <c r="A394" s="351"/>
      <c r="B394" s="352"/>
      <c r="C394" s="352"/>
      <c r="D394" s="352"/>
      <c r="E394" s="352"/>
      <c r="F394" s="352"/>
      <c r="G394" s="352"/>
      <c r="H394" s="352"/>
      <c r="I394" s="352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</row>
    <row r="395" spans="1:26" ht="15.75" customHeight="1">
      <c r="A395" s="351"/>
      <c r="B395" s="352"/>
      <c r="C395" s="352"/>
      <c r="D395" s="352"/>
      <c r="E395" s="352"/>
      <c r="F395" s="352"/>
      <c r="G395" s="352"/>
      <c r="H395" s="352"/>
      <c r="I395" s="352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</row>
    <row r="396" spans="1:26" ht="15.75" customHeight="1">
      <c r="A396" s="351"/>
      <c r="B396" s="352"/>
      <c r="C396" s="352"/>
      <c r="D396" s="352"/>
      <c r="E396" s="352"/>
      <c r="F396" s="352"/>
      <c r="G396" s="352"/>
      <c r="H396" s="352"/>
      <c r="I396" s="352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</row>
    <row r="397" spans="1:26" ht="15.75" customHeight="1">
      <c r="A397" s="351"/>
      <c r="B397" s="352"/>
      <c r="C397" s="352"/>
      <c r="D397" s="352"/>
      <c r="E397" s="352"/>
      <c r="F397" s="352"/>
      <c r="G397" s="352"/>
      <c r="H397" s="352"/>
      <c r="I397" s="352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</row>
    <row r="398" spans="1:26" ht="15.75" customHeight="1">
      <c r="A398" s="351"/>
      <c r="B398" s="352"/>
      <c r="C398" s="352"/>
      <c r="D398" s="352"/>
      <c r="E398" s="352"/>
      <c r="F398" s="352"/>
      <c r="G398" s="352"/>
      <c r="H398" s="352"/>
      <c r="I398" s="352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</row>
    <row r="399" spans="1:26" ht="15.75" customHeight="1">
      <c r="A399" s="351"/>
      <c r="B399" s="352"/>
      <c r="C399" s="352"/>
      <c r="D399" s="352"/>
      <c r="E399" s="352"/>
      <c r="F399" s="352"/>
      <c r="G399" s="352"/>
      <c r="H399" s="352"/>
      <c r="I399" s="352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</row>
    <row r="400" spans="1:26" ht="15.75" customHeight="1">
      <c r="A400" s="351"/>
      <c r="B400" s="352"/>
      <c r="C400" s="352"/>
      <c r="D400" s="352"/>
      <c r="E400" s="352"/>
      <c r="F400" s="352"/>
      <c r="G400" s="352"/>
      <c r="H400" s="352"/>
      <c r="I400" s="352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</row>
    <row r="401" spans="1:26" ht="15.75" customHeight="1">
      <c r="A401" s="351"/>
      <c r="B401" s="352"/>
      <c r="C401" s="352"/>
      <c r="D401" s="352"/>
      <c r="E401" s="352"/>
      <c r="F401" s="352"/>
      <c r="G401" s="352"/>
      <c r="H401" s="352"/>
      <c r="I401" s="352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</row>
    <row r="402" spans="1:26" ht="15.75" customHeight="1">
      <c r="A402" s="351"/>
      <c r="B402" s="352"/>
      <c r="C402" s="352"/>
      <c r="D402" s="352"/>
      <c r="E402" s="352"/>
      <c r="F402" s="352"/>
      <c r="G402" s="352"/>
      <c r="H402" s="352"/>
      <c r="I402" s="352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</row>
    <row r="403" spans="1:26" ht="15.75" customHeight="1">
      <c r="A403" s="351"/>
      <c r="B403" s="352"/>
      <c r="C403" s="352"/>
      <c r="D403" s="352"/>
      <c r="E403" s="352"/>
      <c r="F403" s="352"/>
      <c r="G403" s="352"/>
      <c r="H403" s="352"/>
      <c r="I403" s="352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</row>
    <row r="404" spans="1:26" ht="15.75" customHeight="1">
      <c r="A404" s="351"/>
      <c r="B404" s="352"/>
      <c r="C404" s="352"/>
      <c r="D404" s="352"/>
      <c r="E404" s="352"/>
      <c r="F404" s="352"/>
      <c r="G404" s="352"/>
      <c r="H404" s="352"/>
      <c r="I404" s="352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</row>
    <row r="405" spans="1:26" ht="15.75" customHeight="1">
      <c r="A405" s="351"/>
      <c r="B405" s="352"/>
      <c r="C405" s="352"/>
      <c r="D405" s="352"/>
      <c r="E405" s="352"/>
      <c r="F405" s="352"/>
      <c r="G405" s="352"/>
      <c r="H405" s="352"/>
      <c r="I405" s="352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</row>
    <row r="406" spans="1:26" ht="15.75" customHeight="1">
      <c r="A406" s="351"/>
      <c r="B406" s="352"/>
      <c r="C406" s="352"/>
      <c r="D406" s="352"/>
      <c r="E406" s="352"/>
      <c r="F406" s="352"/>
      <c r="G406" s="352"/>
      <c r="H406" s="352"/>
      <c r="I406" s="352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</row>
    <row r="407" spans="1:26" ht="15.75" customHeight="1">
      <c r="A407" s="351"/>
      <c r="B407" s="352"/>
      <c r="C407" s="352"/>
      <c r="D407" s="352"/>
      <c r="E407" s="352"/>
      <c r="F407" s="352"/>
      <c r="G407" s="352"/>
      <c r="H407" s="352"/>
      <c r="I407" s="352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</row>
    <row r="408" spans="1:26" ht="15.75" customHeight="1">
      <c r="A408" s="351"/>
      <c r="B408" s="352"/>
      <c r="C408" s="352"/>
      <c r="D408" s="352"/>
      <c r="E408" s="352"/>
      <c r="F408" s="352"/>
      <c r="G408" s="352"/>
      <c r="H408" s="352"/>
      <c r="I408" s="352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</row>
    <row r="409" spans="1:26" ht="15.75" customHeight="1">
      <c r="A409" s="351"/>
      <c r="B409" s="352"/>
      <c r="C409" s="352"/>
      <c r="D409" s="352"/>
      <c r="E409" s="352"/>
      <c r="F409" s="352"/>
      <c r="G409" s="352"/>
      <c r="H409" s="352"/>
      <c r="I409" s="352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</row>
    <row r="410" spans="1:26" ht="15.75" customHeight="1">
      <c r="A410" s="351"/>
      <c r="B410" s="352"/>
      <c r="C410" s="352"/>
      <c r="D410" s="352"/>
      <c r="E410" s="352"/>
      <c r="F410" s="352"/>
      <c r="G410" s="352"/>
      <c r="H410" s="352"/>
      <c r="I410" s="352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</row>
    <row r="411" spans="1:26" ht="15.75" customHeight="1">
      <c r="A411" s="351"/>
      <c r="B411" s="352"/>
      <c r="C411" s="352"/>
      <c r="D411" s="352"/>
      <c r="E411" s="352"/>
      <c r="F411" s="352"/>
      <c r="G411" s="352"/>
      <c r="H411" s="352"/>
      <c r="I411" s="352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</row>
    <row r="412" spans="1:26" ht="15.75" customHeight="1">
      <c r="A412" s="351"/>
      <c r="B412" s="352"/>
      <c r="C412" s="352"/>
      <c r="D412" s="352"/>
      <c r="E412" s="352"/>
      <c r="F412" s="352"/>
      <c r="G412" s="352"/>
      <c r="H412" s="352"/>
      <c r="I412" s="352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</row>
    <row r="413" spans="1:26" ht="15.75" customHeight="1">
      <c r="A413" s="351"/>
      <c r="B413" s="352"/>
      <c r="C413" s="352"/>
      <c r="D413" s="352"/>
      <c r="E413" s="352"/>
      <c r="F413" s="352"/>
      <c r="G413" s="352"/>
      <c r="H413" s="352"/>
      <c r="I413" s="352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</row>
    <row r="414" spans="1:26" ht="15.75" customHeight="1">
      <c r="A414" s="351"/>
      <c r="B414" s="352"/>
      <c r="C414" s="352"/>
      <c r="D414" s="352"/>
      <c r="E414" s="352"/>
      <c r="F414" s="352"/>
      <c r="G414" s="352"/>
      <c r="H414" s="352"/>
      <c r="I414" s="352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</row>
    <row r="415" spans="1:26" ht="15.75" customHeight="1">
      <c r="A415" s="351"/>
      <c r="B415" s="352"/>
      <c r="C415" s="352"/>
      <c r="D415" s="352"/>
      <c r="E415" s="352"/>
      <c r="F415" s="352"/>
      <c r="G415" s="352"/>
      <c r="H415" s="352"/>
      <c r="I415" s="352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</row>
    <row r="416" spans="1:26" ht="15.75" customHeight="1">
      <c r="A416" s="351"/>
      <c r="B416" s="352"/>
      <c r="C416" s="352"/>
      <c r="D416" s="352"/>
      <c r="E416" s="352"/>
      <c r="F416" s="352"/>
      <c r="G416" s="352"/>
      <c r="H416" s="352"/>
      <c r="I416" s="352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</row>
    <row r="417" spans="1:26" ht="15.75" customHeight="1">
      <c r="A417" s="351"/>
      <c r="B417" s="352"/>
      <c r="C417" s="352"/>
      <c r="D417" s="352"/>
      <c r="E417" s="352"/>
      <c r="F417" s="352"/>
      <c r="G417" s="352"/>
      <c r="H417" s="352"/>
      <c r="I417" s="352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</row>
    <row r="418" spans="1:26" ht="15.75" customHeight="1">
      <c r="A418" s="351"/>
      <c r="B418" s="352"/>
      <c r="C418" s="352"/>
      <c r="D418" s="352"/>
      <c r="E418" s="352"/>
      <c r="F418" s="352"/>
      <c r="G418" s="352"/>
      <c r="H418" s="352"/>
      <c r="I418" s="352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</row>
    <row r="419" spans="1:26" ht="15.75" customHeight="1">
      <c r="A419" s="351"/>
      <c r="B419" s="352"/>
      <c r="C419" s="352"/>
      <c r="D419" s="352"/>
      <c r="E419" s="352"/>
      <c r="F419" s="352"/>
      <c r="G419" s="352"/>
      <c r="H419" s="352"/>
      <c r="I419" s="352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</row>
    <row r="420" spans="1:26" ht="15.75" customHeight="1">
      <c r="A420" s="351"/>
      <c r="B420" s="352"/>
      <c r="C420" s="352"/>
      <c r="D420" s="352"/>
      <c r="E420" s="352"/>
      <c r="F420" s="352"/>
      <c r="G420" s="352"/>
      <c r="H420" s="352"/>
      <c r="I420" s="352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</row>
    <row r="421" spans="1:26" ht="15.75" customHeight="1">
      <c r="A421" s="351"/>
      <c r="B421" s="352"/>
      <c r="C421" s="352"/>
      <c r="D421" s="352"/>
      <c r="E421" s="352"/>
      <c r="F421" s="352"/>
      <c r="G421" s="352"/>
      <c r="H421" s="352"/>
      <c r="I421" s="352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</row>
    <row r="422" spans="1:26" ht="15.75" customHeight="1">
      <c r="A422" s="351"/>
      <c r="B422" s="352"/>
      <c r="C422" s="352"/>
      <c r="D422" s="352"/>
      <c r="E422" s="352"/>
      <c r="F422" s="352"/>
      <c r="G422" s="352"/>
      <c r="H422" s="352"/>
      <c r="I422" s="352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</row>
    <row r="423" spans="1:26" ht="15.75" customHeight="1">
      <c r="A423" s="351"/>
      <c r="B423" s="352"/>
      <c r="C423" s="352"/>
      <c r="D423" s="352"/>
      <c r="E423" s="352"/>
      <c r="F423" s="352"/>
      <c r="G423" s="352"/>
      <c r="H423" s="352"/>
      <c r="I423" s="352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</row>
    <row r="424" spans="1:26" ht="15.75" customHeight="1">
      <c r="A424" s="351"/>
      <c r="B424" s="352"/>
      <c r="C424" s="352"/>
      <c r="D424" s="352"/>
      <c r="E424" s="352"/>
      <c r="F424" s="352"/>
      <c r="G424" s="352"/>
      <c r="H424" s="352"/>
      <c r="I424" s="352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</row>
    <row r="425" spans="1:26" ht="15.75" customHeight="1">
      <c r="A425" s="351"/>
      <c r="B425" s="352"/>
      <c r="C425" s="352"/>
      <c r="D425" s="352"/>
      <c r="E425" s="352"/>
      <c r="F425" s="352"/>
      <c r="G425" s="352"/>
      <c r="H425" s="352"/>
      <c r="I425" s="352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</row>
    <row r="426" spans="1:26" ht="15.75" customHeight="1">
      <c r="A426" s="351"/>
      <c r="B426" s="352"/>
      <c r="C426" s="352"/>
      <c r="D426" s="352"/>
      <c r="E426" s="352"/>
      <c r="F426" s="352"/>
      <c r="G426" s="352"/>
      <c r="H426" s="352"/>
      <c r="I426" s="352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</row>
    <row r="427" spans="1:26" ht="15.75" customHeight="1">
      <c r="A427" s="351"/>
      <c r="B427" s="352"/>
      <c r="C427" s="352"/>
      <c r="D427" s="352"/>
      <c r="E427" s="352"/>
      <c r="F427" s="352"/>
      <c r="G427" s="352"/>
      <c r="H427" s="352"/>
      <c r="I427" s="352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</row>
    <row r="428" spans="1:26" ht="15.75" customHeight="1">
      <c r="A428" s="351"/>
      <c r="B428" s="352"/>
      <c r="C428" s="352"/>
      <c r="D428" s="352"/>
      <c r="E428" s="352"/>
      <c r="F428" s="352"/>
      <c r="G428" s="352"/>
      <c r="H428" s="352"/>
      <c r="I428" s="352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</row>
    <row r="429" spans="1:26" ht="15.75" customHeight="1">
      <c r="A429" s="351"/>
      <c r="B429" s="352"/>
      <c r="C429" s="352"/>
      <c r="D429" s="352"/>
      <c r="E429" s="352"/>
      <c r="F429" s="352"/>
      <c r="G429" s="352"/>
      <c r="H429" s="352"/>
      <c r="I429" s="352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</row>
    <row r="430" spans="1:26" ht="15.75" customHeight="1">
      <c r="A430" s="351"/>
      <c r="B430" s="352"/>
      <c r="C430" s="352"/>
      <c r="D430" s="352"/>
      <c r="E430" s="352"/>
      <c r="F430" s="352"/>
      <c r="G430" s="352"/>
      <c r="H430" s="352"/>
      <c r="I430" s="352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</row>
    <row r="431" spans="1:26" ht="15.75" customHeight="1">
      <c r="A431" s="351"/>
      <c r="B431" s="352"/>
      <c r="C431" s="352"/>
      <c r="D431" s="352"/>
      <c r="E431" s="352"/>
      <c r="F431" s="352"/>
      <c r="G431" s="352"/>
      <c r="H431" s="352"/>
      <c r="I431" s="352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</row>
    <row r="432" spans="1:26" ht="15.75" customHeight="1">
      <c r="A432" s="351"/>
      <c r="B432" s="352"/>
      <c r="C432" s="352"/>
      <c r="D432" s="352"/>
      <c r="E432" s="352"/>
      <c r="F432" s="352"/>
      <c r="G432" s="352"/>
      <c r="H432" s="352"/>
      <c r="I432" s="352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</row>
    <row r="433" spans="1:26" ht="15.75" customHeight="1">
      <c r="A433" s="351"/>
      <c r="B433" s="352"/>
      <c r="C433" s="352"/>
      <c r="D433" s="352"/>
      <c r="E433" s="352"/>
      <c r="F433" s="352"/>
      <c r="G433" s="352"/>
      <c r="H433" s="352"/>
      <c r="I433" s="352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</row>
    <row r="434" spans="1:26" ht="15.75" customHeight="1">
      <c r="A434" s="351"/>
      <c r="B434" s="352"/>
      <c r="C434" s="352"/>
      <c r="D434" s="352"/>
      <c r="E434" s="352"/>
      <c r="F434" s="352"/>
      <c r="G434" s="352"/>
      <c r="H434" s="352"/>
      <c r="I434" s="352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</row>
    <row r="435" spans="1:26" ht="15.75" customHeight="1">
      <c r="A435" s="351"/>
      <c r="B435" s="352"/>
      <c r="C435" s="352"/>
      <c r="D435" s="352"/>
      <c r="E435" s="352"/>
      <c r="F435" s="352"/>
      <c r="G435" s="352"/>
      <c r="H435" s="352"/>
      <c r="I435" s="352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</row>
    <row r="436" spans="1:26" ht="15.75" customHeight="1">
      <c r="A436" s="351"/>
      <c r="B436" s="352"/>
      <c r="C436" s="352"/>
      <c r="D436" s="352"/>
      <c r="E436" s="352"/>
      <c r="F436" s="352"/>
      <c r="G436" s="352"/>
      <c r="H436" s="352"/>
      <c r="I436" s="352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</row>
    <row r="437" spans="1:26" ht="15.75" customHeight="1">
      <c r="A437" s="351"/>
      <c r="B437" s="352"/>
      <c r="C437" s="352"/>
      <c r="D437" s="352"/>
      <c r="E437" s="352"/>
      <c r="F437" s="352"/>
      <c r="G437" s="352"/>
      <c r="H437" s="352"/>
      <c r="I437" s="352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</row>
    <row r="438" spans="1:26" ht="15.75" customHeight="1">
      <c r="A438" s="351"/>
      <c r="B438" s="352"/>
      <c r="C438" s="352"/>
      <c r="D438" s="352"/>
      <c r="E438" s="352"/>
      <c r="F438" s="352"/>
      <c r="G438" s="352"/>
      <c r="H438" s="352"/>
      <c r="I438" s="352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</row>
    <row r="439" spans="1:26" ht="15.75" customHeight="1">
      <c r="A439" s="351"/>
      <c r="B439" s="352"/>
      <c r="C439" s="352"/>
      <c r="D439" s="352"/>
      <c r="E439" s="352"/>
      <c r="F439" s="352"/>
      <c r="G439" s="352"/>
      <c r="H439" s="352"/>
      <c r="I439" s="352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</row>
    <row r="440" spans="1:26" ht="15.75" customHeight="1">
      <c r="A440" s="351"/>
      <c r="B440" s="352"/>
      <c r="C440" s="352"/>
      <c r="D440" s="352"/>
      <c r="E440" s="352"/>
      <c r="F440" s="352"/>
      <c r="G440" s="352"/>
      <c r="H440" s="352"/>
      <c r="I440" s="352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</row>
    <row r="441" spans="1:26" ht="15.75" customHeight="1">
      <c r="A441" s="351"/>
      <c r="B441" s="352"/>
      <c r="C441" s="352"/>
      <c r="D441" s="352"/>
      <c r="E441" s="352"/>
      <c r="F441" s="352"/>
      <c r="G441" s="352"/>
      <c r="H441" s="352"/>
      <c r="I441" s="352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</row>
    <row r="442" spans="1:26" ht="15.75" customHeight="1">
      <c r="A442" s="351"/>
      <c r="B442" s="352"/>
      <c r="C442" s="352"/>
      <c r="D442" s="352"/>
      <c r="E442" s="352"/>
      <c r="F442" s="352"/>
      <c r="G442" s="352"/>
      <c r="H442" s="352"/>
      <c r="I442" s="352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</row>
    <row r="443" spans="1:26" ht="15.75" customHeight="1">
      <c r="A443" s="351"/>
      <c r="B443" s="352"/>
      <c r="C443" s="352"/>
      <c r="D443" s="352"/>
      <c r="E443" s="352"/>
      <c r="F443" s="352"/>
      <c r="G443" s="352"/>
      <c r="H443" s="352"/>
      <c r="I443" s="352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</row>
    <row r="444" spans="1:26" ht="15.75" customHeight="1">
      <c r="A444" s="351"/>
      <c r="B444" s="352"/>
      <c r="C444" s="352"/>
      <c r="D444" s="352"/>
      <c r="E444" s="352"/>
      <c r="F444" s="352"/>
      <c r="G444" s="352"/>
      <c r="H444" s="352"/>
      <c r="I444" s="352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</row>
    <row r="445" spans="1:26" ht="15.75" customHeight="1">
      <c r="A445" s="351"/>
      <c r="B445" s="352"/>
      <c r="C445" s="352"/>
      <c r="D445" s="352"/>
      <c r="E445" s="352"/>
      <c r="F445" s="352"/>
      <c r="G445" s="352"/>
      <c r="H445" s="352"/>
      <c r="I445" s="352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</row>
    <row r="446" spans="1:26" ht="15.75" customHeight="1">
      <c r="A446" s="351"/>
      <c r="B446" s="352"/>
      <c r="C446" s="352"/>
      <c r="D446" s="352"/>
      <c r="E446" s="352"/>
      <c r="F446" s="352"/>
      <c r="G446" s="352"/>
      <c r="H446" s="352"/>
      <c r="I446" s="352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</row>
    <row r="447" spans="1:26" ht="15.75" customHeight="1">
      <c r="A447" s="351"/>
      <c r="B447" s="352"/>
      <c r="C447" s="352"/>
      <c r="D447" s="352"/>
      <c r="E447" s="352"/>
      <c r="F447" s="352"/>
      <c r="G447" s="352"/>
      <c r="H447" s="352"/>
      <c r="I447" s="352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</row>
    <row r="448" spans="1:26" ht="15.75" customHeight="1">
      <c r="A448" s="351"/>
      <c r="B448" s="352"/>
      <c r="C448" s="352"/>
      <c r="D448" s="352"/>
      <c r="E448" s="352"/>
      <c r="F448" s="352"/>
      <c r="G448" s="352"/>
      <c r="H448" s="352"/>
      <c r="I448" s="352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</row>
    <row r="449" spans="1:26" ht="15.75" customHeight="1">
      <c r="A449" s="351"/>
      <c r="B449" s="352"/>
      <c r="C449" s="352"/>
      <c r="D449" s="352"/>
      <c r="E449" s="352"/>
      <c r="F449" s="352"/>
      <c r="G449" s="352"/>
      <c r="H449" s="352"/>
      <c r="I449" s="352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</row>
    <row r="450" spans="1:26" ht="15.75" customHeight="1">
      <c r="A450" s="351"/>
      <c r="B450" s="352"/>
      <c r="C450" s="352"/>
      <c r="D450" s="352"/>
      <c r="E450" s="352"/>
      <c r="F450" s="352"/>
      <c r="G450" s="352"/>
      <c r="H450" s="352"/>
      <c r="I450" s="352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</row>
    <row r="451" spans="1:26" ht="15.75" customHeight="1">
      <c r="A451" s="351"/>
      <c r="B451" s="352"/>
      <c r="C451" s="352"/>
      <c r="D451" s="352"/>
      <c r="E451" s="352"/>
      <c r="F451" s="352"/>
      <c r="G451" s="352"/>
      <c r="H451" s="352"/>
      <c r="I451" s="352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</row>
    <row r="452" spans="1:26" ht="15.75" customHeight="1">
      <c r="A452" s="351"/>
      <c r="B452" s="352"/>
      <c r="C452" s="352"/>
      <c r="D452" s="352"/>
      <c r="E452" s="352"/>
      <c r="F452" s="352"/>
      <c r="G452" s="352"/>
      <c r="H452" s="352"/>
      <c r="I452" s="352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</row>
    <row r="453" spans="1:26" ht="15.75" customHeight="1">
      <c r="A453" s="351"/>
      <c r="B453" s="352"/>
      <c r="C453" s="352"/>
      <c r="D453" s="352"/>
      <c r="E453" s="352"/>
      <c r="F453" s="352"/>
      <c r="G453" s="352"/>
      <c r="H453" s="352"/>
      <c r="I453" s="352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</row>
    <row r="454" spans="1:26" ht="15.75" customHeight="1">
      <c r="A454" s="351"/>
      <c r="B454" s="352"/>
      <c r="C454" s="352"/>
      <c r="D454" s="352"/>
      <c r="E454" s="352"/>
      <c r="F454" s="352"/>
      <c r="G454" s="352"/>
      <c r="H454" s="352"/>
      <c r="I454" s="352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</row>
    <row r="455" spans="1:26" ht="15.75" customHeight="1">
      <c r="A455" s="351"/>
      <c r="B455" s="352"/>
      <c r="C455" s="352"/>
      <c r="D455" s="352"/>
      <c r="E455" s="352"/>
      <c r="F455" s="352"/>
      <c r="G455" s="352"/>
      <c r="H455" s="352"/>
      <c r="I455" s="352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</row>
    <row r="456" spans="1:26" ht="15.75" customHeight="1">
      <c r="A456" s="351"/>
      <c r="B456" s="352"/>
      <c r="C456" s="352"/>
      <c r="D456" s="352"/>
      <c r="E456" s="352"/>
      <c r="F456" s="352"/>
      <c r="G456" s="352"/>
      <c r="H456" s="352"/>
      <c r="I456" s="352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</row>
    <row r="457" spans="1:26" ht="15.75" customHeight="1">
      <c r="A457" s="351"/>
      <c r="B457" s="352"/>
      <c r="C457" s="352"/>
      <c r="D457" s="352"/>
      <c r="E457" s="352"/>
      <c r="F457" s="352"/>
      <c r="G457" s="352"/>
      <c r="H457" s="352"/>
      <c r="I457" s="352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</row>
    <row r="458" spans="1:26" ht="15.75" customHeight="1">
      <c r="A458" s="351"/>
      <c r="B458" s="352"/>
      <c r="C458" s="352"/>
      <c r="D458" s="352"/>
      <c r="E458" s="352"/>
      <c r="F458" s="352"/>
      <c r="G458" s="352"/>
      <c r="H458" s="352"/>
      <c r="I458" s="352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</row>
    <row r="459" spans="1:26" ht="15.75" customHeight="1">
      <c r="A459" s="351"/>
      <c r="B459" s="352"/>
      <c r="C459" s="352"/>
      <c r="D459" s="352"/>
      <c r="E459" s="352"/>
      <c r="F459" s="352"/>
      <c r="G459" s="352"/>
      <c r="H459" s="352"/>
      <c r="I459" s="352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</row>
    <row r="460" spans="1:26" ht="15.75" customHeight="1">
      <c r="A460" s="351"/>
      <c r="B460" s="352"/>
      <c r="C460" s="352"/>
      <c r="D460" s="352"/>
      <c r="E460" s="352"/>
      <c r="F460" s="352"/>
      <c r="G460" s="352"/>
      <c r="H460" s="352"/>
      <c r="I460" s="352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</row>
    <row r="461" spans="1:26" ht="15.75" customHeight="1">
      <c r="A461" s="351"/>
      <c r="B461" s="352"/>
      <c r="C461" s="352"/>
      <c r="D461" s="352"/>
      <c r="E461" s="352"/>
      <c r="F461" s="352"/>
      <c r="G461" s="352"/>
      <c r="H461" s="352"/>
      <c r="I461" s="352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</row>
    <row r="462" spans="1:26" ht="15.75" customHeight="1">
      <c r="A462" s="351"/>
      <c r="B462" s="352"/>
      <c r="C462" s="352"/>
      <c r="D462" s="352"/>
      <c r="E462" s="352"/>
      <c r="F462" s="352"/>
      <c r="G462" s="352"/>
      <c r="H462" s="352"/>
      <c r="I462" s="352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</row>
    <row r="463" spans="1:26" ht="15.75" customHeight="1">
      <c r="A463" s="351"/>
      <c r="B463" s="352"/>
      <c r="C463" s="352"/>
      <c r="D463" s="352"/>
      <c r="E463" s="352"/>
      <c r="F463" s="352"/>
      <c r="G463" s="352"/>
      <c r="H463" s="352"/>
      <c r="I463" s="352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</row>
    <row r="464" spans="1:26" ht="15.75" customHeight="1">
      <c r="A464" s="351"/>
      <c r="B464" s="352"/>
      <c r="C464" s="352"/>
      <c r="D464" s="352"/>
      <c r="E464" s="352"/>
      <c r="F464" s="352"/>
      <c r="G464" s="352"/>
      <c r="H464" s="352"/>
      <c r="I464" s="352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</row>
    <row r="465" spans="1:26" ht="15.75" customHeight="1">
      <c r="A465" s="351"/>
      <c r="B465" s="352"/>
      <c r="C465" s="352"/>
      <c r="D465" s="352"/>
      <c r="E465" s="352"/>
      <c r="F465" s="352"/>
      <c r="G465" s="352"/>
      <c r="H465" s="352"/>
      <c r="I465" s="352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</row>
    <row r="466" spans="1:26" ht="15.75" customHeight="1">
      <c r="A466" s="351"/>
      <c r="B466" s="352"/>
      <c r="C466" s="352"/>
      <c r="D466" s="352"/>
      <c r="E466" s="352"/>
      <c r="F466" s="352"/>
      <c r="G466" s="352"/>
      <c r="H466" s="352"/>
      <c r="I466" s="352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</row>
    <row r="467" spans="1:26" ht="15.75" customHeight="1">
      <c r="A467" s="351"/>
      <c r="B467" s="352"/>
      <c r="C467" s="352"/>
      <c r="D467" s="352"/>
      <c r="E467" s="352"/>
      <c r="F467" s="352"/>
      <c r="G467" s="352"/>
      <c r="H467" s="352"/>
      <c r="I467" s="352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</row>
    <row r="468" spans="1:26" ht="15.75" customHeight="1">
      <c r="A468" s="351"/>
      <c r="B468" s="352"/>
      <c r="C468" s="352"/>
      <c r="D468" s="352"/>
      <c r="E468" s="352"/>
      <c r="F468" s="352"/>
      <c r="G468" s="352"/>
      <c r="H468" s="352"/>
      <c r="I468" s="352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</row>
    <row r="469" spans="1:26" ht="15.75" customHeight="1">
      <c r="A469" s="351"/>
      <c r="B469" s="352"/>
      <c r="C469" s="352"/>
      <c r="D469" s="352"/>
      <c r="E469" s="352"/>
      <c r="F469" s="352"/>
      <c r="G469" s="352"/>
      <c r="H469" s="352"/>
      <c r="I469" s="352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</row>
    <row r="470" spans="1:26" ht="15.75" customHeight="1">
      <c r="A470" s="351"/>
      <c r="B470" s="352"/>
      <c r="C470" s="352"/>
      <c r="D470" s="352"/>
      <c r="E470" s="352"/>
      <c r="F470" s="352"/>
      <c r="G470" s="352"/>
      <c r="H470" s="352"/>
      <c r="I470" s="352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</row>
    <row r="471" spans="1:26" ht="15.75" customHeight="1">
      <c r="A471" s="351"/>
      <c r="B471" s="352"/>
      <c r="C471" s="352"/>
      <c r="D471" s="352"/>
      <c r="E471" s="352"/>
      <c r="F471" s="352"/>
      <c r="G471" s="352"/>
      <c r="H471" s="352"/>
      <c r="I471" s="352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</row>
    <row r="472" spans="1:26" ht="15.75" customHeight="1">
      <c r="A472" s="351"/>
      <c r="B472" s="352"/>
      <c r="C472" s="352"/>
      <c r="D472" s="352"/>
      <c r="E472" s="352"/>
      <c r="F472" s="352"/>
      <c r="G472" s="352"/>
      <c r="H472" s="352"/>
      <c r="I472" s="352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</row>
    <row r="473" spans="1:26" ht="15.75" customHeight="1">
      <c r="A473" s="351"/>
      <c r="B473" s="352"/>
      <c r="C473" s="352"/>
      <c r="D473" s="352"/>
      <c r="E473" s="352"/>
      <c r="F473" s="352"/>
      <c r="G473" s="352"/>
      <c r="H473" s="352"/>
      <c r="I473" s="352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</row>
    <row r="474" spans="1:26" ht="15.75" customHeight="1">
      <c r="A474" s="351"/>
      <c r="B474" s="352"/>
      <c r="C474" s="352"/>
      <c r="D474" s="352"/>
      <c r="E474" s="352"/>
      <c r="F474" s="352"/>
      <c r="G474" s="352"/>
      <c r="H474" s="352"/>
      <c r="I474" s="352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</row>
    <row r="475" spans="1:26" ht="15.75" customHeight="1">
      <c r="A475" s="351"/>
      <c r="B475" s="352"/>
      <c r="C475" s="352"/>
      <c r="D475" s="352"/>
      <c r="E475" s="352"/>
      <c r="F475" s="352"/>
      <c r="G475" s="352"/>
      <c r="H475" s="352"/>
      <c r="I475" s="352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</row>
    <row r="476" spans="1:26" ht="15.75" customHeight="1">
      <c r="A476" s="351"/>
      <c r="B476" s="352"/>
      <c r="C476" s="352"/>
      <c r="D476" s="352"/>
      <c r="E476" s="352"/>
      <c r="F476" s="352"/>
      <c r="G476" s="352"/>
      <c r="H476" s="352"/>
      <c r="I476" s="352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</row>
    <row r="477" spans="1:26" ht="15.75" customHeight="1">
      <c r="A477" s="351"/>
      <c r="B477" s="352"/>
      <c r="C477" s="352"/>
      <c r="D477" s="352"/>
      <c r="E477" s="352"/>
      <c r="F477" s="352"/>
      <c r="G477" s="352"/>
      <c r="H477" s="352"/>
      <c r="I477" s="352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</row>
    <row r="478" spans="1:26" ht="15.75" customHeight="1">
      <c r="A478" s="351"/>
      <c r="B478" s="352"/>
      <c r="C478" s="352"/>
      <c r="D478" s="352"/>
      <c r="E478" s="352"/>
      <c r="F478" s="352"/>
      <c r="G478" s="352"/>
      <c r="H478" s="352"/>
      <c r="I478" s="352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</row>
    <row r="479" spans="1:26" ht="15.75" customHeight="1">
      <c r="A479" s="351"/>
      <c r="B479" s="352"/>
      <c r="C479" s="352"/>
      <c r="D479" s="352"/>
      <c r="E479" s="352"/>
      <c r="F479" s="352"/>
      <c r="G479" s="352"/>
      <c r="H479" s="352"/>
      <c r="I479" s="352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</row>
    <row r="480" spans="1:26" ht="15.75" customHeight="1">
      <c r="A480" s="351"/>
      <c r="B480" s="352"/>
      <c r="C480" s="352"/>
      <c r="D480" s="352"/>
      <c r="E480" s="352"/>
      <c r="F480" s="352"/>
      <c r="G480" s="352"/>
      <c r="H480" s="352"/>
      <c r="I480" s="352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</row>
    <row r="481" spans="1:26" ht="15.75" customHeight="1">
      <c r="A481" s="351"/>
      <c r="B481" s="352"/>
      <c r="C481" s="352"/>
      <c r="D481" s="352"/>
      <c r="E481" s="352"/>
      <c r="F481" s="352"/>
      <c r="G481" s="352"/>
      <c r="H481" s="352"/>
      <c r="I481" s="352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</row>
    <row r="482" spans="1:26" ht="15.75" customHeight="1">
      <c r="A482" s="351"/>
      <c r="B482" s="352"/>
      <c r="C482" s="352"/>
      <c r="D482" s="352"/>
      <c r="E482" s="352"/>
      <c r="F482" s="352"/>
      <c r="G482" s="352"/>
      <c r="H482" s="352"/>
      <c r="I482" s="352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</row>
    <row r="483" spans="1:26" ht="15.75" customHeight="1">
      <c r="A483" s="351"/>
      <c r="B483" s="352"/>
      <c r="C483" s="352"/>
      <c r="D483" s="352"/>
      <c r="E483" s="352"/>
      <c r="F483" s="352"/>
      <c r="G483" s="352"/>
      <c r="H483" s="352"/>
      <c r="I483" s="352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</row>
    <row r="484" spans="1:26" ht="15.75" customHeight="1">
      <c r="A484" s="351"/>
      <c r="B484" s="352"/>
      <c r="C484" s="352"/>
      <c r="D484" s="352"/>
      <c r="E484" s="352"/>
      <c r="F484" s="352"/>
      <c r="G484" s="352"/>
      <c r="H484" s="352"/>
      <c r="I484" s="352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</row>
    <row r="485" spans="1:26" ht="15.75" customHeight="1">
      <c r="A485" s="351"/>
      <c r="B485" s="352"/>
      <c r="C485" s="352"/>
      <c r="D485" s="352"/>
      <c r="E485" s="352"/>
      <c r="F485" s="352"/>
      <c r="G485" s="352"/>
      <c r="H485" s="352"/>
      <c r="I485" s="352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</row>
    <row r="486" spans="1:26" ht="15.75" customHeight="1">
      <c r="A486" s="351"/>
      <c r="B486" s="352"/>
      <c r="C486" s="352"/>
      <c r="D486" s="352"/>
      <c r="E486" s="352"/>
      <c r="F486" s="352"/>
      <c r="G486" s="352"/>
      <c r="H486" s="352"/>
      <c r="I486" s="352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</row>
    <row r="487" spans="1:26" ht="15.75" customHeight="1">
      <c r="A487" s="351"/>
      <c r="B487" s="352"/>
      <c r="C487" s="352"/>
      <c r="D487" s="352"/>
      <c r="E487" s="352"/>
      <c r="F487" s="352"/>
      <c r="G487" s="352"/>
      <c r="H487" s="352"/>
      <c r="I487" s="352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</row>
    <row r="488" spans="1:26" ht="15.75" customHeight="1">
      <c r="A488" s="351"/>
      <c r="B488" s="352"/>
      <c r="C488" s="352"/>
      <c r="D488" s="352"/>
      <c r="E488" s="352"/>
      <c r="F488" s="352"/>
      <c r="G488" s="352"/>
      <c r="H488" s="352"/>
      <c r="I488" s="352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</row>
    <row r="489" spans="1:26" ht="15.75" customHeight="1">
      <c r="A489" s="351"/>
      <c r="B489" s="352"/>
      <c r="C489" s="352"/>
      <c r="D489" s="352"/>
      <c r="E489" s="352"/>
      <c r="F489" s="352"/>
      <c r="G489" s="352"/>
      <c r="H489" s="352"/>
      <c r="I489" s="352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</row>
    <row r="490" spans="1:26" ht="15.75" customHeight="1">
      <c r="A490" s="351"/>
      <c r="B490" s="352"/>
      <c r="C490" s="352"/>
      <c r="D490" s="352"/>
      <c r="E490" s="352"/>
      <c r="F490" s="352"/>
      <c r="G490" s="352"/>
      <c r="H490" s="352"/>
      <c r="I490" s="352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</row>
    <row r="491" spans="1:26" ht="15.75" customHeight="1">
      <c r="A491" s="351"/>
      <c r="B491" s="352"/>
      <c r="C491" s="352"/>
      <c r="D491" s="352"/>
      <c r="E491" s="352"/>
      <c r="F491" s="352"/>
      <c r="G491" s="352"/>
      <c r="H491" s="352"/>
      <c r="I491" s="352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</row>
    <row r="492" spans="1:26" ht="15.75" customHeight="1">
      <c r="A492" s="351"/>
      <c r="B492" s="352"/>
      <c r="C492" s="352"/>
      <c r="D492" s="352"/>
      <c r="E492" s="352"/>
      <c r="F492" s="352"/>
      <c r="G492" s="352"/>
      <c r="H492" s="352"/>
      <c r="I492" s="352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</row>
    <row r="493" spans="1:26" ht="15.75" customHeight="1">
      <c r="A493" s="351"/>
      <c r="B493" s="352"/>
      <c r="C493" s="352"/>
      <c r="D493" s="352"/>
      <c r="E493" s="352"/>
      <c r="F493" s="352"/>
      <c r="G493" s="352"/>
      <c r="H493" s="352"/>
      <c r="I493" s="352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</row>
    <row r="494" spans="1:26" ht="15.75" customHeight="1">
      <c r="A494" s="351"/>
      <c r="B494" s="352"/>
      <c r="C494" s="352"/>
      <c r="D494" s="352"/>
      <c r="E494" s="352"/>
      <c r="F494" s="352"/>
      <c r="G494" s="352"/>
      <c r="H494" s="352"/>
      <c r="I494" s="352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</row>
    <row r="495" spans="1:26" ht="15.75" customHeight="1">
      <c r="A495" s="351"/>
      <c r="B495" s="352"/>
      <c r="C495" s="352"/>
      <c r="D495" s="352"/>
      <c r="E495" s="352"/>
      <c r="F495" s="352"/>
      <c r="G495" s="352"/>
      <c r="H495" s="352"/>
      <c r="I495" s="352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</row>
    <row r="496" spans="1:26" ht="15.75" customHeight="1">
      <c r="A496" s="351"/>
      <c r="B496" s="352"/>
      <c r="C496" s="352"/>
      <c r="D496" s="352"/>
      <c r="E496" s="352"/>
      <c r="F496" s="352"/>
      <c r="G496" s="352"/>
      <c r="H496" s="352"/>
      <c r="I496" s="352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</row>
    <row r="497" spans="1:26" ht="15.75" customHeight="1">
      <c r="A497" s="351"/>
      <c r="B497" s="352"/>
      <c r="C497" s="352"/>
      <c r="D497" s="352"/>
      <c r="E497" s="352"/>
      <c r="F497" s="352"/>
      <c r="G497" s="352"/>
      <c r="H497" s="352"/>
      <c r="I497" s="352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</row>
    <row r="498" spans="1:26" ht="15.75" customHeight="1">
      <c r="A498" s="351"/>
      <c r="B498" s="352"/>
      <c r="C498" s="352"/>
      <c r="D498" s="352"/>
      <c r="E498" s="352"/>
      <c r="F498" s="352"/>
      <c r="G498" s="352"/>
      <c r="H498" s="352"/>
      <c r="I498" s="352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</row>
    <row r="499" spans="1:26" ht="15.75" customHeight="1">
      <c r="A499" s="351"/>
      <c r="B499" s="352"/>
      <c r="C499" s="352"/>
      <c r="D499" s="352"/>
      <c r="E499" s="352"/>
      <c r="F499" s="352"/>
      <c r="G499" s="352"/>
      <c r="H499" s="352"/>
      <c r="I499" s="352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</row>
    <row r="500" spans="1:26" ht="15.75" customHeight="1">
      <c r="A500" s="351"/>
      <c r="B500" s="352"/>
      <c r="C500" s="352"/>
      <c r="D500" s="352"/>
      <c r="E500" s="352"/>
      <c r="F500" s="352"/>
      <c r="G500" s="352"/>
      <c r="H500" s="352"/>
      <c r="I500" s="352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</row>
    <row r="501" spans="1:26" ht="15.75" customHeight="1">
      <c r="A501" s="351"/>
      <c r="B501" s="352"/>
      <c r="C501" s="352"/>
      <c r="D501" s="352"/>
      <c r="E501" s="352"/>
      <c r="F501" s="352"/>
      <c r="G501" s="352"/>
      <c r="H501" s="352"/>
      <c r="I501" s="352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</row>
    <row r="502" spans="1:26" ht="15.75" customHeight="1">
      <c r="A502" s="351"/>
      <c r="B502" s="352"/>
      <c r="C502" s="352"/>
      <c r="D502" s="352"/>
      <c r="E502" s="352"/>
      <c r="F502" s="352"/>
      <c r="G502" s="352"/>
      <c r="H502" s="352"/>
      <c r="I502" s="352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</row>
    <row r="503" spans="1:26" ht="15.75" customHeight="1">
      <c r="A503" s="351"/>
      <c r="B503" s="352"/>
      <c r="C503" s="352"/>
      <c r="D503" s="352"/>
      <c r="E503" s="352"/>
      <c r="F503" s="352"/>
      <c r="G503" s="352"/>
      <c r="H503" s="352"/>
      <c r="I503" s="352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</row>
    <row r="504" spans="1:26" ht="15.75" customHeight="1">
      <c r="A504" s="351"/>
      <c r="B504" s="352"/>
      <c r="C504" s="352"/>
      <c r="D504" s="352"/>
      <c r="E504" s="352"/>
      <c r="F504" s="352"/>
      <c r="G504" s="352"/>
      <c r="H504" s="352"/>
      <c r="I504" s="352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</row>
    <row r="505" spans="1:26" ht="15.75" customHeight="1">
      <c r="A505" s="351"/>
      <c r="B505" s="352"/>
      <c r="C505" s="352"/>
      <c r="D505" s="352"/>
      <c r="E505" s="352"/>
      <c r="F505" s="352"/>
      <c r="G505" s="352"/>
      <c r="H505" s="352"/>
      <c r="I505" s="352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</row>
    <row r="506" spans="1:26" ht="15.75" customHeight="1">
      <c r="A506" s="351"/>
      <c r="B506" s="352"/>
      <c r="C506" s="352"/>
      <c r="D506" s="352"/>
      <c r="E506" s="352"/>
      <c r="F506" s="352"/>
      <c r="G506" s="352"/>
      <c r="H506" s="352"/>
      <c r="I506" s="352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</row>
    <row r="507" spans="1:26" ht="15.75" customHeight="1">
      <c r="A507" s="351"/>
      <c r="B507" s="352"/>
      <c r="C507" s="352"/>
      <c r="D507" s="352"/>
      <c r="E507" s="352"/>
      <c r="F507" s="352"/>
      <c r="G507" s="352"/>
      <c r="H507" s="352"/>
      <c r="I507" s="352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</row>
    <row r="508" spans="1:26" ht="15.75" customHeight="1">
      <c r="A508" s="351"/>
      <c r="B508" s="352"/>
      <c r="C508" s="352"/>
      <c r="D508" s="352"/>
      <c r="E508" s="352"/>
      <c r="F508" s="352"/>
      <c r="G508" s="352"/>
      <c r="H508" s="352"/>
      <c r="I508" s="352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</row>
    <row r="509" spans="1:26" ht="15.75" customHeight="1">
      <c r="A509" s="351"/>
      <c r="B509" s="352"/>
      <c r="C509" s="352"/>
      <c r="D509" s="352"/>
      <c r="E509" s="352"/>
      <c r="F509" s="352"/>
      <c r="G509" s="352"/>
      <c r="H509" s="352"/>
      <c r="I509" s="352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</row>
    <row r="510" spans="1:26" ht="15.75" customHeight="1">
      <c r="A510" s="351"/>
      <c r="B510" s="352"/>
      <c r="C510" s="352"/>
      <c r="D510" s="352"/>
      <c r="E510" s="352"/>
      <c r="F510" s="352"/>
      <c r="G510" s="352"/>
      <c r="H510" s="352"/>
      <c r="I510" s="352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</row>
    <row r="511" spans="1:26" ht="15.75" customHeight="1">
      <c r="A511" s="351"/>
      <c r="B511" s="352"/>
      <c r="C511" s="352"/>
      <c r="D511" s="352"/>
      <c r="E511" s="352"/>
      <c r="F511" s="352"/>
      <c r="G511" s="352"/>
      <c r="H511" s="352"/>
      <c r="I511" s="352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</row>
    <row r="512" spans="1:26" ht="15.75" customHeight="1">
      <c r="A512" s="351"/>
      <c r="B512" s="352"/>
      <c r="C512" s="352"/>
      <c r="D512" s="352"/>
      <c r="E512" s="352"/>
      <c r="F512" s="352"/>
      <c r="G512" s="352"/>
      <c r="H512" s="352"/>
      <c r="I512" s="352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</row>
    <row r="513" spans="1:26" ht="15.75" customHeight="1">
      <c r="A513" s="351"/>
      <c r="B513" s="352"/>
      <c r="C513" s="352"/>
      <c r="D513" s="352"/>
      <c r="E513" s="352"/>
      <c r="F513" s="352"/>
      <c r="G513" s="352"/>
      <c r="H513" s="352"/>
      <c r="I513" s="352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</row>
    <row r="514" spans="1:26" ht="15.75" customHeight="1">
      <c r="A514" s="351"/>
      <c r="B514" s="352"/>
      <c r="C514" s="352"/>
      <c r="D514" s="352"/>
      <c r="E514" s="352"/>
      <c r="F514" s="352"/>
      <c r="G514" s="352"/>
      <c r="H514" s="352"/>
      <c r="I514" s="352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</row>
    <row r="515" spans="1:26" ht="15.75" customHeight="1">
      <c r="A515" s="351"/>
      <c r="B515" s="352"/>
      <c r="C515" s="352"/>
      <c r="D515" s="352"/>
      <c r="E515" s="352"/>
      <c r="F515" s="352"/>
      <c r="G515" s="352"/>
      <c r="H515" s="352"/>
      <c r="I515" s="352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</row>
    <row r="516" spans="1:26" ht="15.75" customHeight="1">
      <c r="A516" s="351"/>
      <c r="B516" s="352"/>
      <c r="C516" s="352"/>
      <c r="D516" s="352"/>
      <c r="E516" s="352"/>
      <c r="F516" s="352"/>
      <c r="G516" s="352"/>
      <c r="H516" s="352"/>
      <c r="I516" s="352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</row>
    <row r="517" spans="1:26" ht="15.75" customHeight="1">
      <c r="A517" s="351"/>
      <c r="B517" s="352"/>
      <c r="C517" s="352"/>
      <c r="D517" s="352"/>
      <c r="E517" s="352"/>
      <c r="F517" s="352"/>
      <c r="G517" s="352"/>
      <c r="H517" s="352"/>
      <c r="I517" s="352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</row>
    <row r="518" spans="1:26" ht="15.75" customHeight="1">
      <c r="A518" s="351"/>
      <c r="B518" s="352"/>
      <c r="C518" s="352"/>
      <c r="D518" s="352"/>
      <c r="E518" s="352"/>
      <c r="F518" s="352"/>
      <c r="G518" s="352"/>
      <c r="H518" s="352"/>
      <c r="I518" s="352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</row>
    <row r="519" spans="1:26" ht="15.75" customHeight="1">
      <c r="A519" s="351"/>
      <c r="B519" s="352"/>
      <c r="C519" s="352"/>
      <c r="D519" s="352"/>
      <c r="E519" s="352"/>
      <c r="F519" s="352"/>
      <c r="G519" s="352"/>
      <c r="H519" s="352"/>
      <c r="I519" s="352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</row>
    <row r="520" spans="1:26" ht="15.75" customHeight="1">
      <c r="A520" s="351"/>
      <c r="B520" s="352"/>
      <c r="C520" s="352"/>
      <c r="D520" s="352"/>
      <c r="E520" s="352"/>
      <c r="F520" s="352"/>
      <c r="G520" s="352"/>
      <c r="H520" s="352"/>
      <c r="I520" s="352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</row>
    <row r="521" spans="1:26" ht="15.75" customHeight="1">
      <c r="A521" s="351"/>
      <c r="B521" s="352"/>
      <c r="C521" s="352"/>
      <c r="D521" s="352"/>
      <c r="E521" s="352"/>
      <c r="F521" s="352"/>
      <c r="G521" s="352"/>
      <c r="H521" s="352"/>
      <c r="I521" s="352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</row>
    <row r="522" spans="1:26" ht="15.75" customHeight="1">
      <c r="A522" s="351"/>
      <c r="B522" s="352"/>
      <c r="C522" s="352"/>
      <c r="D522" s="352"/>
      <c r="E522" s="352"/>
      <c r="F522" s="352"/>
      <c r="G522" s="352"/>
      <c r="H522" s="352"/>
      <c r="I522" s="352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</row>
    <row r="523" spans="1:26" ht="15.75" customHeight="1">
      <c r="A523" s="351"/>
      <c r="B523" s="352"/>
      <c r="C523" s="352"/>
      <c r="D523" s="352"/>
      <c r="E523" s="352"/>
      <c r="F523" s="352"/>
      <c r="G523" s="352"/>
      <c r="H523" s="352"/>
      <c r="I523" s="352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</row>
    <row r="524" spans="1:26" ht="15.75" customHeight="1">
      <c r="A524" s="351"/>
      <c r="B524" s="352"/>
      <c r="C524" s="352"/>
      <c r="D524" s="352"/>
      <c r="E524" s="352"/>
      <c r="F524" s="352"/>
      <c r="G524" s="352"/>
      <c r="H524" s="352"/>
      <c r="I524" s="352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</row>
    <row r="525" spans="1:26" ht="15.75" customHeight="1">
      <c r="A525" s="351"/>
      <c r="B525" s="352"/>
      <c r="C525" s="352"/>
      <c r="D525" s="352"/>
      <c r="E525" s="352"/>
      <c r="F525" s="352"/>
      <c r="G525" s="352"/>
      <c r="H525" s="352"/>
      <c r="I525" s="352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</row>
    <row r="526" spans="1:26" ht="15.75" customHeight="1">
      <c r="A526" s="351"/>
      <c r="B526" s="352"/>
      <c r="C526" s="352"/>
      <c r="D526" s="352"/>
      <c r="E526" s="352"/>
      <c r="F526" s="352"/>
      <c r="G526" s="352"/>
      <c r="H526" s="352"/>
      <c r="I526" s="352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</row>
    <row r="527" spans="1:26" ht="15.75" customHeight="1">
      <c r="A527" s="351"/>
      <c r="B527" s="352"/>
      <c r="C527" s="352"/>
      <c r="D527" s="352"/>
      <c r="E527" s="352"/>
      <c r="F527" s="352"/>
      <c r="G527" s="352"/>
      <c r="H527" s="352"/>
      <c r="I527" s="352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</row>
    <row r="528" spans="1:26" ht="15.75" customHeight="1">
      <c r="A528" s="351"/>
      <c r="B528" s="352"/>
      <c r="C528" s="352"/>
      <c r="D528" s="352"/>
      <c r="E528" s="352"/>
      <c r="F528" s="352"/>
      <c r="G528" s="352"/>
      <c r="H528" s="352"/>
      <c r="I528" s="352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</row>
    <row r="529" spans="1:26" ht="15.75" customHeight="1">
      <c r="A529" s="351"/>
      <c r="B529" s="352"/>
      <c r="C529" s="352"/>
      <c r="D529" s="352"/>
      <c r="E529" s="352"/>
      <c r="F529" s="352"/>
      <c r="G529" s="352"/>
      <c r="H529" s="352"/>
      <c r="I529" s="352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</row>
    <row r="530" spans="1:26" ht="15.75" customHeight="1">
      <c r="A530" s="351"/>
      <c r="B530" s="352"/>
      <c r="C530" s="352"/>
      <c r="D530" s="352"/>
      <c r="E530" s="352"/>
      <c r="F530" s="352"/>
      <c r="G530" s="352"/>
      <c r="H530" s="352"/>
      <c r="I530" s="352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</row>
    <row r="531" spans="1:26" ht="15.75" customHeight="1">
      <c r="A531" s="351"/>
      <c r="B531" s="352"/>
      <c r="C531" s="352"/>
      <c r="D531" s="352"/>
      <c r="E531" s="352"/>
      <c r="F531" s="352"/>
      <c r="G531" s="352"/>
      <c r="H531" s="352"/>
      <c r="I531" s="352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</row>
    <row r="532" spans="1:26" ht="15.75" customHeight="1">
      <c r="A532" s="351"/>
      <c r="B532" s="352"/>
      <c r="C532" s="352"/>
      <c r="D532" s="352"/>
      <c r="E532" s="352"/>
      <c r="F532" s="352"/>
      <c r="G532" s="352"/>
      <c r="H532" s="352"/>
      <c r="I532" s="352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</row>
    <row r="533" spans="1:26" ht="15.75" customHeight="1">
      <c r="A533" s="351"/>
      <c r="B533" s="352"/>
      <c r="C533" s="352"/>
      <c r="D533" s="352"/>
      <c r="E533" s="352"/>
      <c r="F533" s="352"/>
      <c r="G533" s="352"/>
      <c r="H533" s="352"/>
      <c r="I533" s="352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</row>
    <row r="534" spans="1:26" ht="15.75" customHeight="1">
      <c r="A534" s="351"/>
      <c r="B534" s="352"/>
      <c r="C534" s="352"/>
      <c r="D534" s="352"/>
      <c r="E534" s="352"/>
      <c r="F534" s="352"/>
      <c r="G534" s="352"/>
      <c r="H534" s="352"/>
      <c r="I534" s="352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</row>
    <row r="535" spans="1:26" ht="15.75" customHeight="1">
      <c r="A535" s="351"/>
      <c r="B535" s="352"/>
      <c r="C535" s="352"/>
      <c r="D535" s="352"/>
      <c r="E535" s="352"/>
      <c r="F535" s="352"/>
      <c r="G535" s="352"/>
      <c r="H535" s="352"/>
      <c r="I535" s="352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</row>
    <row r="536" spans="1:26" ht="15.75" customHeight="1">
      <c r="A536" s="351"/>
      <c r="B536" s="352"/>
      <c r="C536" s="352"/>
      <c r="D536" s="352"/>
      <c r="E536" s="352"/>
      <c r="F536" s="352"/>
      <c r="G536" s="352"/>
      <c r="H536" s="352"/>
      <c r="I536" s="352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</row>
    <row r="537" spans="1:26" ht="15.75" customHeight="1">
      <c r="A537" s="351"/>
      <c r="B537" s="352"/>
      <c r="C537" s="352"/>
      <c r="D537" s="352"/>
      <c r="E537" s="352"/>
      <c r="F537" s="352"/>
      <c r="G537" s="352"/>
      <c r="H537" s="352"/>
      <c r="I537" s="352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</row>
    <row r="538" spans="1:26" ht="15.75" customHeight="1">
      <c r="A538" s="351"/>
      <c r="B538" s="352"/>
      <c r="C538" s="352"/>
      <c r="D538" s="352"/>
      <c r="E538" s="352"/>
      <c r="F538" s="352"/>
      <c r="G538" s="352"/>
      <c r="H538" s="352"/>
      <c r="I538" s="352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</row>
    <row r="539" spans="1:26" ht="15.75" customHeight="1">
      <c r="A539" s="351"/>
      <c r="B539" s="352"/>
      <c r="C539" s="352"/>
      <c r="D539" s="352"/>
      <c r="E539" s="352"/>
      <c r="F539" s="352"/>
      <c r="G539" s="352"/>
      <c r="H539" s="352"/>
      <c r="I539" s="352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</row>
    <row r="540" spans="1:26" ht="15.75" customHeight="1">
      <c r="A540" s="351"/>
      <c r="B540" s="352"/>
      <c r="C540" s="352"/>
      <c r="D540" s="352"/>
      <c r="E540" s="352"/>
      <c r="F540" s="352"/>
      <c r="G540" s="352"/>
      <c r="H540" s="352"/>
      <c r="I540" s="352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</row>
    <row r="541" spans="1:26" ht="15.75" customHeight="1">
      <c r="A541" s="351"/>
      <c r="B541" s="352"/>
      <c r="C541" s="352"/>
      <c r="D541" s="352"/>
      <c r="E541" s="352"/>
      <c r="F541" s="352"/>
      <c r="G541" s="352"/>
      <c r="H541" s="352"/>
      <c r="I541" s="352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</row>
    <row r="542" spans="1:26" ht="15.75" customHeight="1">
      <c r="A542" s="351"/>
      <c r="B542" s="352"/>
      <c r="C542" s="352"/>
      <c r="D542" s="352"/>
      <c r="E542" s="352"/>
      <c r="F542" s="352"/>
      <c r="G542" s="352"/>
      <c r="H542" s="352"/>
      <c r="I542" s="352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</row>
    <row r="543" spans="1:26" ht="15.75" customHeight="1">
      <c r="A543" s="351"/>
      <c r="B543" s="352"/>
      <c r="C543" s="352"/>
      <c r="D543" s="352"/>
      <c r="E543" s="352"/>
      <c r="F543" s="352"/>
      <c r="G543" s="352"/>
      <c r="H543" s="352"/>
      <c r="I543" s="352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</row>
    <row r="544" spans="1:26" ht="15.75" customHeight="1">
      <c r="A544" s="351"/>
      <c r="B544" s="352"/>
      <c r="C544" s="352"/>
      <c r="D544" s="352"/>
      <c r="E544" s="352"/>
      <c r="F544" s="352"/>
      <c r="G544" s="352"/>
      <c r="H544" s="352"/>
      <c r="I544" s="352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</row>
    <row r="545" spans="1:26" ht="15.75" customHeight="1">
      <c r="A545" s="351"/>
      <c r="B545" s="352"/>
      <c r="C545" s="352"/>
      <c r="D545" s="352"/>
      <c r="E545" s="352"/>
      <c r="F545" s="352"/>
      <c r="G545" s="352"/>
      <c r="H545" s="352"/>
      <c r="I545" s="352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</row>
    <row r="546" spans="1:26" ht="15.75" customHeight="1">
      <c r="A546" s="351"/>
      <c r="B546" s="352"/>
      <c r="C546" s="352"/>
      <c r="D546" s="352"/>
      <c r="E546" s="352"/>
      <c r="F546" s="352"/>
      <c r="G546" s="352"/>
      <c r="H546" s="352"/>
      <c r="I546" s="352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</row>
    <row r="547" spans="1:26" ht="15.75" customHeight="1">
      <c r="A547" s="351"/>
      <c r="B547" s="352"/>
      <c r="C547" s="352"/>
      <c r="D547" s="352"/>
      <c r="E547" s="352"/>
      <c r="F547" s="352"/>
      <c r="G547" s="352"/>
      <c r="H547" s="352"/>
      <c r="I547" s="352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</row>
    <row r="548" spans="1:26" ht="15.75" customHeight="1">
      <c r="A548" s="351"/>
      <c r="B548" s="352"/>
      <c r="C548" s="352"/>
      <c r="D548" s="352"/>
      <c r="E548" s="352"/>
      <c r="F548" s="352"/>
      <c r="G548" s="352"/>
      <c r="H548" s="352"/>
      <c r="I548" s="352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</row>
    <row r="549" spans="1:26" ht="15.75" customHeight="1">
      <c r="A549" s="351"/>
      <c r="B549" s="352"/>
      <c r="C549" s="352"/>
      <c r="D549" s="352"/>
      <c r="E549" s="352"/>
      <c r="F549" s="352"/>
      <c r="G549" s="352"/>
      <c r="H549" s="352"/>
      <c r="I549" s="352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</row>
    <row r="550" spans="1:26" ht="15.75" customHeight="1">
      <c r="A550" s="351"/>
      <c r="B550" s="352"/>
      <c r="C550" s="352"/>
      <c r="D550" s="352"/>
      <c r="E550" s="352"/>
      <c r="F550" s="352"/>
      <c r="G550" s="352"/>
      <c r="H550" s="352"/>
      <c r="I550" s="352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</row>
    <row r="551" spans="1:26" ht="15.75" customHeight="1">
      <c r="A551" s="351"/>
      <c r="B551" s="352"/>
      <c r="C551" s="352"/>
      <c r="D551" s="352"/>
      <c r="E551" s="352"/>
      <c r="F551" s="352"/>
      <c r="G551" s="352"/>
      <c r="H551" s="352"/>
      <c r="I551" s="352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</row>
    <row r="552" spans="1:26" ht="15.75" customHeight="1">
      <c r="A552" s="351"/>
      <c r="B552" s="352"/>
      <c r="C552" s="352"/>
      <c r="D552" s="352"/>
      <c r="E552" s="352"/>
      <c r="F552" s="352"/>
      <c r="G552" s="352"/>
      <c r="H552" s="352"/>
      <c r="I552" s="352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</row>
    <row r="553" spans="1:26" ht="15.75" customHeight="1">
      <c r="A553" s="351"/>
      <c r="B553" s="352"/>
      <c r="C553" s="352"/>
      <c r="D553" s="352"/>
      <c r="E553" s="352"/>
      <c r="F553" s="352"/>
      <c r="G553" s="352"/>
      <c r="H553" s="352"/>
      <c r="I553" s="352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</row>
    <row r="554" spans="1:26" ht="15.75" customHeight="1">
      <c r="A554" s="351"/>
      <c r="B554" s="352"/>
      <c r="C554" s="352"/>
      <c r="D554" s="352"/>
      <c r="E554" s="352"/>
      <c r="F554" s="352"/>
      <c r="G554" s="352"/>
      <c r="H554" s="352"/>
      <c r="I554" s="352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</row>
    <row r="555" spans="1:26" ht="15.75" customHeight="1">
      <c r="A555" s="351"/>
      <c r="B555" s="352"/>
      <c r="C555" s="352"/>
      <c r="D555" s="352"/>
      <c r="E555" s="352"/>
      <c r="F555" s="352"/>
      <c r="G555" s="352"/>
      <c r="H555" s="352"/>
      <c r="I555" s="352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</row>
    <row r="556" spans="1:26" ht="15.75" customHeight="1">
      <c r="A556" s="351"/>
      <c r="B556" s="352"/>
      <c r="C556" s="352"/>
      <c r="D556" s="352"/>
      <c r="E556" s="352"/>
      <c r="F556" s="352"/>
      <c r="G556" s="352"/>
      <c r="H556" s="352"/>
      <c r="I556" s="352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</row>
    <row r="557" spans="1:26" ht="15.75" customHeight="1">
      <c r="A557" s="351"/>
      <c r="B557" s="352"/>
      <c r="C557" s="352"/>
      <c r="D557" s="352"/>
      <c r="E557" s="352"/>
      <c r="F557" s="352"/>
      <c r="G557" s="352"/>
      <c r="H557" s="352"/>
      <c r="I557" s="352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</row>
    <row r="558" spans="1:26" ht="15.75" customHeight="1">
      <c r="A558" s="351"/>
      <c r="B558" s="352"/>
      <c r="C558" s="352"/>
      <c r="D558" s="352"/>
      <c r="E558" s="352"/>
      <c r="F558" s="352"/>
      <c r="G558" s="352"/>
      <c r="H558" s="352"/>
      <c r="I558" s="352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</row>
    <row r="559" spans="1:26" ht="15.75" customHeight="1">
      <c r="A559" s="351"/>
      <c r="B559" s="352"/>
      <c r="C559" s="352"/>
      <c r="D559" s="352"/>
      <c r="E559" s="352"/>
      <c r="F559" s="352"/>
      <c r="G559" s="352"/>
      <c r="H559" s="352"/>
      <c r="I559" s="352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</row>
    <row r="560" spans="1:26" ht="15.75" customHeight="1">
      <c r="A560" s="351"/>
      <c r="B560" s="352"/>
      <c r="C560" s="352"/>
      <c r="D560" s="352"/>
      <c r="E560" s="352"/>
      <c r="F560" s="352"/>
      <c r="G560" s="352"/>
      <c r="H560" s="352"/>
      <c r="I560" s="352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</row>
    <row r="561" spans="1:26" ht="15.75" customHeight="1">
      <c r="A561" s="351"/>
      <c r="B561" s="352"/>
      <c r="C561" s="352"/>
      <c r="D561" s="352"/>
      <c r="E561" s="352"/>
      <c r="F561" s="352"/>
      <c r="G561" s="352"/>
      <c r="H561" s="352"/>
      <c r="I561" s="352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</row>
    <row r="562" spans="1:26" ht="15.75" customHeight="1">
      <c r="A562" s="351"/>
      <c r="B562" s="352"/>
      <c r="C562" s="352"/>
      <c r="D562" s="352"/>
      <c r="E562" s="352"/>
      <c r="F562" s="352"/>
      <c r="G562" s="352"/>
      <c r="H562" s="352"/>
      <c r="I562" s="352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</row>
    <row r="563" spans="1:26" ht="15.75" customHeight="1">
      <c r="A563" s="351"/>
      <c r="B563" s="352"/>
      <c r="C563" s="352"/>
      <c r="D563" s="352"/>
      <c r="E563" s="352"/>
      <c r="F563" s="352"/>
      <c r="G563" s="352"/>
      <c r="H563" s="352"/>
      <c r="I563" s="352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</row>
    <row r="564" spans="1:26" ht="15.75" customHeight="1">
      <c r="A564" s="351"/>
      <c r="B564" s="352"/>
      <c r="C564" s="352"/>
      <c r="D564" s="352"/>
      <c r="E564" s="352"/>
      <c r="F564" s="352"/>
      <c r="G564" s="352"/>
      <c r="H564" s="352"/>
      <c r="I564" s="352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</row>
    <row r="565" spans="1:26" ht="15.75" customHeight="1">
      <c r="A565" s="351"/>
      <c r="B565" s="352"/>
      <c r="C565" s="352"/>
      <c r="D565" s="352"/>
      <c r="E565" s="352"/>
      <c r="F565" s="352"/>
      <c r="G565" s="352"/>
      <c r="H565" s="352"/>
      <c r="I565" s="352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</row>
    <row r="566" spans="1:26" ht="15.75" customHeight="1">
      <c r="A566" s="351"/>
      <c r="B566" s="352"/>
      <c r="C566" s="352"/>
      <c r="D566" s="352"/>
      <c r="E566" s="352"/>
      <c r="F566" s="352"/>
      <c r="G566" s="352"/>
      <c r="H566" s="352"/>
      <c r="I566" s="352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</row>
    <row r="567" spans="1:26" ht="15.75" customHeight="1">
      <c r="A567" s="351"/>
      <c r="B567" s="352"/>
      <c r="C567" s="352"/>
      <c r="D567" s="352"/>
      <c r="E567" s="352"/>
      <c r="F567" s="352"/>
      <c r="G567" s="352"/>
      <c r="H567" s="352"/>
      <c r="I567" s="352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</row>
    <row r="568" spans="1:26" ht="15.75" customHeight="1">
      <c r="A568" s="351"/>
      <c r="B568" s="352"/>
      <c r="C568" s="352"/>
      <c r="D568" s="352"/>
      <c r="E568" s="352"/>
      <c r="F568" s="352"/>
      <c r="G568" s="352"/>
      <c r="H568" s="352"/>
      <c r="I568" s="352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</row>
    <row r="569" spans="1:26" ht="15.75" customHeight="1">
      <c r="A569" s="351"/>
      <c r="B569" s="352"/>
      <c r="C569" s="352"/>
      <c r="D569" s="352"/>
      <c r="E569" s="352"/>
      <c r="F569" s="352"/>
      <c r="G569" s="352"/>
      <c r="H569" s="352"/>
      <c r="I569" s="352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</row>
    <row r="570" spans="1:26" ht="15.75" customHeight="1">
      <c r="A570" s="351"/>
      <c r="B570" s="352"/>
      <c r="C570" s="352"/>
      <c r="D570" s="352"/>
      <c r="E570" s="352"/>
      <c r="F570" s="352"/>
      <c r="G570" s="352"/>
      <c r="H570" s="352"/>
      <c r="I570" s="352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</row>
    <row r="571" spans="1:26" ht="15.75" customHeight="1">
      <c r="A571" s="351"/>
      <c r="B571" s="352"/>
      <c r="C571" s="352"/>
      <c r="D571" s="352"/>
      <c r="E571" s="352"/>
      <c r="F571" s="352"/>
      <c r="G571" s="352"/>
      <c r="H571" s="352"/>
      <c r="I571" s="352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</row>
    <row r="572" spans="1:26" ht="15.75" customHeight="1">
      <c r="A572" s="351"/>
      <c r="B572" s="352"/>
      <c r="C572" s="352"/>
      <c r="D572" s="352"/>
      <c r="E572" s="352"/>
      <c r="F572" s="352"/>
      <c r="G572" s="352"/>
      <c r="H572" s="352"/>
      <c r="I572" s="352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</row>
    <row r="573" spans="1:26" ht="15.75" customHeight="1">
      <c r="A573" s="351"/>
      <c r="B573" s="352"/>
      <c r="C573" s="352"/>
      <c r="D573" s="352"/>
      <c r="E573" s="352"/>
      <c r="F573" s="352"/>
      <c r="G573" s="352"/>
      <c r="H573" s="352"/>
      <c r="I573" s="352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</row>
    <row r="574" spans="1:26" ht="15.75" customHeight="1">
      <c r="A574" s="351"/>
      <c r="B574" s="352"/>
      <c r="C574" s="352"/>
      <c r="D574" s="352"/>
      <c r="E574" s="352"/>
      <c r="F574" s="352"/>
      <c r="G574" s="352"/>
      <c r="H574" s="352"/>
      <c r="I574" s="352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</row>
    <row r="575" spans="1:26" ht="15.75" customHeight="1">
      <c r="A575" s="351"/>
      <c r="B575" s="352"/>
      <c r="C575" s="352"/>
      <c r="D575" s="352"/>
      <c r="E575" s="352"/>
      <c r="F575" s="352"/>
      <c r="G575" s="352"/>
      <c r="H575" s="352"/>
      <c r="I575" s="352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</row>
    <row r="576" spans="1:26" ht="15.75" customHeight="1">
      <c r="A576" s="351"/>
      <c r="B576" s="352"/>
      <c r="C576" s="352"/>
      <c r="D576" s="352"/>
      <c r="E576" s="352"/>
      <c r="F576" s="352"/>
      <c r="G576" s="352"/>
      <c r="H576" s="352"/>
      <c r="I576" s="352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</row>
    <row r="577" spans="1:26" ht="15.75" customHeight="1">
      <c r="A577" s="351"/>
      <c r="B577" s="352"/>
      <c r="C577" s="352"/>
      <c r="D577" s="352"/>
      <c r="E577" s="352"/>
      <c r="F577" s="352"/>
      <c r="G577" s="352"/>
      <c r="H577" s="352"/>
      <c r="I577" s="352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</row>
    <row r="578" spans="1:26" ht="15.75" customHeight="1">
      <c r="A578" s="351"/>
      <c r="B578" s="352"/>
      <c r="C578" s="352"/>
      <c r="D578" s="352"/>
      <c r="E578" s="352"/>
      <c r="F578" s="352"/>
      <c r="G578" s="352"/>
      <c r="H578" s="352"/>
      <c r="I578" s="352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</row>
    <row r="579" spans="1:26" ht="15.75" customHeight="1">
      <c r="A579" s="351"/>
      <c r="B579" s="352"/>
      <c r="C579" s="352"/>
      <c r="D579" s="352"/>
      <c r="E579" s="352"/>
      <c r="F579" s="352"/>
      <c r="G579" s="352"/>
      <c r="H579" s="352"/>
      <c r="I579" s="352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</row>
    <row r="580" spans="1:26" ht="15.75" customHeight="1">
      <c r="A580" s="351"/>
      <c r="B580" s="352"/>
      <c r="C580" s="352"/>
      <c r="D580" s="352"/>
      <c r="E580" s="352"/>
      <c r="F580" s="352"/>
      <c r="G580" s="352"/>
      <c r="H580" s="352"/>
      <c r="I580" s="352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</row>
    <row r="581" spans="1:26" ht="15.75" customHeight="1">
      <c r="A581" s="351"/>
      <c r="B581" s="352"/>
      <c r="C581" s="352"/>
      <c r="D581" s="352"/>
      <c r="E581" s="352"/>
      <c r="F581" s="352"/>
      <c r="G581" s="352"/>
      <c r="H581" s="352"/>
      <c r="I581" s="352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</row>
    <row r="582" spans="1:26" ht="15.75" customHeight="1">
      <c r="A582" s="351"/>
      <c r="B582" s="352"/>
      <c r="C582" s="352"/>
      <c r="D582" s="352"/>
      <c r="E582" s="352"/>
      <c r="F582" s="352"/>
      <c r="G582" s="352"/>
      <c r="H582" s="352"/>
      <c r="I582" s="352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</row>
    <row r="583" spans="1:26" ht="15.75" customHeight="1">
      <c r="A583" s="351"/>
      <c r="B583" s="352"/>
      <c r="C583" s="352"/>
      <c r="D583" s="352"/>
      <c r="E583" s="352"/>
      <c r="F583" s="352"/>
      <c r="G583" s="352"/>
      <c r="H583" s="352"/>
      <c r="I583" s="352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</row>
    <row r="584" spans="1:26" ht="15.75" customHeight="1">
      <c r="A584" s="351"/>
      <c r="B584" s="352"/>
      <c r="C584" s="352"/>
      <c r="D584" s="352"/>
      <c r="E584" s="352"/>
      <c r="F584" s="352"/>
      <c r="G584" s="352"/>
      <c r="H584" s="352"/>
      <c r="I584" s="352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</row>
    <row r="585" spans="1:26" ht="15.75" customHeight="1">
      <c r="A585" s="351"/>
      <c r="B585" s="352"/>
      <c r="C585" s="352"/>
      <c r="D585" s="352"/>
      <c r="E585" s="352"/>
      <c r="F585" s="352"/>
      <c r="G585" s="352"/>
      <c r="H585" s="352"/>
      <c r="I585" s="352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</row>
    <row r="586" spans="1:26" ht="15.75" customHeight="1">
      <c r="A586" s="351"/>
      <c r="B586" s="352"/>
      <c r="C586" s="352"/>
      <c r="D586" s="352"/>
      <c r="E586" s="352"/>
      <c r="F586" s="352"/>
      <c r="G586" s="352"/>
      <c r="H586" s="352"/>
      <c r="I586" s="352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</row>
    <row r="587" spans="1:26" ht="15.75" customHeight="1">
      <c r="A587" s="351"/>
      <c r="B587" s="352"/>
      <c r="C587" s="352"/>
      <c r="D587" s="352"/>
      <c r="E587" s="352"/>
      <c r="F587" s="352"/>
      <c r="G587" s="352"/>
      <c r="H587" s="352"/>
      <c r="I587" s="352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</row>
    <row r="588" spans="1:26" ht="15.75" customHeight="1">
      <c r="A588" s="351"/>
      <c r="B588" s="352"/>
      <c r="C588" s="352"/>
      <c r="D588" s="352"/>
      <c r="E588" s="352"/>
      <c r="F588" s="352"/>
      <c r="G588" s="352"/>
      <c r="H588" s="352"/>
      <c r="I588" s="352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</row>
    <row r="589" spans="1:26" ht="15.75" customHeight="1">
      <c r="A589" s="351"/>
      <c r="B589" s="352"/>
      <c r="C589" s="352"/>
      <c r="D589" s="352"/>
      <c r="E589" s="352"/>
      <c r="F589" s="352"/>
      <c r="G589" s="352"/>
      <c r="H589" s="352"/>
      <c r="I589" s="352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</row>
    <row r="590" spans="1:26" ht="15.75" customHeight="1">
      <c r="A590" s="351"/>
      <c r="B590" s="352"/>
      <c r="C590" s="352"/>
      <c r="D590" s="352"/>
      <c r="E590" s="352"/>
      <c r="F590" s="352"/>
      <c r="G590" s="352"/>
      <c r="H590" s="352"/>
      <c r="I590" s="352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</row>
    <row r="591" spans="1:26" ht="15.75" customHeight="1">
      <c r="A591" s="351"/>
      <c r="B591" s="352"/>
      <c r="C591" s="352"/>
      <c r="D591" s="352"/>
      <c r="E591" s="352"/>
      <c r="F591" s="352"/>
      <c r="G591" s="352"/>
      <c r="H591" s="352"/>
      <c r="I591" s="352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</row>
    <row r="592" spans="1:26" ht="15.75" customHeight="1">
      <c r="A592" s="351"/>
      <c r="B592" s="352"/>
      <c r="C592" s="352"/>
      <c r="D592" s="352"/>
      <c r="E592" s="352"/>
      <c r="F592" s="352"/>
      <c r="G592" s="352"/>
      <c r="H592" s="352"/>
      <c r="I592" s="352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</row>
    <row r="593" spans="1:26" ht="15.75" customHeight="1">
      <c r="A593" s="351"/>
      <c r="B593" s="352"/>
      <c r="C593" s="352"/>
      <c r="D593" s="352"/>
      <c r="E593" s="352"/>
      <c r="F593" s="352"/>
      <c r="G593" s="352"/>
      <c r="H593" s="352"/>
      <c r="I593" s="352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</row>
    <row r="594" spans="1:26" ht="15.75" customHeight="1">
      <c r="A594" s="351"/>
      <c r="B594" s="352"/>
      <c r="C594" s="352"/>
      <c r="D594" s="352"/>
      <c r="E594" s="352"/>
      <c r="F594" s="352"/>
      <c r="G594" s="352"/>
      <c r="H594" s="352"/>
      <c r="I594" s="352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</row>
    <row r="595" spans="1:26" ht="15.75" customHeight="1">
      <c r="A595" s="351"/>
      <c r="B595" s="352"/>
      <c r="C595" s="352"/>
      <c r="D595" s="352"/>
      <c r="E595" s="352"/>
      <c r="F595" s="352"/>
      <c r="G595" s="352"/>
      <c r="H595" s="352"/>
      <c r="I595" s="352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</row>
    <row r="596" spans="1:26" ht="15.75" customHeight="1">
      <c r="A596" s="351"/>
      <c r="B596" s="352"/>
      <c r="C596" s="352"/>
      <c r="D596" s="352"/>
      <c r="E596" s="352"/>
      <c r="F596" s="352"/>
      <c r="G596" s="352"/>
      <c r="H596" s="352"/>
      <c r="I596" s="352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</row>
    <row r="597" spans="1:26" ht="15.75" customHeight="1">
      <c r="A597" s="351"/>
      <c r="B597" s="352"/>
      <c r="C597" s="352"/>
      <c r="D597" s="352"/>
      <c r="E597" s="352"/>
      <c r="F597" s="352"/>
      <c r="G597" s="352"/>
      <c r="H597" s="352"/>
      <c r="I597" s="352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</row>
    <row r="598" spans="1:26" ht="15.75" customHeight="1">
      <c r="A598" s="351"/>
      <c r="B598" s="352"/>
      <c r="C598" s="352"/>
      <c r="D598" s="352"/>
      <c r="E598" s="352"/>
      <c r="F598" s="352"/>
      <c r="G598" s="352"/>
      <c r="H598" s="352"/>
      <c r="I598" s="352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</row>
    <row r="599" spans="1:26" ht="15.75" customHeight="1">
      <c r="A599" s="351"/>
      <c r="B599" s="352"/>
      <c r="C599" s="352"/>
      <c r="D599" s="352"/>
      <c r="E599" s="352"/>
      <c r="F599" s="352"/>
      <c r="G599" s="352"/>
      <c r="H599" s="352"/>
      <c r="I599" s="352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</row>
    <row r="600" spans="1:26" ht="15.75" customHeight="1">
      <c r="A600" s="351"/>
      <c r="B600" s="352"/>
      <c r="C600" s="352"/>
      <c r="D600" s="352"/>
      <c r="E600" s="352"/>
      <c r="F600" s="352"/>
      <c r="G600" s="352"/>
      <c r="H600" s="352"/>
      <c r="I600" s="352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</row>
    <row r="601" spans="1:26" ht="15.75" customHeight="1">
      <c r="A601" s="351"/>
      <c r="B601" s="352"/>
      <c r="C601" s="352"/>
      <c r="D601" s="352"/>
      <c r="E601" s="352"/>
      <c r="F601" s="352"/>
      <c r="G601" s="352"/>
      <c r="H601" s="352"/>
      <c r="I601" s="352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</row>
    <row r="602" spans="1:26" ht="15.75" customHeight="1">
      <c r="A602" s="351"/>
      <c r="B602" s="352"/>
      <c r="C602" s="352"/>
      <c r="D602" s="352"/>
      <c r="E602" s="352"/>
      <c r="F602" s="352"/>
      <c r="G602" s="352"/>
      <c r="H602" s="352"/>
      <c r="I602" s="352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</row>
    <row r="603" spans="1:26" ht="15.75" customHeight="1">
      <c r="A603" s="351"/>
      <c r="B603" s="352"/>
      <c r="C603" s="352"/>
      <c r="D603" s="352"/>
      <c r="E603" s="352"/>
      <c r="F603" s="352"/>
      <c r="G603" s="352"/>
      <c r="H603" s="352"/>
      <c r="I603" s="352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</row>
    <row r="604" spans="1:26" ht="15.75" customHeight="1">
      <c r="A604" s="351"/>
      <c r="B604" s="352"/>
      <c r="C604" s="352"/>
      <c r="D604" s="352"/>
      <c r="E604" s="352"/>
      <c r="F604" s="352"/>
      <c r="G604" s="352"/>
      <c r="H604" s="352"/>
      <c r="I604" s="352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</row>
    <row r="605" spans="1:26" ht="15.75" customHeight="1">
      <c r="A605" s="351"/>
      <c r="B605" s="352"/>
      <c r="C605" s="352"/>
      <c r="D605" s="352"/>
      <c r="E605" s="352"/>
      <c r="F605" s="352"/>
      <c r="G605" s="352"/>
      <c r="H605" s="352"/>
      <c r="I605" s="352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</row>
    <row r="606" spans="1:26" ht="15.75" customHeight="1">
      <c r="A606" s="351"/>
      <c r="B606" s="352"/>
      <c r="C606" s="352"/>
      <c r="D606" s="352"/>
      <c r="E606" s="352"/>
      <c r="F606" s="352"/>
      <c r="G606" s="352"/>
      <c r="H606" s="352"/>
      <c r="I606" s="352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</row>
    <row r="607" spans="1:26" ht="15.75" customHeight="1">
      <c r="A607" s="351"/>
      <c r="B607" s="352"/>
      <c r="C607" s="352"/>
      <c r="D607" s="352"/>
      <c r="E607" s="352"/>
      <c r="F607" s="352"/>
      <c r="G607" s="352"/>
      <c r="H607" s="352"/>
      <c r="I607" s="352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</row>
    <row r="608" spans="1:26" ht="15.75" customHeight="1">
      <c r="A608" s="351"/>
      <c r="B608" s="352"/>
      <c r="C608" s="352"/>
      <c r="D608" s="352"/>
      <c r="E608" s="352"/>
      <c r="F608" s="352"/>
      <c r="G608" s="352"/>
      <c r="H608" s="352"/>
      <c r="I608" s="352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</row>
    <row r="609" spans="1:26" ht="15.75" customHeight="1">
      <c r="A609" s="351"/>
      <c r="B609" s="352"/>
      <c r="C609" s="352"/>
      <c r="D609" s="352"/>
      <c r="E609" s="352"/>
      <c r="F609" s="352"/>
      <c r="G609" s="352"/>
      <c r="H609" s="352"/>
      <c r="I609" s="352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</row>
    <row r="610" spans="1:26" ht="15.75" customHeight="1">
      <c r="A610" s="351"/>
      <c r="B610" s="352"/>
      <c r="C610" s="352"/>
      <c r="D610" s="352"/>
      <c r="E610" s="352"/>
      <c r="F610" s="352"/>
      <c r="G610" s="352"/>
      <c r="H610" s="352"/>
      <c r="I610" s="352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</row>
    <row r="611" spans="1:26" ht="15.75" customHeight="1">
      <c r="A611" s="351"/>
      <c r="B611" s="352"/>
      <c r="C611" s="352"/>
      <c r="D611" s="352"/>
      <c r="E611" s="352"/>
      <c r="F611" s="352"/>
      <c r="G611" s="352"/>
      <c r="H611" s="352"/>
      <c r="I611" s="352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</row>
    <row r="612" spans="1:26" ht="15.75" customHeight="1">
      <c r="A612" s="351"/>
      <c r="B612" s="352"/>
      <c r="C612" s="352"/>
      <c r="D612" s="352"/>
      <c r="E612" s="352"/>
      <c r="F612" s="352"/>
      <c r="G612" s="352"/>
      <c r="H612" s="352"/>
      <c r="I612" s="352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</row>
    <row r="613" spans="1:26" ht="15.75" customHeight="1">
      <c r="A613" s="351"/>
      <c r="B613" s="352"/>
      <c r="C613" s="352"/>
      <c r="D613" s="352"/>
      <c r="E613" s="352"/>
      <c r="F613" s="352"/>
      <c r="G613" s="352"/>
      <c r="H613" s="352"/>
      <c r="I613" s="352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</row>
    <row r="614" spans="1:26" ht="15.75" customHeight="1">
      <c r="A614" s="351"/>
      <c r="B614" s="352"/>
      <c r="C614" s="352"/>
      <c r="D614" s="352"/>
      <c r="E614" s="352"/>
      <c r="F614" s="352"/>
      <c r="G614" s="352"/>
      <c r="H614" s="352"/>
      <c r="I614" s="352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</row>
    <row r="615" spans="1:26" ht="15.75" customHeight="1">
      <c r="A615" s="351"/>
      <c r="B615" s="352"/>
      <c r="C615" s="352"/>
      <c r="D615" s="352"/>
      <c r="E615" s="352"/>
      <c r="F615" s="352"/>
      <c r="G615" s="352"/>
      <c r="H615" s="352"/>
      <c r="I615" s="352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</row>
    <row r="616" spans="1:26" ht="15.75" customHeight="1">
      <c r="A616" s="351"/>
      <c r="B616" s="352"/>
      <c r="C616" s="352"/>
      <c r="D616" s="352"/>
      <c r="E616" s="352"/>
      <c r="F616" s="352"/>
      <c r="G616" s="352"/>
      <c r="H616" s="352"/>
      <c r="I616" s="352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</row>
    <row r="617" spans="1:26" ht="15.75" customHeight="1">
      <c r="A617" s="351"/>
      <c r="B617" s="352"/>
      <c r="C617" s="352"/>
      <c r="D617" s="352"/>
      <c r="E617" s="352"/>
      <c r="F617" s="352"/>
      <c r="G617" s="352"/>
      <c r="H617" s="352"/>
      <c r="I617" s="352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</row>
    <row r="618" spans="1:26" ht="15.75" customHeight="1">
      <c r="A618" s="351"/>
      <c r="B618" s="352"/>
      <c r="C618" s="352"/>
      <c r="D618" s="352"/>
      <c r="E618" s="352"/>
      <c r="F618" s="352"/>
      <c r="G618" s="352"/>
      <c r="H618" s="352"/>
      <c r="I618" s="352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</row>
    <row r="619" spans="1:26" ht="15.75" customHeight="1">
      <c r="A619" s="351"/>
      <c r="B619" s="352"/>
      <c r="C619" s="352"/>
      <c r="D619" s="352"/>
      <c r="E619" s="352"/>
      <c r="F619" s="352"/>
      <c r="G619" s="352"/>
      <c r="H619" s="352"/>
      <c r="I619" s="352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</row>
    <row r="620" spans="1:26" ht="15.75" customHeight="1">
      <c r="A620" s="351"/>
      <c r="B620" s="352"/>
      <c r="C620" s="352"/>
      <c r="D620" s="352"/>
      <c r="E620" s="352"/>
      <c r="F620" s="352"/>
      <c r="G620" s="352"/>
      <c r="H620" s="352"/>
      <c r="I620" s="352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</row>
    <row r="621" spans="1:26" ht="15.75" customHeight="1">
      <c r="A621" s="351"/>
      <c r="B621" s="352"/>
      <c r="C621" s="352"/>
      <c r="D621" s="352"/>
      <c r="E621" s="352"/>
      <c r="F621" s="352"/>
      <c r="G621" s="352"/>
      <c r="H621" s="352"/>
      <c r="I621" s="352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</row>
    <row r="622" spans="1:26" ht="15.75" customHeight="1">
      <c r="A622" s="351"/>
      <c r="B622" s="352"/>
      <c r="C622" s="352"/>
      <c r="D622" s="352"/>
      <c r="E622" s="352"/>
      <c r="F622" s="352"/>
      <c r="G622" s="352"/>
      <c r="H622" s="352"/>
      <c r="I622" s="352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</row>
    <row r="623" spans="1:26" ht="15.75" customHeight="1">
      <c r="A623" s="351"/>
      <c r="B623" s="352"/>
      <c r="C623" s="352"/>
      <c r="D623" s="352"/>
      <c r="E623" s="352"/>
      <c r="F623" s="352"/>
      <c r="G623" s="352"/>
      <c r="H623" s="352"/>
      <c r="I623" s="352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</row>
    <row r="624" spans="1:26" ht="15.75" customHeight="1">
      <c r="A624" s="351"/>
      <c r="B624" s="352"/>
      <c r="C624" s="352"/>
      <c r="D624" s="352"/>
      <c r="E624" s="352"/>
      <c r="F624" s="352"/>
      <c r="G624" s="352"/>
      <c r="H624" s="352"/>
      <c r="I624" s="352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</row>
    <row r="625" spans="1:26" ht="15.75" customHeight="1">
      <c r="A625" s="351"/>
      <c r="B625" s="352"/>
      <c r="C625" s="352"/>
      <c r="D625" s="352"/>
      <c r="E625" s="352"/>
      <c r="F625" s="352"/>
      <c r="G625" s="352"/>
      <c r="H625" s="352"/>
      <c r="I625" s="352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</row>
    <row r="626" spans="1:26" ht="15.75" customHeight="1">
      <c r="A626" s="351"/>
      <c r="B626" s="352"/>
      <c r="C626" s="352"/>
      <c r="D626" s="352"/>
      <c r="E626" s="352"/>
      <c r="F626" s="352"/>
      <c r="G626" s="352"/>
      <c r="H626" s="352"/>
      <c r="I626" s="352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</row>
    <row r="627" spans="1:26" ht="15.75" customHeight="1">
      <c r="A627" s="351"/>
      <c r="B627" s="352"/>
      <c r="C627" s="352"/>
      <c r="D627" s="352"/>
      <c r="E627" s="352"/>
      <c r="F627" s="352"/>
      <c r="G627" s="352"/>
      <c r="H627" s="352"/>
      <c r="I627" s="352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</row>
    <row r="628" spans="1:26" ht="15.75" customHeight="1">
      <c r="A628" s="351"/>
      <c r="B628" s="352"/>
      <c r="C628" s="352"/>
      <c r="D628" s="352"/>
      <c r="E628" s="352"/>
      <c r="F628" s="352"/>
      <c r="G628" s="352"/>
      <c r="H628" s="352"/>
      <c r="I628" s="352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</row>
    <row r="629" spans="1:26" ht="15.75" customHeight="1">
      <c r="A629" s="351"/>
      <c r="B629" s="352"/>
      <c r="C629" s="352"/>
      <c r="D629" s="352"/>
      <c r="E629" s="352"/>
      <c r="F629" s="352"/>
      <c r="G629" s="352"/>
      <c r="H629" s="352"/>
      <c r="I629" s="352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</row>
    <row r="630" spans="1:26" ht="15.75" customHeight="1">
      <c r="A630" s="351"/>
      <c r="B630" s="352"/>
      <c r="C630" s="352"/>
      <c r="D630" s="352"/>
      <c r="E630" s="352"/>
      <c r="F630" s="352"/>
      <c r="G630" s="352"/>
      <c r="H630" s="352"/>
      <c r="I630" s="352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</row>
    <row r="631" spans="1:26" ht="15.75" customHeight="1">
      <c r="A631" s="351"/>
      <c r="B631" s="352"/>
      <c r="C631" s="352"/>
      <c r="D631" s="352"/>
      <c r="E631" s="352"/>
      <c r="F631" s="352"/>
      <c r="G631" s="352"/>
      <c r="H631" s="352"/>
      <c r="I631" s="352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</row>
    <row r="632" spans="1:26" ht="15.75" customHeight="1">
      <c r="A632" s="351"/>
      <c r="B632" s="352"/>
      <c r="C632" s="352"/>
      <c r="D632" s="352"/>
      <c r="E632" s="352"/>
      <c r="F632" s="352"/>
      <c r="G632" s="352"/>
      <c r="H632" s="352"/>
      <c r="I632" s="352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</row>
    <row r="633" spans="1:26" ht="15.75" customHeight="1">
      <c r="A633" s="351"/>
      <c r="B633" s="352"/>
      <c r="C633" s="352"/>
      <c r="D633" s="352"/>
      <c r="E633" s="352"/>
      <c r="F633" s="352"/>
      <c r="G633" s="352"/>
      <c r="H633" s="352"/>
      <c r="I633" s="352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</row>
    <row r="634" spans="1:26" ht="15.75" customHeight="1">
      <c r="A634" s="351"/>
      <c r="B634" s="352"/>
      <c r="C634" s="352"/>
      <c r="D634" s="352"/>
      <c r="E634" s="352"/>
      <c r="F634" s="352"/>
      <c r="G634" s="352"/>
      <c r="H634" s="352"/>
      <c r="I634" s="352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</row>
    <row r="635" spans="1:26" ht="15.75" customHeight="1">
      <c r="A635" s="351"/>
      <c r="B635" s="352"/>
      <c r="C635" s="352"/>
      <c r="D635" s="352"/>
      <c r="E635" s="352"/>
      <c r="F635" s="352"/>
      <c r="G635" s="352"/>
      <c r="H635" s="352"/>
      <c r="I635" s="352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</row>
    <row r="636" spans="1:26" ht="15.75" customHeight="1">
      <c r="A636" s="351"/>
      <c r="B636" s="352"/>
      <c r="C636" s="352"/>
      <c r="D636" s="352"/>
      <c r="E636" s="352"/>
      <c r="F636" s="352"/>
      <c r="G636" s="352"/>
      <c r="H636" s="352"/>
      <c r="I636" s="352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</row>
    <row r="637" spans="1:26" ht="15.75" customHeight="1">
      <c r="A637" s="351"/>
      <c r="B637" s="352"/>
      <c r="C637" s="352"/>
      <c r="D637" s="352"/>
      <c r="E637" s="352"/>
      <c r="F637" s="352"/>
      <c r="G637" s="352"/>
      <c r="H637" s="352"/>
      <c r="I637" s="352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</row>
    <row r="638" spans="1:26" ht="15.75" customHeight="1">
      <c r="A638" s="351"/>
      <c r="B638" s="352"/>
      <c r="C638" s="352"/>
      <c r="D638" s="352"/>
      <c r="E638" s="352"/>
      <c r="F638" s="352"/>
      <c r="G638" s="352"/>
      <c r="H638" s="352"/>
      <c r="I638" s="352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</row>
    <row r="639" spans="1:26" ht="15.75" customHeight="1">
      <c r="A639" s="351"/>
      <c r="B639" s="352"/>
      <c r="C639" s="352"/>
      <c r="D639" s="352"/>
      <c r="E639" s="352"/>
      <c r="F639" s="352"/>
      <c r="G639" s="352"/>
      <c r="H639" s="352"/>
      <c r="I639" s="352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</row>
    <row r="640" spans="1:26" ht="15.75" customHeight="1">
      <c r="A640" s="351"/>
      <c r="B640" s="352"/>
      <c r="C640" s="352"/>
      <c r="D640" s="352"/>
      <c r="E640" s="352"/>
      <c r="F640" s="352"/>
      <c r="G640" s="352"/>
      <c r="H640" s="352"/>
      <c r="I640" s="352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</row>
    <row r="641" spans="1:26" ht="15.75" customHeight="1">
      <c r="A641" s="351"/>
      <c r="B641" s="352"/>
      <c r="C641" s="352"/>
      <c r="D641" s="352"/>
      <c r="E641" s="352"/>
      <c r="F641" s="352"/>
      <c r="G641" s="352"/>
      <c r="H641" s="352"/>
      <c r="I641" s="352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</row>
    <row r="642" spans="1:26" ht="15.75" customHeight="1">
      <c r="A642" s="351"/>
      <c r="B642" s="352"/>
      <c r="C642" s="352"/>
      <c r="D642" s="352"/>
      <c r="E642" s="352"/>
      <c r="F642" s="352"/>
      <c r="G642" s="352"/>
      <c r="H642" s="352"/>
      <c r="I642" s="352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</row>
    <row r="643" spans="1:26" ht="15.75" customHeight="1">
      <c r="A643" s="351"/>
      <c r="B643" s="352"/>
      <c r="C643" s="352"/>
      <c r="D643" s="352"/>
      <c r="E643" s="352"/>
      <c r="F643" s="352"/>
      <c r="G643" s="352"/>
      <c r="H643" s="352"/>
      <c r="I643" s="352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</row>
    <row r="644" spans="1:26" ht="15.75" customHeight="1">
      <c r="A644" s="351"/>
      <c r="B644" s="352"/>
      <c r="C644" s="352"/>
      <c r="D644" s="352"/>
      <c r="E644" s="352"/>
      <c r="F644" s="352"/>
      <c r="G644" s="352"/>
      <c r="H644" s="352"/>
      <c r="I644" s="352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</row>
    <row r="645" spans="1:26" ht="15.75" customHeight="1">
      <c r="A645" s="351"/>
      <c r="B645" s="352"/>
      <c r="C645" s="352"/>
      <c r="D645" s="352"/>
      <c r="E645" s="352"/>
      <c r="F645" s="352"/>
      <c r="G645" s="352"/>
      <c r="H645" s="352"/>
      <c r="I645" s="352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</row>
    <row r="646" spans="1:26" ht="15.75" customHeight="1">
      <c r="A646" s="351"/>
      <c r="B646" s="352"/>
      <c r="C646" s="352"/>
      <c r="D646" s="352"/>
      <c r="E646" s="352"/>
      <c r="F646" s="352"/>
      <c r="G646" s="352"/>
      <c r="H646" s="352"/>
      <c r="I646" s="352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</row>
    <row r="647" spans="1:26" ht="15.75" customHeight="1">
      <c r="A647" s="351"/>
      <c r="B647" s="352"/>
      <c r="C647" s="352"/>
      <c r="D647" s="352"/>
      <c r="E647" s="352"/>
      <c r="F647" s="352"/>
      <c r="G647" s="352"/>
      <c r="H647" s="352"/>
      <c r="I647" s="352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</row>
    <row r="648" spans="1:26" ht="15.75" customHeight="1">
      <c r="A648" s="351"/>
      <c r="B648" s="352"/>
      <c r="C648" s="352"/>
      <c r="D648" s="352"/>
      <c r="E648" s="352"/>
      <c r="F648" s="352"/>
      <c r="G648" s="352"/>
      <c r="H648" s="352"/>
      <c r="I648" s="352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</row>
    <row r="649" spans="1:26" ht="15.75" customHeight="1">
      <c r="A649" s="351"/>
      <c r="B649" s="352"/>
      <c r="C649" s="352"/>
      <c r="D649" s="352"/>
      <c r="E649" s="352"/>
      <c r="F649" s="352"/>
      <c r="G649" s="352"/>
      <c r="H649" s="352"/>
      <c r="I649" s="352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</row>
    <row r="650" spans="1:26" ht="15.75" customHeight="1">
      <c r="A650" s="351"/>
      <c r="B650" s="352"/>
      <c r="C650" s="352"/>
      <c r="D650" s="352"/>
      <c r="E650" s="352"/>
      <c r="F650" s="352"/>
      <c r="G650" s="352"/>
      <c r="H650" s="352"/>
      <c r="I650" s="352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</row>
    <row r="651" spans="1:26" ht="15.75" customHeight="1">
      <c r="A651" s="351"/>
      <c r="B651" s="352"/>
      <c r="C651" s="352"/>
      <c r="D651" s="352"/>
      <c r="E651" s="352"/>
      <c r="F651" s="352"/>
      <c r="G651" s="352"/>
      <c r="H651" s="352"/>
      <c r="I651" s="352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</row>
    <row r="652" spans="1:26" ht="15.75" customHeight="1">
      <c r="A652" s="351"/>
      <c r="B652" s="352"/>
      <c r="C652" s="352"/>
      <c r="D652" s="352"/>
      <c r="E652" s="352"/>
      <c r="F652" s="352"/>
      <c r="G652" s="352"/>
      <c r="H652" s="352"/>
      <c r="I652" s="352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</row>
    <row r="653" spans="1:26" ht="15.75" customHeight="1">
      <c r="A653" s="351"/>
      <c r="B653" s="352"/>
      <c r="C653" s="352"/>
      <c r="D653" s="352"/>
      <c r="E653" s="352"/>
      <c r="F653" s="352"/>
      <c r="G653" s="352"/>
      <c r="H653" s="352"/>
      <c r="I653" s="352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</row>
    <row r="654" spans="1:26" ht="15.75" customHeight="1">
      <c r="A654" s="351"/>
      <c r="B654" s="352"/>
      <c r="C654" s="352"/>
      <c r="D654" s="352"/>
      <c r="E654" s="352"/>
      <c r="F654" s="352"/>
      <c r="G654" s="352"/>
      <c r="H654" s="352"/>
      <c r="I654" s="352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</row>
    <row r="655" spans="1:26" ht="15.75" customHeight="1">
      <c r="A655" s="351"/>
      <c r="B655" s="352"/>
      <c r="C655" s="352"/>
      <c r="D655" s="352"/>
      <c r="E655" s="352"/>
      <c r="F655" s="352"/>
      <c r="G655" s="352"/>
      <c r="H655" s="352"/>
      <c r="I655" s="352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</row>
    <row r="656" spans="1:26" ht="15.75" customHeight="1">
      <c r="A656" s="351"/>
      <c r="B656" s="352"/>
      <c r="C656" s="352"/>
      <c r="D656" s="352"/>
      <c r="E656" s="352"/>
      <c r="F656" s="352"/>
      <c r="G656" s="352"/>
      <c r="H656" s="352"/>
      <c r="I656" s="352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</row>
    <row r="657" spans="1:26" ht="15.75" customHeight="1">
      <c r="A657" s="351"/>
      <c r="B657" s="352"/>
      <c r="C657" s="352"/>
      <c r="D657" s="352"/>
      <c r="E657" s="352"/>
      <c r="F657" s="352"/>
      <c r="G657" s="352"/>
      <c r="H657" s="352"/>
      <c r="I657" s="352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</row>
    <row r="658" spans="1:26" ht="15.75" customHeight="1">
      <c r="A658" s="351"/>
      <c r="B658" s="352"/>
      <c r="C658" s="352"/>
      <c r="D658" s="352"/>
      <c r="E658" s="352"/>
      <c r="F658" s="352"/>
      <c r="G658" s="352"/>
      <c r="H658" s="352"/>
      <c r="I658" s="352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</row>
    <row r="659" spans="1:26" ht="15.75" customHeight="1">
      <c r="A659" s="351"/>
      <c r="B659" s="352"/>
      <c r="C659" s="352"/>
      <c r="D659" s="352"/>
      <c r="E659" s="352"/>
      <c r="F659" s="352"/>
      <c r="G659" s="352"/>
      <c r="H659" s="352"/>
      <c r="I659" s="352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</row>
    <row r="660" spans="1:26" ht="15.75" customHeight="1">
      <c r="A660" s="351"/>
      <c r="B660" s="352"/>
      <c r="C660" s="352"/>
      <c r="D660" s="352"/>
      <c r="E660" s="352"/>
      <c r="F660" s="352"/>
      <c r="G660" s="352"/>
      <c r="H660" s="352"/>
      <c r="I660" s="352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</row>
    <row r="661" spans="1:26" ht="15.75" customHeight="1">
      <c r="A661" s="351"/>
      <c r="B661" s="352"/>
      <c r="C661" s="352"/>
      <c r="D661" s="352"/>
      <c r="E661" s="352"/>
      <c r="F661" s="352"/>
      <c r="G661" s="352"/>
      <c r="H661" s="352"/>
      <c r="I661" s="352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</row>
    <row r="662" spans="1:26" ht="15.75" customHeight="1">
      <c r="A662" s="351"/>
      <c r="B662" s="352"/>
      <c r="C662" s="352"/>
      <c r="D662" s="352"/>
      <c r="E662" s="352"/>
      <c r="F662" s="352"/>
      <c r="G662" s="352"/>
      <c r="H662" s="352"/>
      <c r="I662" s="352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</row>
    <row r="663" spans="1:26" ht="15.75" customHeight="1">
      <c r="A663" s="351"/>
      <c r="B663" s="352"/>
      <c r="C663" s="352"/>
      <c r="D663" s="352"/>
      <c r="E663" s="352"/>
      <c r="F663" s="352"/>
      <c r="G663" s="352"/>
      <c r="H663" s="352"/>
      <c r="I663" s="352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</row>
    <row r="664" spans="1:26" ht="15.75" customHeight="1">
      <c r="A664" s="351"/>
      <c r="B664" s="352"/>
      <c r="C664" s="352"/>
      <c r="D664" s="352"/>
      <c r="E664" s="352"/>
      <c r="F664" s="352"/>
      <c r="G664" s="352"/>
      <c r="H664" s="352"/>
      <c r="I664" s="352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</row>
    <row r="665" spans="1:26" ht="15.75" customHeight="1">
      <c r="A665" s="351"/>
      <c r="B665" s="352"/>
      <c r="C665" s="352"/>
      <c r="D665" s="352"/>
      <c r="E665" s="352"/>
      <c r="F665" s="352"/>
      <c r="G665" s="352"/>
      <c r="H665" s="352"/>
      <c r="I665" s="352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</row>
    <row r="666" spans="1:26" ht="15.75" customHeight="1">
      <c r="A666" s="351"/>
      <c r="B666" s="352"/>
      <c r="C666" s="352"/>
      <c r="D666" s="352"/>
      <c r="E666" s="352"/>
      <c r="F666" s="352"/>
      <c r="G666" s="352"/>
      <c r="H666" s="352"/>
      <c r="I666" s="352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</row>
    <row r="667" spans="1:26" ht="15.75" customHeight="1">
      <c r="A667" s="351"/>
      <c r="B667" s="352"/>
      <c r="C667" s="352"/>
      <c r="D667" s="352"/>
      <c r="E667" s="352"/>
      <c r="F667" s="352"/>
      <c r="G667" s="352"/>
      <c r="H667" s="352"/>
      <c r="I667" s="352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</row>
    <row r="668" spans="1:26" ht="15.75" customHeight="1">
      <c r="A668" s="351"/>
      <c r="B668" s="352"/>
      <c r="C668" s="352"/>
      <c r="D668" s="352"/>
      <c r="E668" s="352"/>
      <c r="F668" s="352"/>
      <c r="G668" s="352"/>
      <c r="H668" s="352"/>
      <c r="I668" s="352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</row>
    <row r="669" spans="1:26" ht="15.75" customHeight="1">
      <c r="A669" s="351"/>
      <c r="B669" s="352"/>
      <c r="C669" s="352"/>
      <c r="D669" s="352"/>
      <c r="E669" s="352"/>
      <c r="F669" s="352"/>
      <c r="G669" s="352"/>
      <c r="H669" s="352"/>
      <c r="I669" s="352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</row>
    <row r="670" spans="1:26" ht="15.75" customHeight="1">
      <c r="A670" s="351"/>
      <c r="B670" s="352"/>
      <c r="C670" s="352"/>
      <c r="D670" s="352"/>
      <c r="E670" s="352"/>
      <c r="F670" s="352"/>
      <c r="G670" s="352"/>
      <c r="H670" s="352"/>
      <c r="I670" s="352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</row>
    <row r="671" spans="1:26" ht="15.75" customHeight="1">
      <c r="A671" s="351"/>
      <c r="B671" s="352"/>
      <c r="C671" s="352"/>
      <c r="D671" s="352"/>
      <c r="E671" s="352"/>
      <c r="F671" s="352"/>
      <c r="G671" s="352"/>
      <c r="H671" s="352"/>
      <c r="I671" s="352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</row>
    <row r="672" spans="1:26" ht="15.75" customHeight="1">
      <c r="A672" s="351"/>
      <c r="B672" s="352"/>
      <c r="C672" s="352"/>
      <c r="D672" s="352"/>
      <c r="E672" s="352"/>
      <c r="F672" s="352"/>
      <c r="G672" s="352"/>
      <c r="H672" s="352"/>
      <c r="I672" s="352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</row>
    <row r="673" spans="1:26" ht="15.75" customHeight="1">
      <c r="A673" s="351"/>
      <c r="B673" s="352"/>
      <c r="C673" s="352"/>
      <c r="D673" s="352"/>
      <c r="E673" s="352"/>
      <c r="F673" s="352"/>
      <c r="G673" s="352"/>
      <c r="H673" s="352"/>
      <c r="I673" s="352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</row>
    <row r="674" spans="1:26" ht="15.75" customHeight="1">
      <c r="A674" s="351"/>
      <c r="B674" s="352"/>
      <c r="C674" s="352"/>
      <c r="D674" s="352"/>
      <c r="E674" s="352"/>
      <c r="F674" s="352"/>
      <c r="G674" s="352"/>
      <c r="H674" s="352"/>
      <c r="I674" s="352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</row>
    <row r="675" spans="1:26" ht="15.75" customHeight="1">
      <c r="A675" s="351"/>
      <c r="B675" s="352"/>
      <c r="C675" s="352"/>
      <c r="D675" s="352"/>
      <c r="E675" s="352"/>
      <c r="F675" s="352"/>
      <c r="G675" s="352"/>
      <c r="H675" s="352"/>
      <c r="I675" s="352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</row>
    <row r="676" spans="1:26" ht="15.75" customHeight="1">
      <c r="A676" s="351"/>
      <c r="B676" s="352"/>
      <c r="C676" s="352"/>
      <c r="D676" s="352"/>
      <c r="E676" s="352"/>
      <c r="F676" s="352"/>
      <c r="G676" s="352"/>
      <c r="H676" s="352"/>
      <c r="I676" s="352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</row>
    <row r="677" spans="1:26" ht="15.75" customHeight="1">
      <c r="A677" s="351"/>
      <c r="B677" s="352"/>
      <c r="C677" s="352"/>
      <c r="D677" s="352"/>
      <c r="E677" s="352"/>
      <c r="F677" s="352"/>
      <c r="G677" s="352"/>
      <c r="H677" s="352"/>
      <c r="I677" s="352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</row>
    <row r="678" spans="1:26" ht="15.75" customHeight="1">
      <c r="A678" s="351"/>
      <c r="B678" s="352"/>
      <c r="C678" s="352"/>
      <c r="D678" s="352"/>
      <c r="E678" s="352"/>
      <c r="F678" s="352"/>
      <c r="G678" s="352"/>
      <c r="H678" s="352"/>
      <c r="I678" s="352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</row>
    <row r="679" spans="1:26" ht="15.75" customHeight="1">
      <c r="A679" s="351"/>
      <c r="B679" s="352"/>
      <c r="C679" s="352"/>
      <c r="D679" s="352"/>
      <c r="E679" s="352"/>
      <c r="F679" s="352"/>
      <c r="G679" s="352"/>
      <c r="H679" s="352"/>
      <c r="I679" s="352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</row>
    <row r="680" spans="1:26" ht="15.75" customHeight="1">
      <c r="A680" s="351"/>
      <c r="B680" s="352"/>
      <c r="C680" s="352"/>
      <c r="D680" s="352"/>
      <c r="E680" s="352"/>
      <c r="F680" s="352"/>
      <c r="G680" s="352"/>
      <c r="H680" s="352"/>
      <c r="I680" s="352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</row>
    <row r="681" spans="1:26" ht="15.75" customHeight="1">
      <c r="A681" s="351"/>
      <c r="B681" s="352"/>
      <c r="C681" s="352"/>
      <c r="D681" s="352"/>
      <c r="E681" s="352"/>
      <c r="F681" s="352"/>
      <c r="G681" s="352"/>
      <c r="H681" s="352"/>
      <c r="I681" s="352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</row>
    <row r="682" spans="1:26" ht="15.75" customHeight="1">
      <c r="A682" s="351"/>
      <c r="B682" s="352"/>
      <c r="C682" s="352"/>
      <c r="D682" s="352"/>
      <c r="E682" s="352"/>
      <c r="F682" s="352"/>
      <c r="G682" s="352"/>
      <c r="H682" s="352"/>
      <c r="I682" s="352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</row>
    <row r="683" spans="1:26" ht="15.75" customHeight="1">
      <c r="A683" s="351"/>
      <c r="B683" s="352"/>
      <c r="C683" s="352"/>
      <c r="D683" s="352"/>
      <c r="E683" s="352"/>
      <c r="F683" s="352"/>
      <c r="G683" s="352"/>
      <c r="H683" s="352"/>
      <c r="I683" s="352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</row>
    <row r="684" spans="1:26" ht="15.75" customHeight="1">
      <c r="A684" s="351"/>
      <c r="B684" s="352"/>
      <c r="C684" s="352"/>
      <c r="D684" s="352"/>
      <c r="E684" s="352"/>
      <c r="F684" s="352"/>
      <c r="G684" s="352"/>
      <c r="H684" s="352"/>
      <c r="I684" s="352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</row>
    <row r="685" spans="1:26" ht="15.75" customHeight="1">
      <c r="A685" s="351"/>
      <c r="B685" s="352"/>
      <c r="C685" s="352"/>
      <c r="D685" s="352"/>
      <c r="E685" s="352"/>
      <c r="F685" s="352"/>
      <c r="G685" s="352"/>
      <c r="H685" s="352"/>
      <c r="I685" s="352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</row>
    <row r="686" spans="1:26" ht="15.75" customHeight="1">
      <c r="A686" s="351"/>
      <c r="B686" s="352"/>
      <c r="C686" s="352"/>
      <c r="D686" s="352"/>
      <c r="E686" s="352"/>
      <c r="F686" s="352"/>
      <c r="G686" s="352"/>
      <c r="H686" s="352"/>
      <c r="I686" s="352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</row>
    <row r="687" spans="1:26" ht="15.75" customHeight="1">
      <c r="A687" s="351"/>
      <c r="B687" s="352"/>
      <c r="C687" s="352"/>
      <c r="D687" s="352"/>
      <c r="E687" s="352"/>
      <c r="F687" s="352"/>
      <c r="G687" s="352"/>
      <c r="H687" s="352"/>
      <c r="I687" s="352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</row>
    <row r="688" spans="1:26" ht="15.75" customHeight="1">
      <c r="A688" s="351"/>
      <c r="B688" s="352"/>
      <c r="C688" s="352"/>
      <c r="D688" s="352"/>
      <c r="E688" s="352"/>
      <c r="F688" s="352"/>
      <c r="G688" s="352"/>
      <c r="H688" s="352"/>
      <c r="I688" s="352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</row>
    <row r="689" spans="1:26" ht="15.75" customHeight="1">
      <c r="A689" s="351"/>
      <c r="B689" s="352"/>
      <c r="C689" s="352"/>
      <c r="D689" s="352"/>
      <c r="E689" s="352"/>
      <c r="F689" s="352"/>
      <c r="G689" s="352"/>
      <c r="H689" s="352"/>
      <c r="I689" s="352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</row>
    <row r="690" spans="1:26" ht="15.75" customHeight="1">
      <c r="A690" s="351"/>
      <c r="B690" s="352"/>
      <c r="C690" s="352"/>
      <c r="D690" s="352"/>
      <c r="E690" s="352"/>
      <c r="F690" s="352"/>
      <c r="G690" s="352"/>
      <c r="H690" s="352"/>
      <c r="I690" s="352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</row>
    <row r="691" spans="1:26" ht="15.75" customHeight="1">
      <c r="A691" s="351"/>
      <c r="B691" s="352"/>
      <c r="C691" s="352"/>
      <c r="D691" s="352"/>
      <c r="E691" s="352"/>
      <c r="F691" s="352"/>
      <c r="G691" s="352"/>
      <c r="H691" s="352"/>
      <c r="I691" s="352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</row>
    <row r="692" spans="1:26" ht="15.75" customHeight="1">
      <c r="A692" s="351"/>
      <c r="B692" s="352"/>
      <c r="C692" s="352"/>
      <c r="D692" s="352"/>
      <c r="E692" s="352"/>
      <c r="F692" s="352"/>
      <c r="G692" s="352"/>
      <c r="H692" s="352"/>
      <c r="I692" s="352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</row>
    <row r="693" spans="1:26" ht="15.75" customHeight="1">
      <c r="A693" s="351"/>
      <c r="B693" s="352"/>
      <c r="C693" s="352"/>
      <c r="D693" s="352"/>
      <c r="E693" s="352"/>
      <c r="F693" s="352"/>
      <c r="G693" s="352"/>
      <c r="H693" s="352"/>
      <c r="I693" s="352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</row>
    <row r="694" spans="1:26" ht="15.75" customHeight="1">
      <c r="A694" s="351"/>
      <c r="B694" s="352"/>
      <c r="C694" s="352"/>
      <c r="D694" s="352"/>
      <c r="E694" s="352"/>
      <c r="F694" s="352"/>
      <c r="G694" s="352"/>
      <c r="H694" s="352"/>
      <c r="I694" s="352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</row>
    <row r="695" spans="1:26" ht="15.75" customHeight="1">
      <c r="A695" s="351"/>
      <c r="B695" s="352"/>
      <c r="C695" s="352"/>
      <c r="D695" s="352"/>
      <c r="E695" s="352"/>
      <c r="F695" s="352"/>
      <c r="G695" s="352"/>
      <c r="H695" s="352"/>
      <c r="I695" s="352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</row>
    <row r="696" spans="1:26" ht="15.75" customHeight="1">
      <c r="A696" s="351"/>
      <c r="B696" s="352"/>
      <c r="C696" s="352"/>
      <c r="D696" s="352"/>
      <c r="E696" s="352"/>
      <c r="F696" s="352"/>
      <c r="G696" s="352"/>
      <c r="H696" s="352"/>
      <c r="I696" s="352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</row>
    <row r="697" spans="1:26" ht="15.75" customHeight="1">
      <c r="A697" s="351"/>
      <c r="B697" s="352"/>
      <c r="C697" s="352"/>
      <c r="D697" s="352"/>
      <c r="E697" s="352"/>
      <c r="F697" s="352"/>
      <c r="G697" s="352"/>
      <c r="H697" s="352"/>
      <c r="I697" s="352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</row>
    <row r="698" spans="1:26" ht="15.75" customHeight="1">
      <c r="A698" s="351"/>
      <c r="B698" s="352"/>
      <c r="C698" s="352"/>
      <c r="D698" s="352"/>
      <c r="E698" s="352"/>
      <c r="F698" s="352"/>
      <c r="G698" s="352"/>
      <c r="H698" s="352"/>
      <c r="I698" s="352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</row>
    <row r="699" spans="1:26" ht="15.75" customHeight="1">
      <c r="A699" s="351"/>
      <c r="B699" s="352"/>
      <c r="C699" s="352"/>
      <c r="D699" s="352"/>
      <c r="E699" s="352"/>
      <c r="F699" s="352"/>
      <c r="G699" s="352"/>
      <c r="H699" s="352"/>
      <c r="I699" s="352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</row>
    <row r="700" spans="1:26" ht="15.75" customHeight="1">
      <c r="A700" s="351"/>
      <c r="B700" s="352"/>
      <c r="C700" s="352"/>
      <c r="D700" s="352"/>
      <c r="E700" s="352"/>
      <c r="F700" s="352"/>
      <c r="G700" s="352"/>
      <c r="H700" s="352"/>
      <c r="I700" s="352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</row>
    <row r="701" spans="1:26" ht="15.75" customHeight="1">
      <c r="A701" s="351"/>
      <c r="B701" s="352"/>
      <c r="C701" s="352"/>
      <c r="D701" s="352"/>
      <c r="E701" s="352"/>
      <c r="F701" s="352"/>
      <c r="G701" s="352"/>
      <c r="H701" s="352"/>
      <c r="I701" s="352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</row>
    <row r="702" spans="1:26" ht="15.75" customHeight="1">
      <c r="A702" s="351"/>
      <c r="B702" s="352"/>
      <c r="C702" s="352"/>
      <c r="D702" s="352"/>
      <c r="E702" s="352"/>
      <c r="F702" s="352"/>
      <c r="G702" s="352"/>
      <c r="H702" s="352"/>
      <c r="I702" s="352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</row>
    <row r="703" spans="1:26" ht="15.75" customHeight="1">
      <c r="A703" s="351"/>
      <c r="B703" s="352"/>
      <c r="C703" s="352"/>
      <c r="D703" s="352"/>
      <c r="E703" s="352"/>
      <c r="F703" s="352"/>
      <c r="G703" s="352"/>
      <c r="H703" s="352"/>
      <c r="I703" s="352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</row>
    <row r="704" spans="1:26" ht="15.75" customHeight="1">
      <c r="A704" s="351"/>
      <c r="B704" s="352"/>
      <c r="C704" s="352"/>
      <c r="D704" s="352"/>
      <c r="E704" s="352"/>
      <c r="F704" s="352"/>
      <c r="G704" s="352"/>
      <c r="H704" s="352"/>
      <c r="I704" s="352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</row>
    <row r="705" spans="1:26" ht="15.75" customHeight="1">
      <c r="A705" s="351"/>
      <c r="B705" s="352"/>
      <c r="C705" s="352"/>
      <c r="D705" s="352"/>
      <c r="E705" s="352"/>
      <c r="F705" s="352"/>
      <c r="G705" s="352"/>
      <c r="H705" s="352"/>
      <c r="I705" s="352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</row>
    <row r="706" spans="1:26" ht="15.75" customHeight="1">
      <c r="A706" s="351"/>
      <c r="B706" s="352"/>
      <c r="C706" s="352"/>
      <c r="D706" s="352"/>
      <c r="E706" s="352"/>
      <c r="F706" s="352"/>
      <c r="G706" s="352"/>
      <c r="H706" s="352"/>
      <c r="I706" s="352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</row>
    <row r="707" spans="1:26" ht="15.75" customHeight="1">
      <c r="A707" s="351"/>
      <c r="B707" s="352"/>
      <c r="C707" s="352"/>
      <c r="D707" s="352"/>
      <c r="E707" s="352"/>
      <c r="F707" s="352"/>
      <c r="G707" s="352"/>
      <c r="H707" s="352"/>
      <c r="I707" s="352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</row>
    <row r="708" spans="1:26" ht="15.75" customHeight="1">
      <c r="A708" s="351"/>
      <c r="B708" s="352"/>
      <c r="C708" s="352"/>
      <c r="D708" s="352"/>
      <c r="E708" s="352"/>
      <c r="F708" s="352"/>
      <c r="G708" s="352"/>
      <c r="H708" s="352"/>
      <c r="I708" s="352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</row>
    <row r="709" spans="1:26" ht="15.75" customHeight="1">
      <c r="A709" s="351"/>
      <c r="B709" s="352"/>
      <c r="C709" s="352"/>
      <c r="D709" s="352"/>
      <c r="E709" s="352"/>
      <c r="F709" s="352"/>
      <c r="G709" s="352"/>
      <c r="H709" s="352"/>
      <c r="I709" s="352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</row>
    <row r="710" spans="1:26" ht="15.75" customHeight="1">
      <c r="A710" s="351"/>
      <c r="B710" s="352"/>
      <c r="C710" s="352"/>
      <c r="D710" s="352"/>
      <c r="E710" s="352"/>
      <c r="F710" s="352"/>
      <c r="G710" s="352"/>
      <c r="H710" s="352"/>
      <c r="I710" s="352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</row>
    <row r="711" spans="1:26" ht="15.75" customHeight="1">
      <c r="A711" s="351"/>
      <c r="B711" s="352"/>
      <c r="C711" s="352"/>
      <c r="D711" s="352"/>
      <c r="E711" s="352"/>
      <c r="F711" s="352"/>
      <c r="G711" s="352"/>
      <c r="H711" s="352"/>
      <c r="I711" s="352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</row>
    <row r="712" spans="1:26" ht="15.75" customHeight="1">
      <c r="A712" s="351"/>
      <c r="B712" s="352"/>
      <c r="C712" s="352"/>
      <c r="D712" s="352"/>
      <c r="E712" s="352"/>
      <c r="F712" s="352"/>
      <c r="G712" s="352"/>
      <c r="H712" s="352"/>
      <c r="I712" s="352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</row>
    <row r="713" spans="1:26" ht="15.75" customHeight="1">
      <c r="A713" s="351"/>
      <c r="B713" s="352"/>
      <c r="C713" s="352"/>
      <c r="D713" s="352"/>
      <c r="E713" s="352"/>
      <c r="F713" s="352"/>
      <c r="G713" s="352"/>
      <c r="H713" s="352"/>
      <c r="I713" s="352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</row>
    <row r="714" spans="1:26" ht="15.75" customHeight="1">
      <c r="A714" s="351"/>
      <c r="B714" s="352"/>
      <c r="C714" s="352"/>
      <c r="D714" s="352"/>
      <c r="E714" s="352"/>
      <c r="F714" s="352"/>
      <c r="G714" s="352"/>
      <c r="H714" s="352"/>
      <c r="I714" s="352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</row>
    <row r="715" spans="1:26" ht="15.75" customHeight="1">
      <c r="A715" s="351"/>
      <c r="B715" s="352"/>
      <c r="C715" s="352"/>
      <c r="D715" s="352"/>
      <c r="E715" s="352"/>
      <c r="F715" s="352"/>
      <c r="G715" s="352"/>
      <c r="H715" s="352"/>
      <c r="I715" s="352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</row>
    <row r="716" spans="1:26" ht="15.75" customHeight="1">
      <c r="A716" s="351"/>
      <c r="B716" s="352"/>
      <c r="C716" s="352"/>
      <c r="D716" s="352"/>
      <c r="E716" s="352"/>
      <c r="F716" s="352"/>
      <c r="G716" s="352"/>
      <c r="H716" s="352"/>
      <c r="I716" s="352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</row>
    <row r="717" spans="1:26" ht="15.75" customHeight="1">
      <c r="A717" s="351"/>
      <c r="B717" s="352"/>
      <c r="C717" s="352"/>
      <c r="D717" s="352"/>
      <c r="E717" s="352"/>
      <c r="F717" s="352"/>
      <c r="G717" s="352"/>
      <c r="H717" s="352"/>
      <c r="I717" s="352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</row>
    <row r="718" spans="1:26" ht="15.75" customHeight="1">
      <c r="A718" s="351"/>
      <c r="B718" s="352"/>
      <c r="C718" s="352"/>
      <c r="D718" s="352"/>
      <c r="E718" s="352"/>
      <c r="F718" s="352"/>
      <c r="G718" s="352"/>
      <c r="H718" s="352"/>
      <c r="I718" s="352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</row>
    <row r="719" spans="1:26" ht="15.75" customHeight="1">
      <c r="A719" s="351"/>
      <c r="B719" s="352"/>
      <c r="C719" s="352"/>
      <c r="D719" s="352"/>
      <c r="E719" s="352"/>
      <c r="F719" s="352"/>
      <c r="G719" s="352"/>
      <c r="H719" s="352"/>
      <c r="I719" s="352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</row>
    <row r="720" spans="1:26" ht="15.75" customHeight="1">
      <c r="A720" s="351"/>
      <c r="B720" s="352"/>
      <c r="C720" s="352"/>
      <c r="D720" s="352"/>
      <c r="E720" s="352"/>
      <c r="F720" s="352"/>
      <c r="G720" s="352"/>
      <c r="H720" s="352"/>
      <c r="I720" s="352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</row>
    <row r="721" spans="1:26" ht="15.75" customHeight="1">
      <c r="A721" s="351"/>
      <c r="B721" s="352"/>
      <c r="C721" s="352"/>
      <c r="D721" s="352"/>
      <c r="E721" s="352"/>
      <c r="F721" s="352"/>
      <c r="G721" s="352"/>
      <c r="H721" s="352"/>
      <c r="I721" s="352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</row>
    <row r="722" spans="1:26" ht="15.75" customHeight="1">
      <c r="A722" s="351"/>
      <c r="B722" s="352"/>
      <c r="C722" s="352"/>
      <c r="D722" s="352"/>
      <c r="E722" s="352"/>
      <c r="F722" s="352"/>
      <c r="G722" s="352"/>
      <c r="H722" s="352"/>
      <c r="I722" s="352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</row>
    <row r="723" spans="1:26" ht="15.75" customHeight="1">
      <c r="A723" s="351"/>
      <c r="B723" s="352"/>
      <c r="C723" s="352"/>
      <c r="D723" s="352"/>
      <c r="E723" s="352"/>
      <c r="F723" s="352"/>
      <c r="G723" s="352"/>
      <c r="H723" s="352"/>
      <c r="I723" s="352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</row>
    <row r="724" spans="1:26" ht="15.75" customHeight="1">
      <c r="A724" s="351"/>
      <c r="B724" s="352"/>
      <c r="C724" s="352"/>
      <c r="D724" s="352"/>
      <c r="E724" s="352"/>
      <c r="F724" s="352"/>
      <c r="G724" s="352"/>
      <c r="H724" s="352"/>
      <c r="I724" s="352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</row>
    <row r="725" spans="1:26" ht="15.75" customHeight="1">
      <c r="A725" s="351"/>
      <c r="B725" s="352"/>
      <c r="C725" s="352"/>
      <c r="D725" s="352"/>
      <c r="E725" s="352"/>
      <c r="F725" s="352"/>
      <c r="G725" s="352"/>
      <c r="H725" s="352"/>
      <c r="I725" s="352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</row>
    <row r="726" spans="1:26" ht="15.75" customHeight="1">
      <c r="A726" s="351"/>
      <c r="B726" s="352"/>
      <c r="C726" s="352"/>
      <c r="D726" s="352"/>
      <c r="E726" s="352"/>
      <c r="F726" s="352"/>
      <c r="G726" s="352"/>
      <c r="H726" s="352"/>
      <c r="I726" s="352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</row>
    <row r="727" spans="1:26" ht="15.75" customHeight="1">
      <c r="A727" s="351"/>
      <c r="B727" s="352"/>
      <c r="C727" s="352"/>
      <c r="D727" s="352"/>
      <c r="E727" s="352"/>
      <c r="F727" s="352"/>
      <c r="G727" s="352"/>
      <c r="H727" s="352"/>
      <c r="I727" s="352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</row>
    <row r="728" spans="1:26" ht="15.75" customHeight="1">
      <c r="A728" s="351"/>
      <c r="B728" s="352"/>
      <c r="C728" s="352"/>
      <c r="D728" s="352"/>
      <c r="E728" s="352"/>
      <c r="F728" s="352"/>
      <c r="G728" s="352"/>
      <c r="H728" s="352"/>
      <c r="I728" s="352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</row>
    <row r="729" spans="1:26" ht="15.75" customHeight="1">
      <c r="A729" s="351"/>
      <c r="B729" s="352"/>
      <c r="C729" s="352"/>
      <c r="D729" s="352"/>
      <c r="E729" s="352"/>
      <c r="F729" s="352"/>
      <c r="G729" s="352"/>
      <c r="H729" s="352"/>
      <c r="I729" s="352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</row>
    <row r="730" spans="1:26" ht="15.75" customHeight="1">
      <c r="A730" s="351"/>
      <c r="B730" s="352"/>
      <c r="C730" s="352"/>
      <c r="D730" s="352"/>
      <c r="E730" s="352"/>
      <c r="F730" s="352"/>
      <c r="G730" s="352"/>
      <c r="H730" s="352"/>
      <c r="I730" s="352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</row>
    <row r="731" spans="1:26" ht="15.75" customHeight="1">
      <c r="A731" s="351"/>
      <c r="B731" s="352"/>
      <c r="C731" s="352"/>
      <c r="D731" s="352"/>
      <c r="E731" s="352"/>
      <c r="F731" s="352"/>
      <c r="G731" s="352"/>
      <c r="H731" s="352"/>
      <c r="I731" s="352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</row>
    <row r="732" spans="1:26" ht="15.75" customHeight="1">
      <c r="A732" s="351"/>
      <c r="B732" s="352"/>
      <c r="C732" s="352"/>
      <c r="D732" s="352"/>
      <c r="E732" s="352"/>
      <c r="F732" s="352"/>
      <c r="G732" s="352"/>
      <c r="H732" s="352"/>
      <c r="I732" s="352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</row>
    <row r="733" spans="1:26" ht="15.75" customHeight="1">
      <c r="A733" s="351"/>
      <c r="B733" s="352"/>
      <c r="C733" s="352"/>
      <c r="D733" s="352"/>
      <c r="E733" s="352"/>
      <c r="F733" s="352"/>
      <c r="G733" s="352"/>
      <c r="H733" s="352"/>
      <c r="I733" s="352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</row>
    <row r="734" spans="1:26" ht="15.75" customHeight="1">
      <c r="A734" s="351"/>
      <c r="B734" s="352"/>
      <c r="C734" s="352"/>
      <c r="D734" s="352"/>
      <c r="E734" s="352"/>
      <c r="F734" s="352"/>
      <c r="G734" s="352"/>
      <c r="H734" s="352"/>
      <c r="I734" s="352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</row>
    <row r="735" spans="1:26" ht="15.75" customHeight="1">
      <c r="A735" s="351"/>
      <c r="B735" s="352"/>
      <c r="C735" s="352"/>
      <c r="D735" s="352"/>
      <c r="E735" s="352"/>
      <c r="F735" s="352"/>
      <c r="G735" s="352"/>
      <c r="H735" s="352"/>
      <c r="I735" s="352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</row>
    <row r="736" spans="1:26" ht="15.75" customHeight="1">
      <c r="A736" s="351"/>
      <c r="B736" s="352"/>
      <c r="C736" s="352"/>
      <c r="D736" s="352"/>
      <c r="E736" s="352"/>
      <c r="F736" s="352"/>
      <c r="G736" s="352"/>
      <c r="H736" s="352"/>
      <c r="I736" s="352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</row>
    <row r="737" spans="1:26" ht="15.75" customHeight="1">
      <c r="A737" s="351"/>
      <c r="B737" s="352"/>
      <c r="C737" s="352"/>
      <c r="D737" s="352"/>
      <c r="E737" s="352"/>
      <c r="F737" s="352"/>
      <c r="G737" s="352"/>
      <c r="H737" s="352"/>
      <c r="I737" s="352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</row>
    <row r="738" spans="1:26" ht="15.75" customHeight="1">
      <c r="A738" s="351"/>
      <c r="B738" s="352"/>
      <c r="C738" s="352"/>
      <c r="D738" s="352"/>
      <c r="E738" s="352"/>
      <c r="F738" s="352"/>
      <c r="G738" s="352"/>
      <c r="H738" s="352"/>
      <c r="I738" s="352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</row>
    <row r="739" spans="1:26" ht="15.75" customHeight="1">
      <c r="A739" s="351"/>
      <c r="B739" s="352"/>
      <c r="C739" s="352"/>
      <c r="D739" s="352"/>
      <c r="E739" s="352"/>
      <c r="F739" s="352"/>
      <c r="G739" s="352"/>
      <c r="H739" s="352"/>
      <c r="I739" s="352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</row>
    <row r="740" spans="1:26" ht="15.75" customHeight="1">
      <c r="A740" s="351"/>
      <c r="B740" s="352"/>
      <c r="C740" s="352"/>
      <c r="D740" s="352"/>
      <c r="E740" s="352"/>
      <c r="F740" s="352"/>
      <c r="G740" s="352"/>
      <c r="H740" s="352"/>
      <c r="I740" s="352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</row>
    <row r="741" spans="1:26" ht="15.75" customHeight="1">
      <c r="A741" s="351"/>
      <c r="B741" s="352"/>
      <c r="C741" s="352"/>
      <c r="D741" s="352"/>
      <c r="E741" s="352"/>
      <c r="F741" s="352"/>
      <c r="G741" s="352"/>
      <c r="H741" s="352"/>
      <c r="I741" s="352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</row>
    <row r="742" spans="1:26" ht="15.75" customHeight="1">
      <c r="A742" s="351"/>
      <c r="B742" s="352"/>
      <c r="C742" s="352"/>
      <c r="D742" s="352"/>
      <c r="E742" s="352"/>
      <c r="F742" s="352"/>
      <c r="G742" s="352"/>
      <c r="H742" s="352"/>
      <c r="I742" s="352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</row>
    <row r="743" spans="1:26" ht="15.75" customHeight="1">
      <c r="A743" s="351"/>
      <c r="B743" s="352"/>
      <c r="C743" s="352"/>
      <c r="D743" s="352"/>
      <c r="E743" s="352"/>
      <c r="F743" s="352"/>
      <c r="G743" s="352"/>
      <c r="H743" s="352"/>
      <c r="I743" s="352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</row>
    <row r="744" spans="1:26" ht="15.75" customHeight="1">
      <c r="A744" s="351"/>
      <c r="B744" s="352"/>
      <c r="C744" s="352"/>
      <c r="D744" s="352"/>
      <c r="E744" s="352"/>
      <c r="F744" s="352"/>
      <c r="G744" s="352"/>
      <c r="H744" s="352"/>
      <c r="I744" s="352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</row>
    <row r="745" spans="1:26" ht="15.75" customHeight="1">
      <c r="A745" s="351"/>
      <c r="B745" s="352"/>
      <c r="C745" s="352"/>
      <c r="D745" s="352"/>
      <c r="E745" s="352"/>
      <c r="F745" s="352"/>
      <c r="G745" s="352"/>
      <c r="H745" s="352"/>
      <c r="I745" s="352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</row>
    <row r="746" spans="1:26" ht="15.75" customHeight="1">
      <c r="A746" s="351"/>
      <c r="B746" s="352"/>
      <c r="C746" s="352"/>
      <c r="D746" s="352"/>
      <c r="E746" s="352"/>
      <c r="F746" s="352"/>
      <c r="G746" s="352"/>
      <c r="H746" s="352"/>
      <c r="I746" s="352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</row>
    <row r="747" spans="1:26" ht="15.75" customHeight="1">
      <c r="A747" s="351"/>
      <c r="B747" s="352"/>
      <c r="C747" s="352"/>
      <c r="D747" s="352"/>
      <c r="E747" s="352"/>
      <c r="F747" s="352"/>
      <c r="G747" s="352"/>
      <c r="H747" s="352"/>
      <c r="I747" s="352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</row>
    <row r="748" spans="1:26" ht="15.75" customHeight="1">
      <c r="A748" s="351"/>
      <c r="B748" s="352"/>
      <c r="C748" s="352"/>
      <c r="D748" s="352"/>
      <c r="E748" s="352"/>
      <c r="F748" s="352"/>
      <c r="G748" s="352"/>
      <c r="H748" s="352"/>
      <c r="I748" s="352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</row>
    <row r="749" spans="1:26" ht="15.75" customHeight="1">
      <c r="A749" s="351"/>
      <c r="B749" s="352"/>
      <c r="C749" s="352"/>
      <c r="D749" s="352"/>
      <c r="E749" s="352"/>
      <c r="F749" s="352"/>
      <c r="G749" s="352"/>
      <c r="H749" s="352"/>
      <c r="I749" s="352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</row>
    <row r="750" spans="1:26" ht="15.75" customHeight="1">
      <c r="A750" s="351"/>
      <c r="B750" s="352"/>
      <c r="C750" s="352"/>
      <c r="D750" s="352"/>
      <c r="E750" s="352"/>
      <c r="F750" s="352"/>
      <c r="G750" s="352"/>
      <c r="H750" s="352"/>
      <c r="I750" s="352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</row>
    <row r="751" spans="1:26" ht="15.75" customHeight="1">
      <c r="A751" s="351"/>
      <c r="B751" s="352"/>
      <c r="C751" s="352"/>
      <c r="D751" s="352"/>
      <c r="E751" s="352"/>
      <c r="F751" s="352"/>
      <c r="G751" s="352"/>
      <c r="H751" s="352"/>
      <c r="I751" s="352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</row>
    <row r="752" spans="1:26" ht="15.75" customHeight="1">
      <c r="A752" s="351"/>
      <c r="B752" s="352"/>
      <c r="C752" s="352"/>
      <c r="D752" s="352"/>
      <c r="E752" s="352"/>
      <c r="F752" s="352"/>
      <c r="G752" s="352"/>
      <c r="H752" s="352"/>
      <c r="I752" s="352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</row>
    <row r="753" spans="1:26" ht="15.75" customHeight="1">
      <c r="A753" s="351"/>
      <c r="B753" s="352"/>
      <c r="C753" s="352"/>
      <c r="D753" s="352"/>
      <c r="E753" s="352"/>
      <c r="F753" s="352"/>
      <c r="G753" s="352"/>
      <c r="H753" s="352"/>
      <c r="I753" s="352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</row>
    <row r="754" spans="1:26" ht="15.75" customHeight="1">
      <c r="A754" s="351"/>
      <c r="B754" s="352"/>
      <c r="C754" s="352"/>
      <c r="D754" s="352"/>
      <c r="E754" s="352"/>
      <c r="F754" s="352"/>
      <c r="G754" s="352"/>
      <c r="H754" s="352"/>
      <c r="I754" s="352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</row>
    <row r="755" spans="1:26" ht="15.75" customHeight="1">
      <c r="A755" s="351"/>
      <c r="B755" s="352"/>
      <c r="C755" s="352"/>
      <c r="D755" s="352"/>
      <c r="E755" s="352"/>
      <c r="F755" s="352"/>
      <c r="G755" s="352"/>
      <c r="H755" s="352"/>
      <c r="I755" s="352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</row>
    <row r="756" spans="1:26" ht="15.75" customHeight="1">
      <c r="A756" s="351"/>
      <c r="B756" s="352"/>
      <c r="C756" s="352"/>
      <c r="D756" s="352"/>
      <c r="E756" s="352"/>
      <c r="F756" s="352"/>
      <c r="G756" s="352"/>
      <c r="H756" s="352"/>
      <c r="I756" s="352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</row>
    <row r="757" spans="1:26" ht="15.75" customHeight="1">
      <c r="A757" s="351"/>
      <c r="B757" s="352"/>
      <c r="C757" s="352"/>
      <c r="D757" s="352"/>
      <c r="E757" s="352"/>
      <c r="F757" s="352"/>
      <c r="G757" s="352"/>
      <c r="H757" s="352"/>
      <c r="I757" s="352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</row>
    <row r="758" spans="1:26" ht="15.75" customHeight="1">
      <c r="A758" s="351"/>
      <c r="B758" s="352"/>
      <c r="C758" s="352"/>
      <c r="D758" s="352"/>
      <c r="E758" s="352"/>
      <c r="F758" s="352"/>
      <c r="G758" s="352"/>
      <c r="H758" s="352"/>
      <c r="I758" s="352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</row>
    <row r="759" spans="1:26" ht="15.75" customHeight="1">
      <c r="A759" s="351"/>
      <c r="B759" s="352"/>
      <c r="C759" s="352"/>
      <c r="D759" s="352"/>
      <c r="E759" s="352"/>
      <c r="F759" s="352"/>
      <c r="G759" s="352"/>
      <c r="H759" s="352"/>
      <c r="I759" s="352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</row>
    <row r="760" spans="1:26" ht="15.75" customHeight="1">
      <c r="A760" s="351"/>
      <c r="B760" s="352"/>
      <c r="C760" s="352"/>
      <c r="D760" s="352"/>
      <c r="E760" s="352"/>
      <c r="F760" s="352"/>
      <c r="G760" s="352"/>
      <c r="H760" s="352"/>
      <c r="I760" s="352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</row>
    <row r="761" spans="1:26" ht="15.75" customHeight="1">
      <c r="A761" s="351"/>
      <c r="B761" s="352"/>
      <c r="C761" s="352"/>
      <c r="D761" s="352"/>
      <c r="E761" s="352"/>
      <c r="F761" s="352"/>
      <c r="G761" s="352"/>
      <c r="H761" s="352"/>
      <c r="I761" s="352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</row>
    <row r="762" spans="1:26" ht="15.75" customHeight="1">
      <c r="A762" s="351"/>
      <c r="B762" s="352"/>
      <c r="C762" s="352"/>
      <c r="D762" s="352"/>
      <c r="E762" s="352"/>
      <c r="F762" s="352"/>
      <c r="G762" s="352"/>
      <c r="H762" s="352"/>
      <c r="I762" s="352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</row>
    <row r="763" spans="1:26" ht="15.75" customHeight="1">
      <c r="A763" s="351"/>
      <c r="B763" s="352"/>
      <c r="C763" s="352"/>
      <c r="D763" s="352"/>
      <c r="E763" s="352"/>
      <c r="F763" s="352"/>
      <c r="G763" s="352"/>
      <c r="H763" s="352"/>
      <c r="I763" s="352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</row>
    <row r="764" spans="1:26" ht="15.75" customHeight="1">
      <c r="A764" s="351"/>
      <c r="B764" s="352"/>
      <c r="C764" s="352"/>
      <c r="D764" s="352"/>
      <c r="E764" s="352"/>
      <c r="F764" s="352"/>
      <c r="G764" s="352"/>
      <c r="H764" s="352"/>
      <c r="I764" s="352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</row>
    <row r="765" spans="1:26" ht="15.75" customHeight="1">
      <c r="A765" s="351"/>
      <c r="B765" s="352"/>
      <c r="C765" s="352"/>
      <c r="D765" s="352"/>
      <c r="E765" s="352"/>
      <c r="F765" s="352"/>
      <c r="G765" s="352"/>
      <c r="H765" s="352"/>
      <c r="I765" s="352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</row>
    <row r="766" spans="1:26" ht="15.75" customHeight="1">
      <c r="A766" s="351"/>
      <c r="B766" s="352"/>
      <c r="C766" s="352"/>
      <c r="D766" s="352"/>
      <c r="E766" s="352"/>
      <c r="F766" s="352"/>
      <c r="G766" s="352"/>
      <c r="H766" s="352"/>
      <c r="I766" s="352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</row>
    <row r="767" spans="1:26" ht="15.75" customHeight="1">
      <c r="A767" s="351"/>
      <c r="B767" s="352"/>
      <c r="C767" s="352"/>
      <c r="D767" s="352"/>
      <c r="E767" s="352"/>
      <c r="F767" s="352"/>
      <c r="G767" s="352"/>
      <c r="H767" s="352"/>
      <c r="I767" s="352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</row>
    <row r="768" spans="1:26" ht="15.75" customHeight="1">
      <c r="A768" s="351"/>
      <c r="B768" s="352"/>
      <c r="C768" s="352"/>
      <c r="D768" s="352"/>
      <c r="E768" s="352"/>
      <c r="F768" s="352"/>
      <c r="G768" s="352"/>
      <c r="H768" s="352"/>
      <c r="I768" s="352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</row>
    <row r="769" spans="1:26" ht="15.75" customHeight="1">
      <c r="A769" s="351"/>
      <c r="B769" s="352"/>
      <c r="C769" s="352"/>
      <c r="D769" s="352"/>
      <c r="E769" s="352"/>
      <c r="F769" s="352"/>
      <c r="G769" s="352"/>
      <c r="H769" s="352"/>
      <c r="I769" s="352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</row>
    <row r="770" spans="1:26" ht="15.75" customHeight="1">
      <c r="A770" s="351"/>
      <c r="B770" s="352"/>
      <c r="C770" s="352"/>
      <c r="D770" s="352"/>
      <c r="E770" s="352"/>
      <c r="F770" s="352"/>
      <c r="G770" s="352"/>
      <c r="H770" s="352"/>
      <c r="I770" s="352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</row>
    <row r="771" spans="1:26" ht="15.75" customHeight="1">
      <c r="A771" s="351"/>
      <c r="B771" s="352"/>
      <c r="C771" s="352"/>
      <c r="D771" s="352"/>
      <c r="E771" s="352"/>
      <c r="F771" s="352"/>
      <c r="G771" s="352"/>
      <c r="H771" s="352"/>
      <c r="I771" s="352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</row>
    <row r="772" spans="1:26" ht="15.75" customHeight="1">
      <c r="A772" s="351"/>
      <c r="B772" s="352"/>
      <c r="C772" s="352"/>
      <c r="D772" s="352"/>
      <c r="E772" s="352"/>
      <c r="F772" s="352"/>
      <c r="G772" s="352"/>
      <c r="H772" s="352"/>
      <c r="I772" s="352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</row>
    <row r="773" spans="1:26" ht="15.75" customHeight="1">
      <c r="A773" s="351"/>
      <c r="B773" s="352"/>
      <c r="C773" s="352"/>
      <c r="D773" s="352"/>
      <c r="E773" s="352"/>
      <c r="F773" s="352"/>
      <c r="G773" s="352"/>
      <c r="H773" s="352"/>
      <c r="I773" s="352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</row>
    <row r="774" spans="1:26" ht="15.75" customHeight="1">
      <c r="A774" s="351"/>
      <c r="B774" s="352"/>
      <c r="C774" s="352"/>
      <c r="D774" s="352"/>
      <c r="E774" s="352"/>
      <c r="F774" s="352"/>
      <c r="G774" s="352"/>
      <c r="H774" s="352"/>
      <c r="I774" s="352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</row>
    <row r="775" spans="1:26" ht="15.75" customHeight="1">
      <c r="A775" s="351"/>
      <c r="B775" s="352"/>
      <c r="C775" s="352"/>
      <c r="D775" s="352"/>
      <c r="E775" s="352"/>
      <c r="F775" s="352"/>
      <c r="G775" s="352"/>
      <c r="H775" s="352"/>
      <c r="I775" s="352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</row>
    <row r="776" spans="1:26" ht="15.75" customHeight="1">
      <c r="A776" s="351"/>
      <c r="B776" s="352"/>
      <c r="C776" s="352"/>
      <c r="D776" s="352"/>
      <c r="E776" s="352"/>
      <c r="F776" s="352"/>
      <c r="G776" s="352"/>
      <c r="H776" s="352"/>
      <c r="I776" s="352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</row>
    <row r="777" spans="1:26" ht="15.75" customHeight="1">
      <c r="A777" s="351"/>
      <c r="B777" s="352"/>
      <c r="C777" s="352"/>
      <c r="D777" s="352"/>
      <c r="E777" s="352"/>
      <c r="F777" s="352"/>
      <c r="G777" s="352"/>
      <c r="H777" s="352"/>
      <c r="I777" s="352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</row>
    <row r="778" spans="1:26" ht="15.75" customHeight="1">
      <c r="A778" s="351"/>
      <c r="B778" s="352"/>
      <c r="C778" s="352"/>
      <c r="D778" s="352"/>
      <c r="E778" s="352"/>
      <c r="F778" s="352"/>
      <c r="G778" s="352"/>
      <c r="H778" s="352"/>
      <c r="I778" s="352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</row>
    <row r="779" spans="1:26" ht="15.75" customHeight="1">
      <c r="A779" s="351"/>
      <c r="B779" s="352"/>
      <c r="C779" s="352"/>
      <c r="D779" s="352"/>
      <c r="E779" s="352"/>
      <c r="F779" s="352"/>
      <c r="G779" s="352"/>
      <c r="H779" s="352"/>
      <c r="I779" s="352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</row>
    <row r="780" spans="1:26" ht="15.75" customHeight="1">
      <c r="A780" s="351"/>
      <c r="B780" s="352"/>
      <c r="C780" s="352"/>
      <c r="D780" s="352"/>
      <c r="E780" s="352"/>
      <c r="F780" s="352"/>
      <c r="G780" s="352"/>
      <c r="H780" s="352"/>
      <c r="I780" s="352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</row>
    <row r="781" spans="1:26" ht="15.75" customHeight="1">
      <c r="A781" s="351"/>
      <c r="B781" s="352"/>
      <c r="C781" s="352"/>
      <c r="D781" s="352"/>
      <c r="E781" s="352"/>
      <c r="F781" s="352"/>
      <c r="G781" s="352"/>
      <c r="H781" s="352"/>
      <c r="I781" s="352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</row>
    <row r="782" spans="1:26" ht="15.75" customHeight="1">
      <c r="A782" s="351"/>
      <c r="B782" s="352"/>
      <c r="C782" s="352"/>
      <c r="D782" s="352"/>
      <c r="E782" s="352"/>
      <c r="F782" s="352"/>
      <c r="G782" s="352"/>
      <c r="H782" s="352"/>
      <c r="I782" s="352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</row>
    <row r="783" spans="1:26" ht="15.75" customHeight="1">
      <c r="A783" s="351"/>
      <c r="B783" s="352"/>
      <c r="C783" s="352"/>
      <c r="D783" s="352"/>
      <c r="E783" s="352"/>
      <c r="F783" s="352"/>
      <c r="G783" s="352"/>
      <c r="H783" s="352"/>
      <c r="I783" s="352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</row>
    <row r="784" spans="1:26" ht="15.75" customHeight="1">
      <c r="A784" s="351"/>
      <c r="B784" s="352"/>
      <c r="C784" s="352"/>
      <c r="D784" s="352"/>
      <c r="E784" s="352"/>
      <c r="F784" s="352"/>
      <c r="G784" s="352"/>
      <c r="H784" s="352"/>
      <c r="I784" s="352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</row>
    <row r="785" spans="1:26" ht="15.75" customHeight="1">
      <c r="A785" s="351"/>
      <c r="B785" s="352"/>
      <c r="C785" s="352"/>
      <c r="D785" s="352"/>
      <c r="E785" s="352"/>
      <c r="F785" s="352"/>
      <c r="G785" s="352"/>
      <c r="H785" s="352"/>
      <c r="I785" s="352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</row>
    <row r="786" spans="1:26" ht="15.75" customHeight="1">
      <c r="A786" s="351"/>
      <c r="B786" s="352"/>
      <c r="C786" s="352"/>
      <c r="D786" s="352"/>
      <c r="E786" s="352"/>
      <c r="F786" s="352"/>
      <c r="G786" s="352"/>
      <c r="H786" s="352"/>
      <c r="I786" s="352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</row>
    <row r="787" spans="1:26" ht="15.75" customHeight="1">
      <c r="A787" s="351"/>
      <c r="B787" s="352"/>
      <c r="C787" s="352"/>
      <c r="D787" s="352"/>
      <c r="E787" s="352"/>
      <c r="F787" s="352"/>
      <c r="G787" s="352"/>
      <c r="H787" s="352"/>
      <c r="I787" s="352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</row>
    <row r="788" spans="1:26" ht="15.75" customHeight="1">
      <c r="A788" s="351"/>
      <c r="B788" s="352"/>
      <c r="C788" s="352"/>
      <c r="D788" s="352"/>
      <c r="E788" s="352"/>
      <c r="F788" s="352"/>
      <c r="G788" s="352"/>
      <c r="H788" s="352"/>
      <c r="I788" s="352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</row>
    <row r="789" spans="1:26" ht="15.75" customHeight="1">
      <c r="A789" s="351"/>
      <c r="B789" s="352"/>
      <c r="C789" s="352"/>
      <c r="D789" s="352"/>
      <c r="E789" s="352"/>
      <c r="F789" s="352"/>
      <c r="G789" s="352"/>
      <c r="H789" s="352"/>
      <c r="I789" s="352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</row>
    <row r="790" spans="1:26" ht="15.75" customHeight="1">
      <c r="A790" s="351"/>
      <c r="B790" s="352"/>
      <c r="C790" s="352"/>
      <c r="D790" s="352"/>
      <c r="E790" s="352"/>
      <c r="F790" s="352"/>
      <c r="G790" s="352"/>
      <c r="H790" s="352"/>
      <c r="I790" s="352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</row>
    <row r="791" spans="1:26" ht="15.75" customHeight="1">
      <c r="A791" s="351"/>
      <c r="B791" s="352"/>
      <c r="C791" s="352"/>
      <c r="D791" s="352"/>
      <c r="E791" s="352"/>
      <c r="F791" s="352"/>
      <c r="G791" s="352"/>
      <c r="H791" s="352"/>
      <c r="I791" s="352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</row>
    <row r="792" spans="1:26" ht="15.75" customHeight="1">
      <c r="A792" s="351"/>
      <c r="B792" s="352"/>
      <c r="C792" s="352"/>
      <c r="D792" s="352"/>
      <c r="E792" s="352"/>
      <c r="F792" s="352"/>
      <c r="G792" s="352"/>
      <c r="H792" s="352"/>
      <c r="I792" s="352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</row>
    <row r="793" spans="1:26" ht="15.75" customHeight="1">
      <c r="A793" s="351"/>
      <c r="B793" s="352"/>
      <c r="C793" s="352"/>
      <c r="D793" s="352"/>
      <c r="E793" s="352"/>
      <c r="F793" s="352"/>
      <c r="G793" s="352"/>
      <c r="H793" s="352"/>
      <c r="I793" s="352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</row>
    <row r="794" spans="1:26" ht="15.75" customHeight="1">
      <c r="A794" s="351"/>
      <c r="B794" s="352"/>
      <c r="C794" s="352"/>
      <c r="D794" s="352"/>
      <c r="E794" s="352"/>
      <c r="F794" s="352"/>
      <c r="G794" s="352"/>
      <c r="H794" s="352"/>
      <c r="I794" s="352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</row>
    <row r="795" spans="1:26" ht="15.75" customHeight="1">
      <c r="A795" s="351"/>
      <c r="B795" s="352"/>
      <c r="C795" s="352"/>
      <c r="D795" s="352"/>
      <c r="E795" s="352"/>
      <c r="F795" s="352"/>
      <c r="G795" s="352"/>
      <c r="H795" s="352"/>
      <c r="I795" s="352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</row>
    <row r="796" spans="1:26" ht="15.75" customHeight="1">
      <c r="A796" s="351"/>
      <c r="B796" s="352"/>
      <c r="C796" s="352"/>
      <c r="D796" s="352"/>
      <c r="E796" s="352"/>
      <c r="F796" s="352"/>
      <c r="G796" s="352"/>
      <c r="H796" s="352"/>
      <c r="I796" s="352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</row>
    <row r="797" spans="1:26" ht="15.75" customHeight="1">
      <c r="A797" s="351"/>
      <c r="B797" s="352"/>
      <c r="C797" s="352"/>
      <c r="D797" s="352"/>
      <c r="E797" s="352"/>
      <c r="F797" s="352"/>
      <c r="G797" s="352"/>
      <c r="H797" s="352"/>
      <c r="I797" s="352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</row>
    <row r="798" spans="1:26" ht="15.75" customHeight="1">
      <c r="A798" s="351"/>
      <c r="B798" s="352"/>
      <c r="C798" s="352"/>
      <c r="D798" s="352"/>
      <c r="E798" s="352"/>
      <c r="F798" s="352"/>
      <c r="G798" s="352"/>
      <c r="H798" s="352"/>
      <c r="I798" s="352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</row>
    <row r="799" spans="1:26" ht="15.75" customHeight="1">
      <c r="A799" s="351"/>
      <c r="B799" s="352"/>
      <c r="C799" s="352"/>
      <c r="D799" s="352"/>
      <c r="E799" s="352"/>
      <c r="F799" s="352"/>
      <c r="G799" s="352"/>
      <c r="H799" s="352"/>
      <c r="I799" s="352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</row>
    <row r="800" spans="1:26" ht="15.75" customHeight="1">
      <c r="A800" s="351"/>
      <c r="B800" s="352"/>
      <c r="C800" s="352"/>
      <c r="D800" s="352"/>
      <c r="E800" s="352"/>
      <c r="F800" s="352"/>
      <c r="G800" s="352"/>
      <c r="H800" s="352"/>
      <c r="I800" s="352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</row>
    <row r="801" spans="1:26" ht="15.75" customHeight="1">
      <c r="A801" s="351"/>
      <c r="B801" s="352"/>
      <c r="C801" s="352"/>
      <c r="D801" s="352"/>
      <c r="E801" s="352"/>
      <c r="F801" s="352"/>
      <c r="G801" s="352"/>
      <c r="H801" s="352"/>
      <c r="I801" s="352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</row>
    <row r="802" spans="1:26" ht="15.75" customHeight="1">
      <c r="A802" s="351"/>
      <c r="B802" s="352"/>
      <c r="C802" s="352"/>
      <c r="D802" s="352"/>
      <c r="E802" s="352"/>
      <c r="F802" s="352"/>
      <c r="G802" s="352"/>
      <c r="H802" s="352"/>
      <c r="I802" s="352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</row>
    <row r="803" spans="1:26" ht="15.75" customHeight="1">
      <c r="A803" s="351"/>
      <c r="B803" s="352"/>
      <c r="C803" s="352"/>
      <c r="D803" s="352"/>
      <c r="E803" s="352"/>
      <c r="F803" s="352"/>
      <c r="G803" s="352"/>
      <c r="H803" s="352"/>
      <c r="I803" s="352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</row>
    <row r="804" spans="1:26" ht="15.75" customHeight="1">
      <c r="A804" s="351"/>
      <c r="B804" s="352"/>
      <c r="C804" s="352"/>
      <c r="D804" s="352"/>
      <c r="E804" s="352"/>
      <c r="F804" s="352"/>
      <c r="G804" s="352"/>
      <c r="H804" s="352"/>
      <c r="I804" s="352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</row>
    <row r="805" spans="1:26" ht="15.75" customHeight="1">
      <c r="A805" s="351"/>
      <c r="B805" s="352"/>
      <c r="C805" s="352"/>
      <c r="D805" s="352"/>
      <c r="E805" s="352"/>
      <c r="F805" s="352"/>
      <c r="G805" s="352"/>
      <c r="H805" s="352"/>
      <c r="I805" s="352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</row>
    <row r="806" spans="1:26" ht="15.75" customHeight="1">
      <c r="A806" s="351"/>
      <c r="B806" s="352"/>
      <c r="C806" s="352"/>
      <c r="D806" s="352"/>
      <c r="E806" s="352"/>
      <c r="F806" s="352"/>
      <c r="G806" s="352"/>
      <c r="H806" s="352"/>
      <c r="I806" s="352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</row>
    <row r="807" spans="1:26" ht="15.75" customHeight="1">
      <c r="A807" s="351"/>
      <c r="B807" s="352"/>
      <c r="C807" s="352"/>
      <c r="D807" s="352"/>
      <c r="E807" s="352"/>
      <c r="F807" s="352"/>
      <c r="G807" s="352"/>
      <c r="H807" s="352"/>
      <c r="I807" s="352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</row>
    <row r="808" spans="1:26" ht="15.75" customHeight="1">
      <c r="A808" s="351"/>
      <c r="B808" s="352"/>
      <c r="C808" s="352"/>
      <c r="D808" s="352"/>
      <c r="E808" s="352"/>
      <c r="F808" s="352"/>
      <c r="G808" s="352"/>
      <c r="H808" s="352"/>
      <c r="I808" s="352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</row>
    <row r="809" spans="1:26" ht="15.75" customHeight="1">
      <c r="A809" s="351"/>
      <c r="B809" s="352"/>
      <c r="C809" s="352"/>
      <c r="D809" s="352"/>
      <c r="E809" s="352"/>
      <c r="F809" s="352"/>
      <c r="G809" s="352"/>
      <c r="H809" s="352"/>
      <c r="I809" s="352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</row>
    <row r="810" spans="1:26" ht="15.75" customHeight="1">
      <c r="A810" s="351"/>
      <c r="B810" s="352"/>
      <c r="C810" s="352"/>
      <c r="D810" s="352"/>
      <c r="E810" s="352"/>
      <c r="F810" s="352"/>
      <c r="G810" s="352"/>
      <c r="H810" s="352"/>
      <c r="I810" s="352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</row>
    <row r="811" spans="1:26" ht="15.75" customHeight="1">
      <c r="A811" s="351"/>
      <c r="B811" s="352"/>
      <c r="C811" s="352"/>
      <c r="D811" s="352"/>
      <c r="E811" s="352"/>
      <c r="F811" s="352"/>
      <c r="G811" s="352"/>
      <c r="H811" s="352"/>
      <c r="I811" s="352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</row>
    <row r="812" spans="1:26" ht="15.75" customHeight="1">
      <c r="A812" s="351"/>
      <c r="B812" s="352"/>
      <c r="C812" s="352"/>
      <c r="D812" s="352"/>
      <c r="E812" s="352"/>
      <c r="F812" s="352"/>
      <c r="G812" s="352"/>
      <c r="H812" s="352"/>
      <c r="I812" s="352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</row>
    <row r="813" spans="1:26" ht="15.75" customHeight="1">
      <c r="A813" s="351"/>
      <c r="B813" s="352"/>
      <c r="C813" s="352"/>
      <c r="D813" s="352"/>
      <c r="E813" s="352"/>
      <c r="F813" s="352"/>
      <c r="G813" s="352"/>
      <c r="H813" s="352"/>
      <c r="I813" s="352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</row>
    <row r="814" spans="1:26" ht="15.75" customHeight="1">
      <c r="A814" s="351"/>
      <c r="B814" s="352"/>
      <c r="C814" s="352"/>
      <c r="D814" s="352"/>
      <c r="E814" s="352"/>
      <c r="F814" s="352"/>
      <c r="G814" s="352"/>
      <c r="H814" s="352"/>
      <c r="I814" s="352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</row>
    <row r="815" spans="1:26" ht="15.75" customHeight="1">
      <c r="A815" s="351"/>
      <c r="B815" s="352"/>
      <c r="C815" s="352"/>
      <c r="D815" s="352"/>
      <c r="E815" s="352"/>
      <c r="F815" s="352"/>
      <c r="G815" s="352"/>
      <c r="H815" s="352"/>
      <c r="I815" s="352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</row>
    <row r="816" spans="1:26" ht="15.75" customHeight="1">
      <c r="A816" s="351"/>
      <c r="B816" s="352"/>
      <c r="C816" s="352"/>
      <c r="D816" s="352"/>
      <c r="E816" s="352"/>
      <c r="F816" s="352"/>
      <c r="G816" s="352"/>
      <c r="H816" s="352"/>
      <c r="I816" s="352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</row>
    <row r="817" spans="1:26" ht="15.75" customHeight="1">
      <c r="A817" s="351"/>
      <c r="B817" s="352"/>
      <c r="C817" s="352"/>
      <c r="D817" s="352"/>
      <c r="E817" s="352"/>
      <c r="F817" s="352"/>
      <c r="G817" s="352"/>
      <c r="H817" s="352"/>
      <c r="I817" s="352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</row>
    <row r="818" spans="1:26" ht="15.75" customHeight="1">
      <c r="A818" s="351"/>
      <c r="B818" s="352"/>
      <c r="C818" s="352"/>
      <c r="D818" s="352"/>
      <c r="E818" s="352"/>
      <c r="F818" s="352"/>
      <c r="G818" s="352"/>
      <c r="H818" s="352"/>
      <c r="I818" s="352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</row>
    <row r="819" spans="1:26" ht="15.75" customHeight="1">
      <c r="A819" s="351"/>
      <c r="B819" s="352"/>
      <c r="C819" s="352"/>
      <c r="D819" s="352"/>
      <c r="E819" s="352"/>
      <c r="F819" s="352"/>
      <c r="G819" s="352"/>
      <c r="H819" s="352"/>
      <c r="I819" s="352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</row>
    <row r="820" spans="1:26" ht="15.75" customHeight="1">
      <c r="A820" s="351"/>
      <c r="B820" s="352"/>
      <c r="C820" s="352"/>
      <c r="D820" s="352"/>
      <c r="E820" s="352"/>
      <c r="F820" s="352"/>
      <c r="G820" s="352"/>
      <c r="H820" s="352"/>
      <c r="I820" s="352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</row>
    <row r="821" spans="1:26" ht="15.75" customHeight="1">
      <c r="A821" s="351"/>
      <c r="B821" s="352"/>
      <c r="C821" s="352"/>
      <c r="D821" s="352"/>
      <c r="E821" s="352"/>
      <c r="F821" s="352"/>
      <c r="G821" s="352"/>
      <c r="H821" s="352"/>
      <c r="I821" s="352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</row>
    <row r="822" spans="1:26" ht="15.75" customHeight="1">
      <c r="A822" s="351"/>
      <c r="B822" s="352"/>
      <c r="C822" s="352"/>
      <c r="D822" s="352"/>
      <c r="E822" s="352"/>
      <c r="F822" s="352"/>
      <c r="G822" s="352"/>
      <c r="H822" s="352"/>
      <c r="I822" s="352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</row>
    <row r="823" spans="1:26" ht="15.75" customHeight="1">
      <c r="A823" s="351"/>
      <c r="B823" s="352"/>
      <c r="C823" s="352"/>
      <c r="D823" s="352"/>
      <c r="E823" s="352"/>
      <c r="F823" s="352"/>
      <c r="G823" s="352"/>
      <c r="H823" s="352"/>
      <c r="I823" s="352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</row>
    <row r="824" spans="1:26" ht="15.75" customHeight="1">
      <c r="A824" s="351"/>
      <c r="B824" s="352"/>
      <c r="C824" s="352"/>
      <c r="D824" s="352"/>
      <c r="E824" s="352"/>
      <c r="F824" s="352"/>
      <c r="G824" s="352"/>
      <c r="H824" s="352"/>
      <c r="I824" s="352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</row>
    <row r="825" spans="1:26" ht="15.75" customHeight="1">
      <c r="A825" s="351"/>
      <c r="B825" s="352"/>
      <c r="C825" s="352"/>
      <c r="D825" s="352"/>
      <c r="E825" s="352"/>
      <c r="F825" s="352"/>
      <c r="G825" s="352"/>
      <c r="H825" s="352"/>
      <c r="I825" s="352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</row>
    <row r="826" spans="1:26" ht="15.75" customHeight="1">
      <c r="A826" s="351"/>
      <c r="B826" s="352"/>
      <c r="C826" s="352"/>
      <c r="D826" s="352"/>
      <c r="E826" s="352"/>
      <c r="F826" s="352"/>
      <c r="G826" s="352"/>
      <c r="H826" s="352"/>
      <c r="I826" s="352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</row>
    <row r="827" spans="1:26" ht="15.75" customHeight="1">
      <c r="A827" s="351"/>
      <c r="B827" s="352"/>
      <c r="C827" s="352"/>
      <c r="D827" s="352"/>
      <c r="E827" s="352"/>
      <c r="F827" s="352"/>
      <c r="G827" s="352"/>
      <c r="H827" s="352"/>
      <c r="I827" s="352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</row>
    <row r="828" spans="1:26" ht="15.75" customHeight="1">
      <c r="A828" s="351"/>
      <c r="B828" s="352"/>
      <c r="C828" s="352"/>
      <c r="D828" s="352"/>
      <c r="E828" s="352"/>
      <c r="F828" s="352"/>
      <c r="G828" s="352"/>
      <c r="H828" s="352"/>
      <c r="I828" s="352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</row>
    <row r="829" spans="1:26" ht="15.75" customHeight="1">
      <c r="A829" s="351"/>
      <c r="B829" s="352"/>
      <c r="C829" s="352"/>
      <c r="D829" s="352"/>
      <c r="E829" s="352"/>
      <c r="F829" s="352"/>
      <c r="G829" s="352"/>
      <c r="H829" s="352"/>
      <c r="I829" s="352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</row>
    <row r="830" spans="1:26" ht="15.75" customHeight="1">
      <c r="A830" s="351"/>
      <c r="B830" s="352"/>
      <c r="C830" s="352"/>
      <c r="D830" s="352"/>
      <c r="E830" s="352"/>
      <c r="F830" s="352"/>
      <c r="G830" s="352"/>
      <c r="H830" s="352"/>
      <c r="I830" s="352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</row>
    <row r="831" spans="1:26" ht="15.75" customHeight="1">
      <c r="A831" s="351"/>
      <c r="B831" s="352"/>
      <c r="C831" s="352"/>
      <c r="D831" s="352"/>
      <c r="E831" s="352"/>
      <c r="F831" s="352"/>
      <c r="G831" s="352"/>
      <c r="H831" s="352"/>
      <c r="I831" s="352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</row>
    <row r="832" spans="1:26" ht="15.75" customHeight="1">
      <c r="A832" s="351"/>
      <c r="B832" s="352"/>
      <c r="C832" s="352"/>
      <c r="D832" s="352"/>
      <c r="E832" s="352"/>
      <c r="F832" s="352"/>
      <c r="G832" s="352"/>
      <c r="H832" s="352"/>
      <c r="I832" s="352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</row>
    <row r="833" spans="1:26" ht="15.75" customHeight="1">
      <c r="A833" s="351"/>
      <c r="B833" s="352"/>
      <c r="C833" s="352"/>
      <c r="D833" s="352"/>
      <c r="E833" s="352"/>
      <c r="F833" s="352"/>
      <c r="G833" s="352"/>
      <c r="H833" s="352"/>
      <c r="I833" s="352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</row>
    <row r="834" spans="1:26" ht="15.75" customHeight="1">
      <c r="A834" s="351"/>
      <c r="B834" s="352"/>
      <c r="C834" s="352"/>
      <c r="D834" s="352"/>
      <c r="E834" s="352"/>
      <c r="F834" s="352"/>
      <c r="G834" s="352"/>
      <c r="H834" s="352"/>
      <c r="I834" s="352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</row>
    <row r="835" spans="1:26" ht="15.75" customHeight="1">
      <c r="A835" s="351"/>
      <c r="B835" s="352"/>
      <c r="C835" s="352"/>
      <c r="D835" s="352"/>
      <c r="E835" s="352"/>
      <c r="F835" s="352"/>
      <c r="G835" s="352"/>
      <c r="H835" s="352"/>
      <c r="I835" s="352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</row>
    <row r="836" spans="1:26" ht="15.75" customHeight="1">
      <c r="A836" s="351"/>
      <c r="B836" s="352"/>
      <c r="C836" s="352"/>
      <c r="D836" s="352"/>
      <c r="E836" s="352"/>
      <c r="F836" s="352"/>
      <c r="G836" s="352"/>
      <c r="H836" s="352"/>
      <c r="I836" s="352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</row>
    <row r="837" spans="1:26" ht="15.75" customHeight="1">
      <c r="A837" s="351"/>
      <c r="B837" s="352"/>
      <c r="C837" s="352"/>
      <c r="D837" s="352"/>
      <c r="E837" s="352"/>
      <c r="F837" s="352"/>
      <c r="G837" s="352"/>
      <c r="H837" s="352"/>
      <c r="I837" s="352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</row>
    <row r="838" spans="1:26" ht="15.75" customHeight="1">
      <c r="A838" s="351"/>
      <c r="B838" s="352"/>
      <c r="C838" s="352"/>
      <c r="D838" s="352"/>
      <c r="E838" s="352"/>
      <c r="F838" s="352"/>
      <c r="G838" s="352"/>
      <c r="H838" s="352"/>
      <c r="I838" s="352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</row>
    <row r="839" spans="1:26" ht="15.75" customHeight="1">
      <c r="A839" s="351"/>
      <c r="B839" s="352"/>
      <c r="C839" s="352"/>
      <c r="D839" s="352"/>
      <c r="E839" s="352"/>
      <c r="F839" s="352"/>
      <c r="G839" s="352"/>
      <c r="H839" s="352"/>
      <c r="I839" s="352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</row>
    <row r="840" spans="1:26" ht="15.75" customHeight="1">
      <c r="A840" s="351"/>
      <c r="B840" s="352"/>
      <c r="C840" s="352"/>
      <c r="D840" s="352"/>
      <c r="E840" s="352"/>
      <c r="F840" s="352"/>
      <c r="G840" s="352"/>
      <c r="H840" s="352"/>
      <c r="I840" s="352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</row>
    <row r="841" spans="1:26" ht="15.75" customHeight="1">
      <c r="A841" s="351"/>
      <c r="B841" s="352"/>
      <c r="C841" s="352"/>
      <c r="D841" s="352"/>
      <c r="E841" s="352"/>
      <c r="F841" s="352"/>
      <c r="G841" s="352"/>
      <c r="H841" s="352"/>
      <c r="I841" s="352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</row>
    <row r="842" spans="1:26" ht="15.75" customHeight="1">
      <c r="A842" s="351"/>
      <c r="B842" s="352"/>
      <c r="C842" s="352"/>
      <c r="D842" s="352"/>
      <c r="E842" s="352"/>
      <c r="F842" s="352"/>
      <c r="G842" s="352"/>
      <c r="H842" s="352"/>
      <c r="I842" s="352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</row>
    <row r="843" spans="1:26" ht="15.75" customHeight="1">
      <c r="A843" s="351"/>
      <c r="B843" s="352"/>
      <c r="C843" s="352"/>
      <c r="D843" s="352"/>
      <c r="E843" s="352"/>
      <c r="F843" s="352"/>
      <c r="G843" s="352"/>
      <c r="H843" s="352"/>
      <c r="I843" s="352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</row>
    <row r="844" spans="1:26" ht="15.75" customHeight="1">
      <c r="A844" s="351"/>
      <c r="B844" s="352"/>
      <c r="C844" s="352"/>
      <c r="D844" s="352"/>
      <c r="E844" s="352"/>
      <c r="F844" s="352"/>
      <c r="G844" s="352"/>
      <c r="H844" s="352"/>
      <c r="I844" s="352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</row>
    <row r="845" spans="1:26" ht="15.75" customHeight="1">
      <c r="A845" s="351"/>
      <c r="B845" s="352"/>
      <c r="C845" s="352"/>
      <c r="D845" s="352"/>
      <c r="E845" s="352"/>
      <c r="F845" s="352"/>
      <c r="G845" s="352"/>
      <c r="H845" s="352"/>
      <c r="I845" s="352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</row>
    <row r="846" spans="1:26" ht="15.75" customHeight="1">
      <c r="A846" s="351"/>
      <c r="B846" s="352"/>
      <c r="C846" s="352"/>
      <c r="D846" s="352"/>
      <c r="E846" s="352"/>
      <c r="F846" s="352"/>
      <c r="G846" s="352"/>
      <c r="H846" s="352"/>
      <c r="I846" s="352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</row>
    <row r="847" spans="1:26" ht="15.75" customHeight="1">
      <c r="A847" s="351"/>
      <c r="B847" s="352"/>
      <c r="C847" s="352"/>
      <c r="D847" s="352"/>
      <c r="E847" s="352"/>
      <c r="F847" s="352"/>
      <c r="G847" s="352"/>
      <c r="H847" s="352"/>
      <c r="I847" s="352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</row>
    <row r="848" spans="1:26" ht="15.75" customHeight="1">
      <c r="A848" s="351"/>
      <c r="B848" s="352"/>
      <c r="C848" s="352"/>
      <c r="D848" s="352"/>
      <c r="E848" s="352"/>
      <c r="F848" s="352"/>
      <c r="G848" s="352"/>
      <c r="H848" s="352"/>
      <c r="I848" s="352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</row>
    <row r="849" spans="1:26" ht="15.75" customHeight="1">
      <c r="A849" s="351"/>
      <c r="B849" s="352"/>
      <c r="C849" s="352"/>
      <c r="D849" s="352"/>
      <c r="E849" s="352"/>
      <c r="F849" s="352"/>
      <c r="G849" s="352"/>
      <c r="H849" s="352"/>
      <c r="I849" s="352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</row>
    <row r="850" spans="1:26" ht="15.75" customHeight="1">
      <c r="A850" s="351"/>
      <c r="B850" s="352"/>
      <c r="C850" s="352"/>
      <c r="D850" s="352"/>
      <c r="E850" s="352"/>
      <c r="F850" s="352"/>
      <c r="G850" s="352"/>
      <c r="H850" s="352"/>
      <c r="I850" s="352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</row>
    <row r="851" spans="1:26" ht="15.75" customHeight="1">
      <c r="A851" s="351"/>
      <c r="B851" s="352"/>
      <c r="C851" s="352"/>
      <c r="D851" s="352"/>
      <c r="E851" s="352"/>
      <c r="F851" s="352"/>
      <c r="G851" s="352"/>
      <c r="H851" s="352"/>
      <c r="I851" s="352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</row>
    <row r="852" spans="1:26" ht="15.75" customHeight="1">
      <c r="A852" s="351"/>
      <c r="B852" s="352"/>
      <c r="C852" s="352"/>
      <c r="D852" s="352"/>
      <c r="E852" s="352"/>
      <c r="F852" s="352"/>
      <c r="G852" s="352"/>
      <c r="H852" s="352"/>
      <c r="I852" s="352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</row>
    <row r="853" spans="1:26" ht="15.75" customHeight="1">
      <c r="A853" s="351"/>
      <c r="B853" s="352"/>
      <c r="C853" s="352"/>
      <c r="D853" s="352"/>
      <c r="E853" s="352"/>
      <c r="F853" s="352"/>
      <c r="G853" s="352"/>
      <c r="H853" s="352"/>
      <c r="I853" s="352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</row>
    <row r="854" spans="1:26" ht="15.75" customHeight="1">
      <c r="A854" s="351"/>
      <c r="B854" s="352"/>
      <c r="C854" s="352"/>
      <c r="D854" s="352"/>
      <c r="E854" s="352"/>
      <c r="F854" s="352"/>
      <c r="G854" s="352"/>
      <c r="H854" s="352"/>
      <c r="I854" s="352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</row>
    <row r="855" spans="1:26" ht="15.75" customHeight="1">
      <c r="A855" s="351"/>
      <c r="B855" s="352"/>
      <c r="C855" s="352"/>
      <c r="D855" s="352"/>
      <c r="E855" s="352"/>
      <c r="F855" s="352"/>
      <c r="G855" s="352"/>
      <c r="H855" s="352"/>
      <c r="I855" s="352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</row>
    <row r="856" spans="1:26" ht="15.75" customHeight="1">
      <c r="A856" s="351"/>
      <c r="B856" s="352"/>
      <c r="C856" s="352"/>
      <c r="D856" s="352"/>
      <c r="E856" s="352"/>
      <c r="F856" s="352"/>
      <c r="G856" s="352"/>
      <c r="H856" s="352"/>
      <c r="I856" s="352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</row>
    <row r="857" spans="1:26" ht="15.75" customHeight="1">
      <c r="A857" s="351"/>
      <c r="B857" s="352"/>
      <c r="C857" s="352"/>
      <c r="D857" s="352"/>
      <c r="E857" s="352"/>
      <c r="F857" s="352"/>
      <c r="G857" s="352"/>
      <c r="H857" s="352"/>
      <c r="I857" s="352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</row>
    <row r="858" spans="1:26" ht="15.75" customHeight="1">
      <c r="A858" s="351"/>
      <c r="B858" s="352"/>
      <c r="C858" s="352"/>
      <c r="D858" s="352"/>
      <c r="E858" s="352"/>
      <c r="F858" s="352"/>
      <c r="G858" s="352"/>
      <c r="H858" s="352"/>
      <c r="I858" s="352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</row>
    <row r="859" spans="1:26" ht="15.75" customHeight="1">
      <c r="A859" s="351"/>
      <c r="B859" s="352"/>
      <c r="C859" s="352"/>
      <c r="D859" s="352"/>
      <c r="E859" s="352"/>
      <c r="F859" s="352"/>
      <c r="G859" s="352"/>
      <c r="H859" s="352"/>
      <c r="I859" s="352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</row>
    <row r="860" spans="1:26" ht="15.75" customHeight="1">
      <c r="A860" s="351"/>
      <c r="B860" s="352"/>
      <c r="C860" s="352"/>
      <c r="D860" s="352"/>
      <c r="E860" s="352"/>
      <c r="F860" s="352"/>
      <c r="G860" s="352"/>
      <c r="H860" s="352"/>
      <c r="I860" s="352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</row>
    <row r="861" spans="1:26" ht="15.75" customHeight="1">
      <c r="A861" s="351"/>
      <c r="B861" s="352"/>
      <c r="C861" s="352"/>
      <c r="D861" s="352"/>
      <c r="E861" s="352"/>
      <c r="F861" s="352"/>
      <c r="G861" s="352"/>
      <c r="H861" s="352"/>
      <c r="I861" s="352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</row>
    <row r="862" spans="1:26" ht="15.75" customHeight="1">
      <c r="A862" s="351"/>
      <c r="B862" s="352"/>
      <c r="C862" s="352"/>
      <c r="D862" s="352"/>
      <c r="E862" s="352"/>
      <c r="F862" s="352"/>
      <c r="G862" s="352"/>
      <c r="H862" s="352"/>
      <c r="I862" s="352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</row>
    <row r="863" spans="1:26" ht="15.75" customHeight="1">
      <c r="A863" s="351"/>
      <c r="B863" s="352"/>
      <c r="C863" s="352"/>
      <c r="D863" s="352"/>
      <c r="E863" s="352"/>
      <c r="F863" s="352"/>
      <c r="G863" s="352"/>
      <c r="H863" s="352"/>
      <c r="I863" s="352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</row>
    <row r="864" spans="1:26" ht="15.75" customHeight="1">
      <c r="A864" s="351"/>
      <c r="B864" s="352"/>
      <c r="C864" s="352"/>
      <c r="D864" s="352"/>
      <c r="E864" s="352"/>
      <c r="F864" s="352"/>
      <c r="G864" s="352"/>
      <c r="H864" s="352"/>
      <c r="I864" s="352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</row>
    <row r="865" spans="1:26" ht="15.75" customHeight="1">
      <c r="A865" s="351"/>
      <c r="B865" s="352"/>
      <c r="C865" s="352"/>
      <c r="D865" s="352"/>
      <c r="E865" s="352"/>
      <c r="F865" s="352"/>
      <c r="G865" s="352"/>
      <c r="H865" s="352"/>
      <c r="I865" s="352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</row>
    <row r="866" spans="1:26" ht="15.75" customHeight="1">
      <c r="A866" s="351"/>
      <c r="B866" s="352"/>
      <c r="C866" s="352"/>
      <c r="D866" s="352"/>
      <c r="E866" s="352"/>
      <c r="F866" s="352"/>
      <c r="G866" s="352"/>
      <c r="H866" s="352"/>
      <c r="I866" s="352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</row>
    <row r="867" spans="1:26" ht="15.75" customHeight="1">
      <c r="A867" s="351"/>
      <c r="B867" s="352"/>
      <c r="C867" s="352"/>
      <c r="D867" s="352"/>
      <c r="E867" s="352"/>
      <c r="F867" s="352"/>
      <c r="G867" s="352"/>
      <c r="H867" s="352"/>
      <c r="I867" s="352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</row>
    <row r="868" spans="1:26" ht="15.75" customHeight="1">
      <c r="A868" s="351"/>
      <c r="B868" s="352"/>
      <c r="C868" s="352"/>
      <c r="D868" s="352"/>
      <c r="E868" s="352"/>
      <c r="F868" s="352"/>
      <c r="G868" s="352"/>
      <c r="H868" s="352"/>
      <c r="I868" s="352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</row>
    <row r="869" spans="1:26" ht="15.75" customHeight="1">
      <c r="A869" s="351"/>
      <c r="B869" s="352"/>
      <c r="C869" s="352"/>
      <c r="D869" s="352"/>
      <c r="E869" s="352"/>
      <c r="F869" s="352"/>
      <c r="G869" s="352"/>
      <c r="H869" s="352"/>
      <c r="I869" s="352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</row>
    <row r="870" spans="1:26" ht="15.75" customHeight="1">
      <c r="A870" s="351"/>
      <c r="B870" s="352"/>
      <c r="C870" s="352"/>
      <c r="D870" s="352"/>
      <c r="E870" s="352"/>
      <c r="F870" s="352"/>
      <c r="G870" s="352"/>
      <c r="H870" s="352"/>
      <c r="I870" s="352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</row>
    <row r="871" spans="1:26" ht="15.75" customHeight="1">
      <c r="A871" s="351"/>
      <c r="B871" s="352"/>
      <c r="C871" s="352"/>
      <c r="D871" s="352"/>
      <c r="E871" s="352"/>
      <c r="F871" s="352"/>
      <c r="G871" s="352"/>
      <c r="H871" s="352"/>
      <c r="I871" s="352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</row>
    <row r="872" spans="1:26" ht="15.75" customHeight="1">
      <c r="A872" s="351"/>
      <c r="B872" s="352"/>
      <c r="C872" s="352"/>
      <c r="D872" s="352"/>
      <c r="E872" s="352"/>
      <c r="F872" s="352"/>
      <c r="G872" s="352"/>
      <c r="H872" s="352"/>
      <c r="I872" s="352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</row>
    <row r="873" spans="1:26" ht="15.75" customHeight="1">
      <c r="A873" s="351"/>
      <c r="B873" s="352"/>
      <c r="C873" s="352"/>
      <c r="D873" s="352"/>
      <c r="E873" s="352"/>
      <c r="F873" s="352"/>
      <c r="G873" s="352"/>
      <c r="H873" s="352"/>
      <c r="I873" s="352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</row>
    <row r="874" spans="1:26" ht="15.75" customHeight="1">
      <c r="A874" s="351"/>
      <c r="B874" s="352"/>
      <c r="C874" s="352"/>
      <c r="D874" s="352"/>
      <c r="E874" s="352"/>
      <c r="F874" s="352"/>
      <c r="G874" s="352"/>
      <c r="H874" s="352"/>
      <c r="I874" s="352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</row>
    <row r="875" spans="1:26" ht="15.75" customHeight="1">
      <c r="A875" s="351"/>
      <c r="B875" s="352"/>
      <c r="C875" s="352"/>
      <c r="D875" s="352"/>
      <c r="E875" s="352"/>
      <c r="F875" s="352"/>
      <c r="G875" s="352"/>
      <c r="H875" s="352"/>
      <c r="I875" s="352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</row>
    <row r="876" spans="1:26" ht="15.75" customHeight="1">
      <c r="A876" s="351"/>
      <c r="B876" s="352"/>
      <c r="C876" s="352"/>
      <c r="D876" s="352"/>
      <c r="E876" s="352"/>
      <c r="F876" s="352"/>
      <c r="G876" s="352"/>
      <c r="H876" s="352"/>
      <c r="I876" s="352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</row>
    <row r="877" spans="1:26" ht="15.75" customHeight="1">
      <c r="A877" s="351"/>
      <c r="B877" s="352"/>
      <c r="C877" s="352"/>
      <c r="D877" s="352"/>
      <c r="E877" s="352"/>
      <c r="F877" s="352"/>
      <c r="G877" s="352"/>
      <c r="H877" s="352"/>
      <c r="I877" s="352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</row>
    <row r="878" spans="1:26" ht="15.75" customHeight="1">
      <c r="A878" s="351"/>
      <c r="B878" s="352"/>
      <c r="C878" s="352"/>
      <c r="D878" s="352"/>
      <c r="E878" s="352"/>
      <c r="F878" s="352"/>
      <c r="G878" s="352"/>
      <c r="H878" s="352"/>
      <c r="I878" s="352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</row>
    <row r="879" spans="1:26" ht="15.75" customHeight="1">
      <c r="A879" s="351"/>
      <c r="B879" s="352"/>
      <c r="C879" s="352"/>
      <c r="D879" s="352"/>
      <c r="E879" s="352"/>
      <c r="F879" s="352"/>
      <c r="G879" s="352"/>
      <c r="H879" s="352"/>
      <c r="I879" s="352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</row>
    <row r="880" spans="1:26" ht="15.75" customHeight="1">
      <c r="A880" s="351"/>
      <c r="B880" s="352"/>
      <c r="C880" s="352"/>
      <c r="D880" s="352"/>
      <c r="E880" s="352"/>
      <c r="F880" s="352"/>
      <c r="G880" s="352"/>
      <c r="H880" s="352"/>
      <c r="I880" s="352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</row>
    <row r="881" spans="1:26" ht="15.75" customHeight="1">
      <c r="A881" s="351"/>
      <c r="B881" s="352"/>
      <c r="C881" s="352"/>
      <c r="D881" s="352"/>
      <c r="E881" s="352"/>
      <c r="F881" s="352"/>
      <c r="G881" s="352"/>
      <c r="H881" s="352"/>
      <c r="I881" s="352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</row>
    <row r="882" spans="1:26" ht="15.75" customHeight="1">
      <c r="A882" s="351"/>
      <c r="B882" s="352"/>
      <c r="C882" s="352"/>
      <c r="D882" s="352"/>
      <c r="E882" s="352"/>
      <c r="F882" s="352"/>
      <c r="G882" s="352"/>
      <c r="H882" s="352"/>
      <c r="I882" s="352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</row>
    <row r="883" spans="1:26" ht="15.75" customHeight="1">
      <c r="A883" s="351"/>
      <c r="B883" s="352"/>
      <c r="C883" s="352"/>
      <c r="D883" s="352"/>
      <c r="E883" s="352"/>
      <c r="F883" s="352"/>
      <c r="G883" s="352"/>
      <c r="H883" s="352"/>
      <c r="I883" s="352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</row>
    <row r="884" spans="1:26" ht="15.75" customHeight="1">
      <c r="A884" s="351"/>
      <c r="B884" s="352"/>
      <c r="C884" s="352"/>
      <c r="D884" s="352"/>
      <c r="E884" s="352"/>
      <c r="F884" s="352"/>
      <c r="G884" s="352"/>
      <c r="H884" s="352"/>
      <c r="I884" s="352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</row>
    <row r="885" spans="1:26" ht="15.75" customHeight="1">
      <c r="A885" s="351"/>
      <c r="B885" s="352"/>
      <c r="C885" s="352"/>
      <c r="D885" s="352"/>
      <c r="E885" s="352"/>
      <c r="F885" s="352"/>
      <c r="G885" s="352"/>
      <c r="H885" s="352"/>
      <c r="I885" s="352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</row>
    <row r="886" spans="1:26" ht="15.75" customHeight="1">
      <c r="A886" s="351"/>
      <c r="B886" s="352"/>
      <c r="C886" s="352"/>
      <c r="D886" s="352"/>
      <c r="E886" s="352"/>
      <c r="F886" s="352"/>
      <c r="G886" s="352"/>
      <c r="H886" s="352"/>
      <c r="I886" s="352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</row>
    <row r="887" spans="1:26" ht="15.75" customHeight="1">
      <c r="A887" s="351"/>
      <c r="B887" s="352"/>
      <c r="C887" s="352"/>
      <c r="D887" s="352"/>
      <c r="E887" s="352"/>
      <c r="F887" s="352"/>
      <c r="G887" s="352"/>
      <c r="H887" s="352"/>
      <c r="I887" s="352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</row>
    <row r="888" spans="1:26" ht="15.75" customHeight="1">
      <c r="A888" s="351"/>
      <c r="B888" s="352"/>
      <c r="C888" s="352"/>
      <c r="D888" s="352"/>
      <c r="E888" s="352"/>
      <c r="F888" s="352"/>
      <c r="G888" s="352"/>
      <c r="H888" s="352"/>
      <c r="I888" s="352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</row>
    <row r="889" spans="1:26" ht="15.75" customHeight="1">
      <c r="A889" s="351"/>
      <c r="B889" s="352"/>
      <c r="C889" s="352"/>
      <c r="D889" s="352"/>
      <c r="E889" s="352"/>
      <c r="F889" s="352"/>
      <c r="G889" s="352"/>
      <c r="H889" s="352"/>
      <c r="I889" s="352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</row>
    <row r="890" spans="1:26" ht="15.75" customHeight="1">
      <c r="A890" s="351"/>
      <c r="B890" s="352"/>
      <c r="C890" s="352"/>
      <c r="D890" s="352"/>
      <c r="E890" s="352"/>
      <c r="F890" s="352"/>
      <c r="G890" s="352"/>
      <c r="H890" s="352"/>
      <c r="I890" s="352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</row>
    <row r="891" spans="1:26" ht="15.75" customHeight="1">
      <c r="A891" s="351"/>
      <c r="B891" s="352"/>
      <c r="C891" s="352"/>
      <c r="D891" s="352"/>
      <c r="E891" s="352"/>
      <c r="F891" s="352"/>
      <c r="G891" s="352"/>
      <c r="H891" s="352"/>
      <c r="I891" s="352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</row>
    <row r="892" spans="1:26" ht="15.75" customHeight="1">
      <c r="A892" s="351"/>
      <c r="B892" s="352"/>
      <c r="C892" s="352"/>
      <c r="D892" s="352"/>
      <c r="E892" s="352"/>
      <c r="F892" s="352"/>
      <c r="G892" s="352"/>
      <c r="H892" s="352"/>
      <c r="I892" s="352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</row>
    <row r="893" spans="1:26" ht="15.75" customHeight="1">
      <c r="A893" s="351"/>
      <c r="B893" s="352"/>
      <c r="C893" s="352"/>
      <c r="D893" s="352"/>
      <c r="E893" s="352"/>
      <c r="F893" s="352"/>
      <c r="G893" s="352"/>
      <c r="H893" s="352"/>
      <c r="I893" s="352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</row>
    <row r="894" spans="1:26" ht="15.75" customHeight="1">
      <c r="A894" s="351"/>
      <c r="B894" s="352"/>
      <c r="C894" s="352"/>
      <c r="D894" s="352"/>
      <c r="E894" s="352"/>
      <c r="F894" s="352"/>
      <c r="G894" s="352"/>
      <c r="H894" s="352"/>
      <c r="I894" s="352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</row>
    <row r="895" spans="1:26" ht="15.75" customHeight="1">
      <c r="A895" s="351"/>
      <c r="B895" s="352"/>
      <c r="C895" s="352"/>
      <c r="D895" s="352"/>
      <c r="E895" s="352"/>
      <c r="F895" s="352"/>
      <c r="G895" s="352"/>
      <c r="H895" s="352"/>
      <c r="I895" s="352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</row>
    <row r="896" spans="1:26" ht="15.75" customHeight="1">
      <c r="A896" s="351"/>
      <c r="B896" s="352"/>
      <c r="C896" s="352"/>
      <c r="D896" s="352"/>
      <c r="E896" s="352"/>
      <c r="F896" s="352"/>
      <c r="G896" s="352"/>
      <c r="H896" s="352"/>
      <c r="I896" s="352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</row>
    <row r="897" spans="1:26" ht="15.75" customHeight="1">
      <c r="A897" s="351"/>
      <c r="B897" s="352"/>
      <c r="C897" s="352"/>
      <c r="D897" s="352"/>
      <c r="E897" s="352"/>
      <c r="F897" s="352"/>
      <c r="G897" s="352"/>
      <c r="H897" s="352"/>
      <c r="I897" s="352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</row>
    <row r="898" spans="1:26" ht="15.75" customHeight="1">
      <c r="A898" s="351"/>
      <c r="B898" s="352"/>
      <c r="C898" s="352"/>
      <c r="D898" s="352"/>
      <c r="E898" s="352"/>
      <c r="F898" s="352"/>
      <c r="G898" s="352"/>
      <c r="H898" s="352"/>
      <c r="I898" s="352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</row>
    <row r="899" spans="1:26" ht="15.75" customHeight="1">
      <c r="A899" s="351"/>
      <c r="B899" s="352"/>
      <c r="C899" s="352"/>
      <c r="D899" s="352"/>
      <c r="E899" s="352"/>
      <c r="F899" s="352"/>
      <c r="G899" s="352"/>
      <c r="H899" s="352"/>
      <c r="I899" s="352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</row>
    <row r="900" spans="1:26" ht="15.75" customHeight="1">
      <c r="A900" s="351"/>
      <c r="B900" s="352"/>
      <c r="C900" s="352"/>
      <c r="D900" s="352"/>
      <c r="E900" s="352"/>
      <c r="F900" s="352"/>
      <c r="G900" s="352"/>
      <c r="H900" s="352"/>
      <c r="I900" s="352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</row>
    <row r="901" spans="1:26" ht="15.75" customHeight="1">
      <c r="A901" s="351"/>
      <c r="B901" s="352"/>
      <c r="C901" s="352"/>
      <c r="D901" s="352"/>
      <c r="E901" s="352"/>
      <c r="F901" s="352"/>
      <c r="G901" s="352"/>
      <c r="H901" s="352"/>
      <c r="I901" s="352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</row>
    <row r="902" spans="1:26" ht="15.75" customHeight="1">
      <c r="A902" s="351"/>
      <c r="B902" s="352"/>
      <c r="C902" s="352"/>
      <c r="D902" s="352"/>
      <c r="E902" s="352"/>
      <c r="F902" s="352"/>
      <c r="G902" s="352"/>
      <c r="H902" s="352"/>
      <c r="I902" s="352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</row>
    <row r="903" spans="1:26" ht="15.75" customHeight="1">
      <c r="A903" s="351"/>
      <c r="B903" s="352"/>
      <c r="C903" s="352"/>
      <c r="D903" s="352"/>
      <c r="E903" s="352"/>
      <c r="F903" s="352"/>
      <c r="G903" s="352"/>
      <c r="H903" s="352"/>
      <c r="I903" s="352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</row>
    <row r="904" spans="1:26" ht="15.75" customHeight="1">
      <c r="A904" s="351"/>
      <c r="B904" s="352"/>
      <c r="C904" s="352"/>
      <c r="D904" s="352"/>
      <c r="E904" s="352"/>
      <c r="F904" s="352"/>
      <c r="G904" s="352"/>
      <c r="H904" s="352"/>
      <c r="I904" s="352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</row>
    <row r="905" spans="1:26" ht="15.75" customHeight="1">
      <c r="A905" s="351"/>
      <c r="B905" s="352"/>
      <c r="C905" s="352"/>
      <c r="D905" s="352"/>
      <c r="E905" s="352"/>
      <c r="F905" s="352"/>
      <c r="G905" s="352"/>
      <c r="H905" s="352"/>
      <c r="I905" s="352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</row>
    <row r="906" spans="1:26" ht="15.75" customHeight="1">
      <c r="A906" s="351"/>
      <c r="B906" s="352"/>
      <c r="C906" s="352"/>
      <c r="D906" s="352"/>
      <c r="E906" s="352"/>
      <c r="F906" s="352"/>
      <c r="G906" s="352"/>
      <c r="H906" s="352"/>
      <c r="I906" s="352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</row>
    <row r="907" spans="1:26" ht="15.75" customHeight="1">
      <c r="A907" s="351"/>
      <c r="B907" s="352"/>
      <c r="C907" s="352"/>
      <c r="D907" s="352"/>
      <c r="E907" s="352"/>
      <c r="F907" s="352"/>
      <c r="G907" s="352"/>
      <c r="H907" s="352"/>
      <c r="I907" s="352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</row>
    <row r="908" spans="1:26" ht="15.75" customHeight="1">
      <c r="A908" s="351"/>
      <c r="B908" s="352"/>
      <c r="C908" s="352"/>
      <c r="D908" s="352"/>
      <c r="E908" s="352"/>
      <c r="F908" s="352"/>
      <c r="G908" s="352"/>
      <c r="H908" s="352"/>
      <c r="I908" s="352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</row>
    <row r="909" spans="1:26" ht="15.75" customHeight="1">
      <c r="A909" s="351"/>
      <c r="B909" s="352"/>
      <c r="C909" s="352"/>
      <c r="D909" s="352"/>
      <c r="E909" s="352"/>
      <c r="F909" s="352"/>
      <c r="G909" s="352"/>
      <c r="H909" s="352"/>
      <c r="I909" s="352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</row>
    <row r="910" spans="1:26" ht="15.75" customHeight="1">
      <c r="A910" s="351"/>
      <c r="B910" s="352"/>
      <c r="C910" s="352"/>
      <c r="D910" s="352"/>
      <c r="E910" s="352"/>
      <c r="F910" s="352"/>
      <c r="G910" s="352"/>
      <c r="H910" s="352"/>
      <c r="I910" s="352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</row>
    <row r="911" spans="1:26" ht="15.75" customHeight="1">
      <c r="A911" s="351"/>
      <c r="B911" s="352"/>
      <c r="C911" s="352"/>
      <c r="D911" s="352"/>
      <c r="E911" s="352"/>
      <c r="F911" s="352"/>
      <c r="G911" s="352"/>
      <c r="H911" s="352"/>
      <c r="I911" s="352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</row>
    <row r="912" spans="1:26" ht="15.75" customHeight="1">
      <c r="A912" s="351"/>
      <c r="B912" s="352"/>
      <c r="C912" s="352"/>
      <c r="D912" s="352"/>
      <c r="E912" s="352"/>
      <c r="F912" s="352"/>
      <c r="G912" s="352"/>
      <c r="H912" s="352"/>
      <c r="I912" s="352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</row>
    <row r="913" spans="1:26" ht="15.75" customHeight="1">
      <c r="A913" s="351"/>
      <c r="B913" s="352"/>
      <c r="C913" s="352"/>
      <c r="D913" s="352"/>
      <c r="E913" s="352"/>
      <c r="F913" s="352"/>
      <c r="G913" s="352"/>
      <c r="H913" s="352"/>
      <c r="I913" s="352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</row>
    <row r="914" spans="1:26" ht="15.75" customHeight="1">
      <c r="A914" s="351"/>
      <c r="B914" s="352"/>
      <c r="C914" s="352"/>
      <c r="D914" s="352"/>
      <c r="E914" s="352"/>
      <c r="F914" s="352"/>
      <c r="G914" s="352"/>
      <c r="H914" s="352"/>
      <c r="I914" s="352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</row>
    <row r="915" spans="1:26" ht="15.75" customHeight="1">
      <c r="A915" s="351"/>
      <c r="B915" s="352"/>
      <c r="C915" s="352"/>
      <c r="D915" s="352"/>
      <c r="E915" s="352"/>
      <c r="F915" s="352"/>
      <c r="G915" s="352"/>
      <c r="H915" s="352"/>
      <c r="I915" s="352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</row>
    <row r="916" spans="1:26" ht="15.75" customHeight="1">
      <c r="A916" s="351"/>
      <c r="B916" s="352"/>
      <c r="C916" s="352"/>
      <c r="D916" s="352"/>
      <c r="E916" s="352"/>
      <c r="F916" s="352"/>
      <c r="G916" s="352"/>
      <c r="H916" s="352"/>
      <c r="I916" s="352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</row>
    <row r="917" spans="1:26" ht="15.75" customHeight="1">
      <c r="A917" s="351"/>
      <c r="B917" s="352"/>
      <c r="C917" s="352"/>
      <c r="D917" s="352"/>
      <c r="E917" s="352"/>
      <c r="F917" s="352"/>
      <c r="G917" s="352"/>
      <c r="H917" s="352"/>
      <c r="I917" s="352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</row>
    <row r="918" spans="1:26" ht="15.75" customHeight="1">
      <c r="A918" s="351"/>
      <c r="B918" s="352"/>
      <c r="C918" s="352"/>
      <c r="D918" s="352"/>
      <c r="E918" s="352"/>
      <c r="F918" s="352"/>
      <c r="G918" s="352"/>
      <c r="H918" s="352"/>
      <c r="I918" s="352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</row>
    <row r="919" spans="1:26" ht="15.75" customHeight="1">
      <c r="A919" s="351"/>
      <c r="B919" s="352"/>
      <c r="C919" s="352"/>
      <c r="D919" s="352"/>
      <c r="E919" s="352"/>
      <c r="F919" s="352"/>
      <c r="G919" s="352"/>
      <c r="H919" s="352"/>
      <c r="I919" s="352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</row>
    <row r="920" spans="1:26" ht="15.75" customHeight="1">
      <c r="A920" s="351"/>
      <c r="B920" s="352"/>
      <c r="C920" s="352"/>
      <c r="D920" s="352"/>
      <c r="E920" s="352"/>
      <c r="F920" s="352"/>
      <c r="G920" s="352"/>
      <c r="H920" s="352"/>
      <c r="I920" s="352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</row>
    <row r="921" spans="1:26" ht="15.75" customHeight="1">
      <c r="A921" s="351"/>
      <c r="B921" s="352"/>
      <c r="C921" s="352"/>
      <c r="D921" s="352"/>
      <c r="E921" s="352"/>
      <c r="F921" s="352"/>
      <c r="G921" s="352"/>
      <c r="H921" s="352"/>
      <c r="I921" s="352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</row>
    <row r="922" spans="1:26" ht="15.75" customHeight="1">
      <c r="A922" s="351"/>
      <c r="B922" s="352"/>
      <c r="C922" s="352"/>
      <c r="D922" s="352"/>
      <c r="E922" s="352"/>
      <c r="F922" s="352"/>
      <c r="G922" s="352"/>
      <c r="H922" s="352"/>
      <c r="I922" s="352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</row>
    <row r="923" spans="1:26" ht="15.75" customHeight="1">
      <c r="A923" s="351"/>
      <c r="B923" s="352"/>
      <c r="C923" s="352"/>
      <c r="D923" s="352"/>
      <c r="E923" s="352"/>
      <c r="F923" s="352"/>
      <c r="G923" s="352"/>
      <c r="H923" s="352"/>
      <c r="I923" s="352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</row>
    <row r="924" spans="1:26" ht="15.75" customHeight="1">
      <c r="A924" s="351"/>
      <c r="B924" s="352"/>
      <c r="C924" s="352"/>
      <c r="D924" s="352"/>
      <c r="E924" s="352"/>
      <c r="F924" s="352"/>
      <c r="G924" s="352"/>
      <c r="H924" s="352"/>
      <c r="I924" s="352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</row>
    <row r="925" spans="1:26" ht="15.75" customHeight="1">
      <c r="A925" s="351"/>
      <c r="B925" s="352"/>
      <c r="C925" s="352"/>
      <c r="D925" s="352"/>
      <c r="E925" s="352"/>
      <c r="F925" s="352"/>
      <c r="G925" s="352"/>
      <c r="H925" s="352"/>
      <c r="I925" s="352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</row>
    <row r="926" spans="1:26" ht="15.75" customHeight="1">
      <c r="A926" s="351"/>
      <c r="B926" s="352"/>
      <c r="C926" s="352"/>
      <c r="D926" s="352"/>
      <c r="E926" s="352"/>
      <c r="F926" s="352"/>
      <c r="G926" s="352"/>
      <c r="H926" s="352"/>
      <c r="I926" s="352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</row>
    <row r="927" spans="1:26" ht="15.75" customHeight="1">
      <c r="A927" s="351"/>
      <c r="B927" s="352"/>
      <c r="C927" s="352"/>
      <c r="D927" s="352"/>
      <c r="E927" s="352"/>
      <c r="F927" s="352"/>
      <c r="G927" s="352"/>
      <c r="H927" s="352"/>
      <c r="I927" s="352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</row>
    <row r="928" spans="1:26" ht="15.75" customHeight="1">
      <c r="A928" s="351"/>
      <c r="B928" s="352"/>
      <c r="C928" s="352"/>
      <c r="D928" s="352"/>
      <c r="E928" s="352"/>
      <c r="F928" s="352"/>
      <c r="G928" s="352"/>
      <c r="H928" s="352"/>
      <c r="I928" s="352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</row>
    <row r="929" spans="1:26" ht="15.75" customHeight="1">
      <c r="A929" s="351"/>
      <c r="B929" s="352"/>
      <c r="C929" s="352"/>
      <c r="D929" s="352"/>
      <c r="E929" s="352"/>
      <c r="F929" s="352"/>
      <c r="G929" s="352"/>
      <c r="H929" s="352"/>
      <c r="I929" s="352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</row>
    <row r="930" spans="1:26" ht="15.75" customHeight="1">
      <c r="A930" s="351"/>
      <c r="B930" s="352"/>
      <c r="C930" s="352"/>
      <c r="D930" s="352"/>
      <c r="E930" s="352"/>
      <c r="F930" s="352"/>
      <c r="G930" s="352"/>
      <c r="H930" s="352"/>
      <c r="I930" s="352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</row>
    <row r="931" spans="1:26" ht="15.75" customHeight="1">
      <c r="A931" s="351"/>
      <c r="B931" s="352"/>
      <c r="C931" s="352"/>
      <c r="D931" s="352"/>
      <c r="E931" s="352"/>
      <c r="F931" s="352"/>
      <c r="G931" s="352"/>
      <c r="H931" s="352"/>
      <c r="I931" s="352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</row>
    <row r="932" spans="1:26" ht="15.75" customHeight="1">
      <c r="A932" s="351"/>
      <c r="B932" s="352"/>
      <c r="C932" s="352"/>
      <c r="D932" s="352"/>
      <c r="E932" s="352"/>
      <c r="F932" s="352"/>
      <c r="G932" s="352"/>
      <c r="H932" s="352"/>
      <c r="I932" s="352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</row>
    <row r="933" spans="1:26" ht="15.75" customHeight="1">
      <c r="A933" s="351"/>
      <c r="B933" s="352"/>
      <c r="C933" s="352"/>
      <c r="D933" s="352"/>
      <c r="E933" s="352"/>
      <c r="F933" s="352"/>
      <c r="G933" s="352"/>
      <c r="H933" s="352"/>
      <c r="I933" s="352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</row>
    <row r="934" spans="1:26" ht="15.75" customHeight="1">
      <c r="A934" s="351"/>
      <c r="B934" s="352"/>
      <c r="C934" s="352"/>
      <c r="D934" s="352"/>
      <c r="E934" s="352"/>
      <c r="F934" s="352"/>
      <c r="G934" s="352"/>
      <c r="H934" s="352"/>
      <c r="I934" s="352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</row>
    <row r="935" spans="1:26" ht="15.75" customHeight="1">
      <c r="A935" s="351"/>
      <c r="B935" s="352"/>
      <c r="C935" s="352"/>
      <c r="D935" s="352"/>
      <c r="E935" s="352"/>
      <c r="F935" s="352"/>
      <c r="G935" s="352"/>
      <c r="H935" s="352"/>
      <c r="I935" s="352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</row>
    <row r="936" spans="1:26" ht="15.75" customHeight="1">
      <c r="A936" s="351"/>
      <c r="B936" s="352"/>
      <c r="C936" s="352"/>
      <c r="D936" s="352"/>
      <c r="E936" s="352"/>
      <c r="F936" s="352"/>
      <c r="G936" s="352"/>
      <c r="H936" s="352"/>
      <c r="I936" s="352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</row>
    <row r="937" spans="1:26" ht="15.75" customHeight="1">
      <c r="A937" s="351"/>
      <c r="B937" s="352"/>
      <c r="C937" s="352"/>
      <c r="D937" s="352"/>
      <c r="E937" s="352"/>
      <c r="F937" s="352"/>
      <c r="G937" s="352"/>
      <c r="H937" s="352"/>
      <c r="I937" s="352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</row>
    <row r="938" spans="1:26" ht="15.75" customHeight="1">
      <c r="A938" s="351"/>
      <c r="B938" s="352"/>
      <c r="C938" s="352"/>
      <c r="D938" s="352"/>
      <c r="E938" s="352"/>
      <c r="F938" s="352"/>
      <c r="G938" s="352"/>
      <c r="H938" s="352"/>
      <c r="I938" s="352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</row>
    <row r="939" spans="1:26" ht="15.75" customHeight="1">
      <c r="A939" s="351"/>
      <c r="B939" s="352"/>
      <c r="C939" s="352"/>
      <c r="D939" s="352"/>
      <c r="E939" s="352"/>
      <c r="F939" s="352"/>
      <c r="G939" s="352"/>
      <c r="H939" s="352"/>
      <c r="I939" s="352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</row>
    <row r="940" spans="1:26" ht="15.75" customHeight="1">
      <c r="A940" s="351"/>
      <c r="B940" s="352"/>
      <c r="C940" s="352"/>
      <c r="D940" s="352"/>
      <c r="E940" s="352"/>
      <c r="F940" s="352"/>
      <c r="G940" s="352"/>
      <c r="H940" s="352"/>
      <c r="I940" s="352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</row>
    <row r="941" spans="1:26" ht="15.75" customHeight="1">
      <c r="A941" s="351"/>
      <c r="B941" s="352"/>
      <c r="C941" s="352"/>
      <c r="D941" s="352"/>
      <c r="E941" s="352"/>
      <c r="F941" s="352"/>
      <c r="G941" s="352"/>
      <c r="H941" s="352"/>
      <c r="I941" s="352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</row>
    <row r="942" spans="1:26" ht="15.75" customHeight="1">
      <c r="A942" s="351"/>
      <c r="B942" s="352"/>
      <c r="C942" s="352"/>
      <c r="D942" s="352"/>
      <c r="E942" s="352"/>
      <c r="F942" s="352"/>
      <c r="G942" s="352"/>
      <c r="H942" s="352"/>
      <c r="I942" s="352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</row>
    <row r="943" spans="1:26" ht="15.75" customHeight="1">
      <c r="A943" s="351"/>
      <c r="B943" s="352"/>
      <c r="C943" s="352"/>
      <c r="D943" s="352"/>
      <c r="E943" s="352"/>
      <c r="F943" s="352"/>
      <c r="G943" s="352"/>
      <c r="H943" s="352"/>
      <c r="I943" s="352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</row>
    <row r="944" spans="1:26" ht="15.75" customHeight="1">
      <c r="A944" s="351"/>
      <c r="B944" s="352"/>
      <c r="C944" s="352"/>
      <c r="D944" s="352"/>
      <c r="E944" s="352"/>
      <c r="F944" s="352"/>
      <c r="G944" s="352"/>
      <c r="H944" s="352"/>
      <c r="I944" s="352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</row>
    <row r="945" spans="1:26" ht="15.75" customHeight="1">
      <c r="A945" s="351"/>
      <c r="B945" s="352"/>
      <c r="C945" s="352"/>
      <c r="D945" s="352"/>
      <c r="E945" s="352"/>
      <c r="F945" s="352"/>
      <c r="G945" s="352"/>
      <c r="H945" s="352"/>
      <c r="I945" s="352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</row>
    <row r="946" spans="1:26" ht="15.75" customHeight="1">
      <c r="A946" s="351"/>
      <c r="B946" s="352"/>
      <c r="C946" s="352"/>
      <c r="D946" s="352"/>
      <c r="E946" s="352"/>
      <c r="F946" s="352"/>
      <c r="G946" s="352"/>
      <c r="H946" s="352"/>
      <c r="I946" s="352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</row>
    <row r="947" spans="1:26" ht="15.75" customHeight="1">
      <c r="A947" s="351"/>
      <c r="B947" s="352"/>
      <c r="C947" s="352"/>
      <c r="D947" s="352"/>
      <c r="E947" s="352"/>
      <c r="F947" s="352"/>
      <c r="G947" s="352"/>
      <c r="H947" s="352"/>
      <c r="I947" s="352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</row>
    <row r="948" spans="1:26" ht="15.75" customHeight="1">
      <c r="A948" s="351"/>
      <c r="B948" s="352"/>
      <c r="C948" s="352"/>
      <c r="D948" s="352"/>
      <c r="E948" s="352"/>
      <c r="F948" s="352"/>
      <c r="G948" s="352"/>
      <c r="H948" s="352"/>
      <c r="I948" s="352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</row>
    <row r="949" spans="1:26" ht="15.75" customHeight="1">
      <c r="A949" s="351"/>
      <c r="B949" s="352"/>
      <c r="C949" s="352"/>
      <c r="D949" s="352"/>
      <c r="E949" s="352"/>
      <c r="F949" s="352"/>
      <c r="G949" s="352"/>
      <c r="H949" s="352"/>
      <c r="I949" s="352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</row>
    <row r="950" spans="1:26" ht="15.75" customHeight="1">
      <c r="A950" s="351"/>
      <c r="B950" s="352"/>
      <c r="C950" s="352"/>
      <c r="D950" s="352"/>
      <c r="E950" s="352"/>
      <c r="F950" s="352"/>
      <c r="G950" s="352"/>
      <c r="H950" s="352"/>
      <c r="I950" s="352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</row>
    <row r="951" spans="1:26" ht="15.75" customHeight="1">
      <c r="A951" s="351"/>
      <c r="B951" s="352"/>
      <c r="C951" s="352"/>
      <c r="D951" s="352"/>
      <c r="E951" s="352"/>
      <c r="F951" s="352"/>
      <c r="G951" s="352"/>
      <c r="H951" s="352"/>
      <c r="I951" s="352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</row>
    <row r="952" spans="1:26" ht="15.75" customHeight="1">
      <c r="A952" s="351"/>
      <c r="B952" s="352"/>
      <c r="C952" s="352"/>
      <c r="D952" s="352"/>
      <c r="E952" s="352"/>
      <c r="F952" s="352"/>
      <c r="G952" s="352"/>
      <c r="H952" s="352"/>
      <c r="I952" s="352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</row>
    <row r="953" spans="1:26" ht="15.75" customHeight="1">
      <c r="A953" s="351"/>
      <c r="B953" s="352"/>
      <c r="C953" s="352"/>
      <c r="D953" s="352"/>
      <c r="E953" s="352"/>
      <c r="F953" s="352"/>
      <c r="G953" s="352"/>
      <c r="H953" s="352"/>
      <c r="I953" s="352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</row>
    <row r="954" spans="1:26" ht="15.75" customHeight="1">
      <c r="A954" s="351"/>
      <c r="B954" s="352"/>
      <c r="C954" s="352"/>
      <c r="D954" s="352"/>
      <c r="E954" s="352"/>
      <c r="F954" s="352"/>
      <c r="G954" s="352"/>
      <c r="H954" s="352"/>
      <c r="I954" s="352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</row>
    <row r="955" spans="1:26" ht="15.75" customHeight="1">
      <c r="A955" s="351"/>
      <c r="B955" s="352"/>
      <c r="C955" s="352"/>
      <c r="D955" s="352"/>
      <c r="E955" s="352"/>
      <c r="F955" s="352"/>
      <c r="G955" s="352"/>
      <c r="H955" s="352"/>
      <c r="I955" s="352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</row>
    <row r="956" spans="1:26" ht="15.75" customHeight="1">
      <c r="A956" s="351"/>
      <c r="B956" s="352"/>
      <c r="C956" s="352"/>
      <c r="D956" s="352"/>
      <c r="E956" s="352"/>
      <c r="F956" s="352"/>
      <c r="G956" s="352"/>
      <c r="H956" s="352"/>
      <c r="I956" s="352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</row>
    <row r="957" spans="1:26" ht="15.75" customHeight="1">
      <c r="A957" s="351"/>
      <c r="B957" s="352"/>
      <c r="C957" s="352"/>
      <c r="D957" s="352"/>
      <c r="E957" s="352"/>
      <c r="F957" s="352"/>
      <c r="G957" s="352"/>
      <c r="H957" s="352"/>
      <c r="I957" s="352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</row>
    <row r="958" spans="1:26" ht="15.75" customHeight="1">
      <c r="A958" s="351"/>
      <c r="B958" s="352"/>
      <c r="C958" s="352"/>
      <c r="D958" s="352"/>
      <c r="E958" s="352"/>
      <c r="F958" s="352"/>
      <c r="G958" s="352"/>
      <c r="H958" s="352"/>
      <c r="I958" s="352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</row>
    <row r="959" spans="1:26" ht="15.75" customHeight="1">
      <c r="A959" s="351"/>
      <c r="B959" s="352"/>
      <c r="C959" s="352"/>
      <c r="D959" s="352"/>
      <c r="E959" s="352"/>
      <c r="F959" s="352"/>
      <c r="G959" s="352"/>
      <c r="H959" s="352"/>
      <c r="I959" s="352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</row>
    <row r="960" spans="1:26" ht="15.75" customHeight="1">
      <c r="A960" s="351"/>
      <c r="B960" s="352"/>
      <c r="C960" s="352"/>
      <c r="D960" s="352"/>
      <c r="E960" s="352"/>
      <c r="F960" s="352"/>
      <c r="G960" s="352"/>
      <c r="H960" s="352"/>
      <c r="I960" s="352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</row>
    <row r="961" spans="1:26" ht="15.75" customHeight="1">
      <c r="A961" s="351"/>
      <c r="B961" s="352"/>
      <c r="C961" s="352"/>
      <c r="D961" s="352"/>
      <c r="E961" s="352"/>
      <c r="F961" s="352"/>
      <c r="G961" s="352"/>
      <c r="H961" s="352"/>
      <c r="I961" s="352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</row>
    <row r="962" spans="1:26" ht="15.75" customHeight="1">
      <c r="A962" s="351"/>
      <c r="B962" s="352"/>
      <c r="C962" s="352"/>
      <c r="D962" s="352"/>
      <c r="E962" s="352"/>
      <c r="F962" s="352"/>
      <c r="G962" s="352"/>
      <c r="H962" s="352"/>
      <c r="I962" s="352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</row>
    <row r="963" spans="1:26" ht="15.75" customHeight="1">
      <c r="A963" s="351"/>
      <c r="B963" s="352"/>
      <c r="C963" s="352"/>
      <c r="D963" s="352"/>
      <c r="E963" s="352"/>
      <c r="F963" s="352"/>
      <c r="G963" s="352"/>
      <c r="H963" s="352"/>
      <c r="I963" s="352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</row>
    <row r="964" spans="1:26" ht="15.75" customHeight="1">
      <c r="A964" s="351"/>
      <c r="B964" s="352"/>
      <c r="C964" s="352"/>
      <c r="D964" s="352"/>
      <c r="E964" s="352"/>
      <c r="F964" s="352"/>
      <c r="G964" s="352"/>
      <c r="H964" s="352"/>
      <c r="I964" s="352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</row>
    <row r="965" spans="1:26" ht="15.75" customHeight="1">
      <c r="A965" s="351"/>
      <c r="B965" s="352"/>
      <c r="C965" s="352"/>
      <c r="D965" s="352"/>
      <c r="E965" s="352"/>
      <c r="F965" s="352"/>
      <c r="G965" s="352"/>
      <c r="H965" s="352"/>
      <c r="I965" s="352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</row>
    <row r="966" spans="1:26" ht="15.75" customHeight="1">
      <c r="A966" s="351"/>
      <c r="B966" s="352"/>
      <c r="C966" s="352"/>
      <c r="D966" s="352"/>
      <c r="E966" s="352"/>
      <c r="F966" s="352"/>
      <c r="G966" s="352"/>
      <c r="H966" s="352"/>
      <c r="I966" s="352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</row>
    <row r="967" spans="1:26" ht="15.75" customHeight="1">
      <c r="A967" s="351"/>
      <c r="B967" s="352"/>
      <c r="C967" s="352"/>
      <c r="D967" s="352"/>
      <c r="E967" s="352"/>
      <c r="F967" s="352"/>
      <c r="G967" s="352"/>
      <c r="H967" s="352"/>
      <c r="I967" s="352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</row>
    <row r="968" spans="1:26" ht="15.75" customHeight="1">
      <c r="A968" s="351"/>
      <c r="B968" s="352"/>
      <c r="C968" s="352"/>
      <c r="D968" s="352"/>
      <c r="E968" s="352"/>
      <c r="F968" s="352"/>
      <c r="G968" s="352"/>
      <c r="H968" s="352"/>
      <c r="I968" s="352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</row>
    <row r="969" spans="1:26" ht="15.75" customHeight="1">
      <c r="A969" s="351"/>
      <c r="B969" s="352"/>
      <c r="C969" s="352"/>
      <c r="D969" s="352"/>
      <c r="E969" s="352"/>
      <c r="F969" s="352"/>
      <c r="G969" s="352"/>
      <c r="H969" s="352"/>
      <c r="I969" s="352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</row>
    <row r="970" spans="1:26" ht="15.75" customHeight="1">
      <c r="A970" s="351"/>
      <c r="B970" s="352"/>
      <c r="C970" s="352"/>
      <c r="D970" s="352"/>
      <c r="E970" s="352"/>
      <c r="F970" s="352"/>
      <c r="G970" s="352"/>
      <c r="H970" s="352"/>
      <c r="I970" s="352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</row>
    <row r="971" spans="1:26" ht="15.75" customHeight="1">
      <c r="A971" s="351"/>
      <c r="B971" s="352"/>
      <c r="C971" s="352"/>
      <c r="D971" s="352"/>
      <c r="E971" s="352"/>
      <c r="F971" s="352"/>
      <c r="G971" s="352"/>
      <c r="H971" s="352"/>
      <c r="I971" s="352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</row>
    <row r="972" spans="1:26" ht="15.75" customHeight="1">
      <c r="A972" s="351"/>
      <c r="B972" s="352"/>
      <c r="C972" s="352"/>
      <c r="D972" s="352"/>
      <c r="E972" s="352"/>
      <c r="F972" s="352"/>
      <c r="G972" s="352"/>
      <c r="H972" s="352"/>
      <c r="I972" s="352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</row>
    <row r="973" spans="1:26" ht="15.75" customHeight="1">
      <c r="A973" s="351"/>
      <c r="B973" s="352"/>
      <c r="C973" s="352"/>
      <c r="D973" s="352"/>
      <c r="E973" s="352"/>
      <c r="F973" s="352"/>
      <c r="G973" s="352"/>
      <c r="H973" s="352"/>
      <c r="I973" s="352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</row>
    <row r="974" spans="1:26" ht="15.75" customHeight="1">
      <c r="A974" s="351"/>
      <c r="B974" s="352"/>
      <c r="C974" s="352"/>
      <c r="D974" s="352"/>
      <c r="E974" s="352"/>
      <c r="F974" s="352"/>
      <c r="G974" s="352"/>
      <c r="H974" s="352"/>
      <c r="I974" s="352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</row>
    <row r="975" spans="1:26" ht="15.75" customHeight="1">
      <c r="A975" s="351"/>
      <c r="B975" s="352"/>
      <c r="C975" s="352"/>
      <c r="D975" s="352"/>
      <c r="E975" s="352"/>
      <c r="F975" s="352"/>
      <c r="G975" s="352"/>
      <c r="H975" s="352"/>
      <c r="I975" s="352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</row>
    <row r="976" spans="1:26" ht="15.75" customHeight="1">
      <c r="A976" s="351"/>
      <c r="B976" s="352"/>
      <c r="C976" s="352"/>
      <c r="D976" s="352"/>
      <c r="E976" s="352"/>
      <c r="F976" s="352"/>
      <c r="G976" s="352"/>
      <c r="H976" s="352"/>
      <c r="I976" s="352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</row>
    <row r="977" spans="1:26" ht="15.75" customHeight="1">
      <c r="A977" s="351"/>
      <c r="B977" s="352"/>
      <c r="C977" s="352"/>
      <c r="D977" s="352"/>
      <c r="E977" s="352"/>
      <c r="F977" s="352"/>
      <c r="G977" s="352"/>
      <c r="H977" s="352"/>
      <c r="I977" s="352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</row>
    <row r="978" spans="1:26" ht="15.75" customHeight="1">
      <c r="A978" s="351"/>
      <c r="B978" s="352"/>
      <c r="C978" s="352"/>
      <c r="D978" s="352"/>
      <c r="E978" s="352"/>
      <c r="F978" s="352"/>
      <c r="G978" s="352"/>
      <c r="H978" s="352"/>
      <c r="I978" s="352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</row>
    <row r="979" spans="1:26" ht="15.75" customHeight="1">
      <c r="A979" s="351"/>
      <c r="B979" s="352"/>
      <c r="C979" s="352"/>
      <c r="D979" s="352"/>
      <c r="E979" s="352"/>
      <c r="F979" s="352"/>
      <c r="G979" s="352"/>
      <c r="H979" s="352"/>
      <c r="I979" s="352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</row>
    <row r="980" spans="1:26" ht="15.75" customHeight="1">
      <c r="A980" s="351"/>
      <c r="B980" s="352"/>
      <c r="C980" s="352"/>
      <c r="D980" s="352"/>
      <c r="E980" s="352"/>
      <c r="F980" s="352"/>
      <c r="G980" s="352"/>
      <c r="H980" s="352"/>
      <c r="I980" s="352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</row>
    <row r="981" spans="1:26" ht="15.75" customHeight="1">
      <c r="A981" s="351"/>
      <c r="B981" s="352"/>
      <c r="C981" s="352"/>
      <c r="D981" s="352"/>
      <c r="E981" s="352"/>
      <c r="F981" s="352"/>
      <c r="G981" s="352"/>
      <c r="H981" s="352"/>
      <c r="I981" s="352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</row>
    <row r="982" spans="1:26" ht="15.75" customHeight="1">
      <c r="A982" s="351"/>
      <c r="B982" s="352"/>
      <c r="C982" s="352"/>
      <c r="D982" s="352"/>
      <c r="E982" s="352"/>
      <c r="F982" s="352"/>
      <c r="G982" s="352"/>
      <c r="H982" s="352"/>
      <c r="I982" s="352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</row>
    <row r="983" spans="1:26" ht="15.75" customHeight="1">
      <c r="A983" s="351"/>
      <c r="B983" s="352"/>
      <c r="C983" s="352"/>
      <c r="D983" s="352"/>
      <c r="E983" s="352"/>
      <c r="F983" s="352"/>
      <c r="G983" s="352"/>
      <c r="H983" s="352"/>
      <c r="I983" s="352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</row>
    <row r="984" spans="1:26" ht="15.75" customHeight="1">
      <c r="A984" s="351"/>
      <c r="B984" s="352"/>
      <c r="C984" s="352"/>
      <c r="D984" s="352"/>
      <c r="E984" s="352"/>
      <c r="F984" s="352"/>
      <c r="G984" s="352"/>
      <c r="H984" s="352"/>
      <c r="I984" s="352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</row>
    <row r="985" spans="1:26" ht="15.75" customHeight="1">
      <c r="A985" s="351"/>
      <c r="B985" s="352"/>
      <c r="C985" s="352"/>
      <c r="D985" s="352"/>
      <c r="E985" s="352"/>
      <c r="F985" s="352"/>
      <c r="G985" s="352"/>
      <c r="H985" s="352"/>
      <c r="I985" s="352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</row>
    <row r="986" spans="1:26" ht="15.75" customHeight="1">
      <c r="A986" s="351"/>
      <c r="B986" s="352"/>
      <c r="C986" s="352"/>
      <c r="D986" s="352"/>
      <c r="E986" s="352"/>
      <c r="F986" s="352"/>
      <c r="G986" s="352"/>
      <c r="H986" s="352"/>
      <c r="I986" s="352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</row>
    <row r="987" spans="1:26" ht="15.75" customHeight="1">
      <c r="A987" s="351"/>
      <c r="B987" s="352"/>
      <c r="C987" s="352"/>
      <c r="D987" s="352"/>
      <c r="E987" s="352"/>
      <c r="F987" s="352"/>
      <c r="G987" s="352"/>
      <c r="H987" s="352"/>
      <c r="I987" s="352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</row>
    <row r="988" spans="1:26" ht="15.75" customHeight="1">
      <c r="A988" s="351"/>
      <c r="B988" s="352"/>
      <c r="C988" s="352"/>
      <c r="D988" s="352"/>
      <c r="E988" s="352"/>
      <c r="F988" s="352"/>
      <c r="G988" s="352"/>
      <c r="H988" s="352"/>
      <c r="I988" s="352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</row>
    <row r="989" spans="1:26" ht="15.75" customHeight="1">
      <c r="A989" s="351"/>
      <c r="B989" s="352"/>
      <c r="C989" s="352"/>
      <c r="D989" s="352"/>
      <c r="E989" s="352"/>
      <c r="F989" s="352"/>
      <c r="G989" s="352"/>
      <c r="H989" s="352"/>
      <c r="I989" s="352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</row>
    <row r="990" spans="1:26" ht="15.75" customHeight="1">
      <c r="A990" s="351"/>
      <c r="B990" s="352"/>
      <c r="C990" s="352"/>
      <c r="D990" s="352"/>
      <c r="E990" s="352"/>
      <c r="F990" s="352"/>
      <c r="G990" s="352"/>
      <c r="H990" s="352"/>
      <c r="I990" s="352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</row>
    <row r="991" spans="1:26" ht="15.75" customHeight="1">
      <c r="A991" s="351"/>
      <c r="B991" s="352"/>
      <c r="C991" s="352"/>
      <c r="D991" s="352"/>
      <c r="E991" s="352"/>
      <c r="F991" s="352"/>
      <c r="G991" s="352"/>
      <c r="H991" s="352"/>
      <c r="I991" s="352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</row>
    <row r="992" spans="1:26" ht="15.75" customHeight="1">
      <c r="A992" s="351"/>
      <c r="B992" s="352"/>
      <c r="C992" s="352"/>
      <c r="D992" s="352"/>
      <c r="E992" s="352"/>
      <c r="F992" s="352"/>
      <c r="G992" s="352"/>
      <c r="H992" s="352"/>
      <c r="I992" s="352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</row>
    <row r="993" spans="1:26" ht="15.75" customHeight="1">
      <c r="A993" s="351"/>
      <c r="B993" s="352"/>
      <c r="C993" s="352"/>
      <c r="D993" s="352"/>
      <c r="E993" s="352"/>
      <c r="F993" s="352"/>
      <c r="G993" s="352"/>
      <c r="H993" s="352"/>
      <c r="I993" s="352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</row>
    <row r="994" spans="1:26" ht="15.75" customHeight="1">
      <c r="A994" s="351"/>
      <c r="B994" s="352"/>
      <c r="C994" s="352"/>
      <c r="D994" s="352"/>
      <c r="E994" s="352"/>
      <c r="F994" s="352"/>
      <c r="G994" s="352"/>
      <c r="H994" s="352"/>
      <c r="I994" s="352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</row>
    <row r="995" spans="1:26" ht="15.75" customHeight="1">
      <c r="A995" s="351"/>
      <c r="B995" s="352"/>
      <c r="C995" s="352"/>
      <c r="D995" s="352"/>
      <c r="E995" s="352"/>
      <c r="F995" s="352"/>
      <c r="G995" s="352"/>
      <c r="H995" s="352"/>
      <c r="I995" s="352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</row>
    <row r="996" spans="1:26" ht="15.75" customHeight="1">
      <c r="A996" s="351"/>
      <c r="B996" s="352"/>
      <c r="C996" s="352"/>
      <c r="D996" s="352"/>
      <c r="E996" s="352"/>
      <c r="F996" s="352"/>
      <c r="G996" s="352"/>
      <c r="H996" s="352"/>
      <c r="I996" s="352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</row>
    <row r="997" spans="1:26" ht="15.75" customHeight="1">
      <c r="A997" s="351"/>
      <c r="B997" s="352"/>
      <c r="C997" s="352"/>
      <c r="D997" s="352"/>
      <c r="E997" s="352"/>
      <c r="F997" s="352"/>
      <c r="G997" s="352"/>
      <c r="H997" s="352"/>
      <c r="I997" s="352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</row>
    <row r="998" spans="1:26" ht="15.75" customHeight="1">
      <c r="A998" s="351"/>
      <c r="B998" s="352"/>
      <c r="C998" s="352"/>
      <c r="D998" s="352"/>
      <c r="E998" s="352"/>
      <c r="F998" s="352"/>
      <c r="G998" s="352"/>
      <c r="H998" s="352"/>
      <c r="I998" s="352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</row>
    <row r="999" spans="1:26" ht="15.75" customHeight="1">
      <c r="A999" s="351"/>
      <c r="B999" s="352"/>
      <c r="C999" s="352"/>
      <c r="D999" s="352"/>
      <c r="E999" s="352"/>
      <c r="F999" s="352"/>
      <c r="G999" s="352"/>
      <c r="H999" s="352"/>
      <c r="I999" s="352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</row>
    <row r="1000" spans="1:26" ht="15.75" customHeight="1">
      <c r="A1000" s="351"/>
      <c r="B1000" s="352"/>
      <c r="C1000" s="352"/>
      <c r="D1000" s="352"/>
      <c r="E1000" s="352"/>
      <c r="F1000" s="352"/>
      <c r="G1000" s="352"/>
      <c r="H1000" s="352"/>
      <c r="I1000" s="352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</row>
  </sheetData>
  <mergeCells count="54">
    <mergeCell ref="A41:E41"/>
    <mergeCell ref="F41:G41"/>
    <mergeCell ref="A42:A44"/>
    <mergeCell ref="B42:C42"/>
    <mergeCell ref="D42:E43"/>
    <mergeCell ref="F42:G43"/>
    <mergeCell ref="B43:C43"/>
    <mergeCell ref="A54:E54"/>
    <mergeCell ref="F54:G54"/>
    <mergeCell ref="A55:A57"/>
    <mergeCell ref="B55:C55"/>
    <mergeCell ref="D55:E56"/>
    <mergeCell ref="F55:G56"/>
    <mergeCell ref="H68:H70"/>
    <mergeCell ref="I68:I69"/>
    <mergeCell ref="B56:C56"/>
    <mergeCell ref="A67:E67"/>
    <mergeCell ref="F67:G67"/>
    <mergeCell ref="A68:A70"/>
    <mergeCell ref="B68:C68"/>
    <mergeCell ref="D68:E69"/>
    <mergeCell ref="F68:G69"/>
    <mergeCell ref="B69:C69"/>
    <mergeCell ref="A2:E2"/>
    <mergeCell ref="F2:G2"/>
    <mergeCell ref="A3:A5"/>
    <mergeCell ref="D3:E4"/>
    <mergeCell ref="F3:G4"/>
    <mergeCell ref="B3:C3"/>
    <mergeCell ref="B4:C4"/>
    <mergeCell ref="H3:H5"/>
    <mergeCell ref="I3:I4"/>
    <mergeCell ref="F16:G17"/>
    <mergeCell ref="H16:H18"/>
    <mergeCell ref="I16:I17"/>
    <mergeCell ref="A15:E15"/>
    <mergeCell ref="F15:G15"/>
    <mergeCell ref="A16:A18"/>
    <mergeCell ref="B16:C16"/>
    <mergeCell ref="D16:E17"/>
    <mergeCell ref="B17:C17"/>
    <mergeCell ref="A28:E28"/>
    <mergeCell ref="F28:G28"/>
    <mergeCell ref="A29:A31"/>
    <mergeCell ref="B29:C29"/>
    <mergeCell ref="D29:E30"/>
    <mergeCell ref="F29:G30"/>
    <mergeCell ref="B30:C30"/>
    <mergeCell ref="H42:H44"/>
    <mergeCell ref="I42:I43"/>
    <mergeCell ref="H55:H57"/>
    <mergeCell ref="I55:I56"/>
    <mergeCell ref="H29:H31"/>
    <mergeCell ref="I29:I30"/>
  </mergeCells>
  <printOptions horizontalCentered="1"/>
  <pageMargins left="0.23622047244094491" right="0.23622047244094491" top="1.1811023622047245" bottom="0.51181102362204722" header="0" footer="0"/>
  <pageSetup paperSize="9" orientation="landscape"/>
  <rowBreaks count="3" manualBreakCount="3">
    <brk id="52" man="1"/>
    <brk id="26" man="1"/>
    <brk id="7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1000"/>
  <sheetViews>
    <sheetView topLeftCell="A53" workbookViewId="0">
      <selection activeCell="D18" sqref="D18:E19"/>
    </sheetView>
  </sheetViews>
  <sheetFormatPr defaultColWidth="12.5703125" defaultRowHeight="15" customHeight="1"/>
  <cols>
    <col min="1" max="1" width="10.28515625" customWidth="1"/>
    <col min="2" max="2" width="17.28515625" customWidth="1"/>
    <col min="3" max="3" width="20.7109375" customWidth="1"/>
    <col min="4" max="4" width="14" customWidth="1"/>
    <col min="5" max="5" width="11.7109375" customWidth="1"/>
    <col min="6" max="6" width="16.7109375" customWidth="1"/>
    <col min="7" max="7" width="12.28515625" customWidth="1"/>
    <col min="8" max="8" width="19.28515625" customWidth="1"/>
    <col min="9" max="9" width="24.140625" customWidth="1"/>
    <col min="10" max="17" width="9.85546875" customWidth="1"/>
    <col min="18" max="26" width="14.42578125" customWidth="1"/>
  </cols>
  <sheetData>
    <row r="1" spans="1:26" ht="23.25" customHeight="1">
      <c r="A1" s="769" t="s">
        <v>154</v>
      </c>
      <c r="B1" s="705"/>
      <c r="C1" s="705"/>
      <c r="D1" s="705"/>
      <c r="E1" s="705"/>
      <c r="F1" s="705"/>
      <c r="G1" s="705"/>
      <c r="H1" s="705"/>
      <c r="I1" s="706"/>
      <c r="J1" s="298"/>
      <c r="K1" s="298"/>
      <c r="L1" s="298"/>
      <c r="M1" s="353"/>
      <c r="N1" s="353"/>
      <c r="O1" s="353"/>
      <c r="P1" s="353"/>
      <c r="Q1" s="353"/>
      <c r="R1" s="298"/>
      <c r="S1" s="298"/>
      <c r="T1" s="298"/>
      <c r="U1" s="298"/>
      <c r="V1" s="298"/>
      <c r="W1" s="298"/>
      <c r="X1" s="298"/>
      <c r="Y1" s="298"/>
      <c r="Z1" s="298"/>
    </row>
    <row r="2" spans="1:26" ht="15" customHeight="1">
      <c r="A2" s="770"/>
      <c r="B2" s="706"/>
      <c r="C2" s="295"/>
      <c r="D2" s="295"/>
      <c r="E2" s="295"/>
      <c r="F2" s="295"/>
      <c r="G2" s="295"/>
      <c r="H2" s="296"/>
      <c r="I2" s="297" t="s">
        <v>155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</row>
    <row r="3" spans="1:26" ht="15.75">
      <c r="A3" s="295" t="s">
        <v>156</v>
      </c>
      <c r="B3" s="295"/>
      <c r="C3" s="295"/>
      <c r="D3" s="295"/>
      <c r="E3" s="295"/>
      <c r="F3" s="295"/>
      <c r="G3" s="295"/>
      <c r="H3" s="296"/>
      <c r="I3" s="297" t="s">
        <v>157</v>
      </c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</row>
    <row r="4" spans="1:26" ht="15.75">
      <c r="A4" s="761" t="s">
        <v>146</v>
      </c>
      <c r="B4" s="725"/>
      <c r="C4" s="725"/>
      <c r="D4" s="725"/>
      <c r="E4" s="726"/>
      <c r="F4" s="761" t="s">
        <v>147</v>
      </c>
      <c r="G4" s="726"/>
      <c r="H4" s="297"/>
      <c r="I4" s="300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</row>
    <row r="5" spans="1:26" ht="24" customHeight="1">
      <c r="A5" s="759" t="s">
        <v>22</v>
      </c>
      <c r="B5" s="768" t="s">
        <v>158</v>
      </c>
      <c r="C5" s="684"/>
      <c r="D5" s="764" t="str">
        <f ca="1">IFERROR(__xludf.DUMMYFUNCTION("IMPORTRANGE(""https://docs.google.com/spreadsheets/d/1bFF2AAe0_wVPJbVjg8gUHJwa-F5lskMkVy0ky9agKbg/edit#gid=683598304"",""'ASD Rapdrp '!D5:E6"")"),"Collection Up to May-2023")</f>
        <v>Collection Up to May-2023</v>
      </c>
      <c r="E5" s="695"/>
      <c r="F5" s="764" t="s">
        <v>30</v>
      </c>
      <c r="G5" s="695"/>
      <c r="H5" s="759" t="s">
        <v>149</v>
      </c>
      <c r="I5" s="759" t="s">
        <v>150</v>
      </c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</row>
    <row r="6" spans="1:26" ht="24.75" customHeight="1">
      <c r="A6" s="702"/>
      <c r="B6" s="760" t="s">
        <v>159</v>
      </c>
      <c r="C6" s="684"/>
      <c r="D6" s="679"/>
      <c r="E6" s="687"/>
      <c r="F6" s="679"/>
      <c r="G6" s="687"/>
      <c r="H6" s="702"/>
      <c r="I6" s="689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</row>
    <row r="7" spans="1:26" ht="15.75">
      <c r="A7" s="689"/>
      <c r="B7" s="301" t="s">
        <v>118</v>
      </c>
      <c r="C7" s="301" t="s">
        <v>119</v>
      </c>
      <c r="D7" s="301" t="s">
        <v>118</v>
      </c>
      <c r="E7" s="301" t="s">
        <v>119</v>
      </c>
      <c r="F7" s="301" t="s">
        <v>118</v>
      </c>
      <c r="G7" s="301" t="s">
        <v>119</v>
      </c>
      <c r="H7" s="689"/>
      <c r="I7" s="301" t="s">
        <v>119</v>
      </c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</row>
    <row r="8" spans="1:26" ht="23.25" customHeight="1">
      <c r="A8" s="354" t="s">
        <v>45</v>
      </c>
      <c r="B8" s="355"/>
      <c r="C8" s="356"/>
      <c r="D8" s="355"/>
      <c r="E8" s="356"/>
      <c r="F8" s="312">
        <f t="shared" ref="F8:G8" si="0">B8-D8</f>
        <v>0</v>
      </c>
      <c r="G8" s="357">
        <f t="shared" si="0"/>
        <v>0</v>
      </c>
      <c r="H8" s="306" t="e">
        <f t="shared" ref="H8:H14" si="1">E8/C8*100</f>
        <v>#DIV/0!</v>
      </c>
      <c r="I8" s="307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</row>
    <row r="9" spans="1:26" ht="23.25" customHeight="1">
      <c r="A9" s="354" t="s">
        <v>46</v>
      </c>
      <c r="B9" s="358"/>
      <c r="C9" s="359"/>
      <c r="D9" s="358"/>
      <c r="E9" s="359"/>
      <c r="F9" s="360">
        <f t="shared" ref="F9:G9" si="2">B9-D9</f>
        <v>0</v>
      </c>
      <c r="G9" s="361">
        <f t="shared" si="2"/>
        <v>0</v>
      </c>
      <c r="H9" s="306" t="e">
        <f t="shared" si="1"/>
        <v>#DIV/0!</v>
      </c>
      <c r="I9" s="307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</row>
    <row r="10" spans="1:26" ht="23.25" customHeight="1">
      <c r="A10" s="354" t="s">
        <v>49</v>
      </c>
      <c r="B10" s="358"/>
      <c r="C10" s="359"/>
      <c r="D10" s="358"/>
      <c r="E10" s="359"/>
      <c r="F10" s="360">
        <f t="shared" ref="F10:G10" si="3">B10-D10</f>
        <v>0</v>
      </c>
      <c r="G10" s="361">
        <f t="shared" si="3"/>
        <v>0</v>
      </c>
      <c r="H10" s="306" t="e">
        <f t="shared" si="1"/>
        <v>#DIV/0!</v>
      </c>
      <c r="I10" s="307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</row>
    <row r="11" spans="1:26" ht="23.25" customHeight="1">
      <c r="A11" s="354" t="s">
        <v>152</v>
      </c>
      <c r="B11" s="358"/>
      <c r="C11" s="359"/>
      <c r="D11" s="358"/>
      <c r="E11" s="359"/>
      <c r="F11" s="360">
        <f t="shared" ref="F11:G11" si="4">B11-D11</f>
        <v>0</v>
      </c>
      <c r="G11" s="361">
        <f t="shared" si="4"/>
        <v>0</v>
      </c>
      <c r="H11" s="306" t="e">
        <f t="shared" si="1"/>
        <v>#DIV/0!</v>
      </c>
      <c r="I11" s="307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</row>
    <row r="12" spans="1:26" ht="23.25" customHeight="1">
      <c r="A12" s="354" t="s">
        <v>153</v>
      </c>
      <c r="B12" s="358"/>
      <c r="C12" s="359"/>
      <c r="D12" s="358"/>
      <c r="E12" s="359"/>
      <c r="F12" s="360">
        <f t="shared" ref="F12:G12" si="5">B12-D12</f>
        <v>0</v>
      </c>
      <c r="G12" s="361">
        <f t="shared" si="5"/>
        <v>0</v>
      </c>
      <c r="H12" s="306" t="e">
        <f t="shared" si="1"/>
        <v>#DIV/0!</v>
      </c>
      <c r="I12" s="307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</row>
    <row r="13" spans="1:26" ht="23.25" customHeight="1">
      <c r="A13" s="354" t="s">
        <v>138</v>
      </c>
      <c r="B13" s="358"/>
      <c r="C13" s="359"/>
      <c r="D13" s="358"/>
      <c r="E13" s="359"/>
      <c r="F13" s="360">
        <f t="shared" ref="F13:G13" si="6">B13-D13</f>
        <v>0</v>
      </c>
      <c r="G13" s="361">
        <f t="shared" si="6"/>
        <v>0</v>
      </c>
      <c r="H13" s="306" t="e">
        <f t="shared" si="1"/>
        <v>#DIV/0!</v>
      </c>
      <c r="I13" s="307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</row>
    <row r="14" spans="1:26" ht="23.25" customHeight="1">
      <c r="A14" s="362" t="s">
        <v>14</v>
      </c>
      <c r="B14" s="312">
        <f t="shared" ref="B14:E14" si="7">SUM(B8:B13)</f>
        <v>0</v>
      </c>
      <c r="C14" s="306">
        <f t="shared" si="7"/>
        <v>0</v>
      </c>
      <c r="D14" s="312">
        <f t="shared" si="7"/>
        <v>0</v>
      </c>
      <c r="E14" s="306">
        <f t="shared" si="7"/>
        <v>0</v>
      </c>
      <c r="F14" s="312">
        <f t="shared" ref="F14:G14" si="8">B14-D14</f>
        <v>0</v>
      </c>
      <c r="G14" s="306">
        <f t="shared" si="8"/>
        <v>0</v>
      </c>
      <c r="H14" s="306" t="e">
        <f t="shared" si="1"/>
        <v>#DIV/0!</v>
      </c>
      <c r="I14" s="306">
        <f>SUM(I8:I13)</f>
        <v>0</v>
      </c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</row>
    <row r="15" spans="1:26">
      <c r="A15" s="300"/>
      <c r="B15" s="300"/>
      <c r="C15" s="300"/>
      <c r="D15" s="300"/>
      <c r="E15" s="300"/>
      <c r="F15" s="300"/>
      <c r="G15" s="300"/>
      <c r="H15" s="300"/>
      <c r="I15" s="300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</row>
    <row r="16" spans="1:26" ht="15.75" hidden="1">
      <c r="A16" s="295" t="s">
        <v>160</v>
      </c>
      <c r="B16" s="295"/>
      <c r="C16" s="295"/>
      <c r="D16" s="295"/>
      <c r="E16" s="295"/>
      <c r="F16" s="295"/>
      <c r="G16" s="295"/>
      <c r="H16" s="296"/>
      <c r="I16" s="297" t="s">
        <v>157</v>
      </c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</row>
    <row r="17" spans="1:26" ht="15.75" hidden="1">
      <c r="A17" s="761" t="s">
        <v>146</v>
      </c>
      <c r="B17" s="725"/>
      <c r="C17" s="725"/>
      <c r="D17" s="725"/>
      <c r="E17" s="726"/>
      <c r="F17" s="761" t="s">
        <v>147</v>
      </c>
      <c r="G17" s="726"/>
      <c r="H17" s="297"/>
      <c r="I17" s="300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</row>
    <row r="18" spans="1:26" ht="15.75" hidden="1">
      <c r="A18" s="759" t="s">
        <v>22</v>
      </c>
      <c r="B18" s="768" t="s">
        <v>161</v>
      </c>
      <c r="C18" s="684"/>
      <c r="D18" s="764" t="str">
        <f ca="1">D5</f>
        <v>Collection Up to May-2023</v>
      </c>
      <c r="E18" s="695"/>
      <c r="F18" s="764" t="s">
        <v>30</v>
      </c>
      <c r="G18" s="695"/>
      <c r="H18" s="759" t="s">
        <v>149</v>
      </c>
      <c r="I18" s="759" t="s">
        <v>150</v>
      </c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</row>
    <row r="19" spans="1:26" hidden="1">
      <c r="A19" s="702"/>
      <c r="B19" s="760" t="s">
        <v>159</v>
      </c>
      <c r="C19" s="684"/>
      <c r="D19" s="679"/>
      <c r="E19" s="687"/>
      <c r="F19" s="679"/>
      <c r="G19" s="687"/>
      <c r="H19" s="702"/>
      <c r="I19" s="689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</row>
    <row r="20" spans="1:26" ht="15.75" hidden="1">
      <c r="A20" s="689"/>
      <c r="B20" s="301" t="s">
        <v>118</v>
      </c>
      <c r="C20" s="301" t="s">
        <v>119</v>
      </c>
      <c r="D20" s="301" t="s">
        <v>118</v>
      </c>
      <c r="E20" s="301" t="s">
        <v>119</v>
      </c>
      <c r="F20" s="301" t="s">
        <v>118</v>
      </c>
      <c r="G20" s="301" t="s">
        <v>119</v>
      </c>
      <c r="H20" s="689"/>
      <c r="I20" s="301" t="s">
        <v>119</v>
      </c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spans="1:26" ht="15.75" hidden="1" customHeight="1">
      <c r="A21" s="354" t="s">
        <v>45</v>
      </c>
      <c r="B21" s="307"/>
      <c r="C21" s="307"/>
      <c r="D21" s="307"/>
      <c r="E21" s="307"/>
      <c r="F21" s="363">
        <f t="shared" ref="F21:G21" si="9">B21-D21</f>
        <v>0</v>
      </c>
      <c r="G21" s="303">
        <f t="shared" si="9"/>
        <v>0</v>
      </c>
      <c r="H21" s="306" t="e">
        <f t="shared" ref="H21:H27" si="10">E21/C21*100</f>
        <v>#DIV/0!</v>
      </c>
      <c r="I21" s="307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</row>
    <row r="22" spans="1:26" ht="15.75" hidden="1" customHeight="1">
      <c r="A22" s="354" t="s">
        <v>46</v>
      </c>
      <c r="B22" s="307"/>
      <c r="C22" s="307"/>
      <c r="D22" s="307"/>
      <c r="E22" s="307"/>
      <c r="F22" s="363">
        <f t="shared" ref="F22:G22" si="11">B22-D22</f>
        <v>0</v>
      </c>
      <c r="G22" s="303">
        <f t="shared" si="11"/>
        <v>0</v>
      </c>
      <c r="H22" s="306" t="e">
        <f t="shared" si="10"/>
        <v>#DIV/0!</v>
      </c>
      <c r="I22" s="307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</row>
    <row r="23" spans="1:26" ht="15.75" hidden="1" customHeight="1">
      <c r="A23" s="354" t="s">
        <v>49</v>
      </c>
      <c r="B23" s="307"/>
      <c r="C23" s="307"/>
      <c r="D23" s="307"/>
      <c r="E23" s="307"/>
      <c r="F23" s="363">
        <f t="shared" ref="F23:G23" si="12">B23-D23</f>
        <v>0</v>
      </c>
      <c r="G23" s="303">
        <f t="shared" si="12"/>
        <v>0</v>
      </c>
      <c r="H23" s="306" t="e">
        <f t="shared" si="10"/>
        <v>#DIV/0!</v>
      </c>
      <c r="I23" s="307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</row>
    <row r="24" spans="1:26" ht="15.75" hidden="1" customHeight="1">
      <c r="A24" s="354" t="s">
        <v>152</v>
      </c>
      <c r="B24" s="307"/>
      <c r="C24" s="307"/>
      <c r="D24" s="307"/>
      <c r="E24" s="307"/>
      <c r="F24" s="363">
        <f t="shared" ref="F24:G24" si="13">B24-D24</f>
        <v>0</v>
      </c>
      <c r="G24" s="303">
        <f t="shared" si="13"/>
        <v>0</v>
      </c>
      <c r="H24" s="306" t="e">
        <f t="shared" si="10"/>
        <v>#DIV/0!</v>
      </c>
      <c r="I24" s="307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</row>
    <row r="25" spans="1:26" ht="15.75" hidden="1" customHeight="1">
      <c r="A25" s="354" t="s">
        <v>153</v>
      </c>
      <c r="B25" s="307"/>
      <c r="C25" s="307"/>
      <c r="D25" s="307"/>
      <c r="E25" s="307"/>
      <c r="F25" s="363">
        <f t="shared" ref="F25:G25" si="14">B25-D25</f>
        <v>0</v>
      </c>
      <c r="G25" s="303">
        <f t="shared" si="14"/>
        <v>0</v>
      </c>
      <c r="H25" s="306" t="e">
        <f t="shared" si="10"/>
        <v>#DIV/0!</v>
      </c>
      <c r="I25" s="307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</row>
    <row r="26" spans="1:26" ht="15.75" hidden="1" customHeight="1">
      <c r="A26" s="354" t="s">
        <v>138</v>
      </c>
      <c r="B26" s="307"/>
      <c r="C26" s="307"/>
      <c r="D26" s="307"/>
      <c r="E26" s="307"/>
      <c r="F26" s="363">
        <f t="shared" ref="F26:G26" si="15">B26-D26</f>
        <v>0</v>
      </c>
      <c r="G26" s="303">
        <f t="shared" si="15"/>
        <v>0</v>
      </c>
      <c r="H26" s="306" t="e">
        <f t="shared" si="10"/>
        <v>#DIV/0!</v>
      </c>
      <c r="I26" s="307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</row>
    <row r="27" spans="1:26" ht="15.75" hidden="1" customHeight="1">
      <c r="A27" s="362" t="s">
        <v>14</v>
      </c>
      <c r="B27" s="312">
        <f t="shared" ref="B27:E27" si="16">SUM(B21:B26)</f>
        <v>0</v>
      </c>
      <c r="C27" s="306">
        <f t="shared" si="16"/>
        <v>0</v>
      </c>
      <c r="D27" s="312">
        <f t="shared" si="16"/>
        <v>0</v>
      </c>
      <c r="E27" s="306">
        <f t="shared" si="16"/>
        <v>0</v>
      </c>
      <c r="F27" s="363">
        <f t="shared" ref="F27:G27" si="17">B27-D27</f>
        <v>0</v>
      </c>
      <c r="G27" s="303">
        <f t="shared" si="17"/>
        <v>0</v>
      </c>
      <c r="H27" s="306" t="e">
        <f t="shared" si="10"/>
        <v>#DIV/0!</v>
      </c>
      <c r="I27" s="306">
        <f>SUM(I21:I26)</f>
        <v>0</v>
      </c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15.75" hidden="1" customHeight="1">
      <c r="A28" s="300"/>
      <c r="B28" s="300"/>
      <c r="C28" s="300"/>
      <c r="D28" s="300"/>
      <c r="E28" s="300"/>
      <c r="F28" s="300"/>
      <c r="G28" s="300"/>
      <c r="H28" s="300"/>
      <c r="I28" s="300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15.75" customHeight="1">
      <c r="A29" s="295" t="s">
        <v>162</v>
      </c>
      <c r="B29" s="295"/>
      <c r="C29" s="295"/>
      <c r="D29" s="295"/>
      <c r="E29" s="295"/>
      <c r="F29" s="295"/>
      <c r="G29" s="295"/>
      <c r="H29" s="296"/>
      <c r="I29" s="297" t="s">
        <v>155</v>
      </c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15.75" customHeight="1">
      <c r="A30" s="761" t="s">
        <v>146</v>
      </c>
      <c r="B30" s="725"/>
      <c r="C30" s="725"/>
      <c r="D30" s="725"/>
      <c r="E30" s="726"/>
      <c r="F30" s="761" t="s">
        <v>147</v>
      </c>
      <c r="G30" s="726"/>
      <c r="H30" s="297"/>
      <c r="I30" s="300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15.75" customHeight="1">
      <c r="A31" s="759" t="s">
        <v>22</v>
      </c>
      <c r="B31" s="768" t="str">
        <f>B5</f>
        <v>Demand During the FY 2022</v>
      </c>
      <c r="C31" s="684"/>
      <c r="D31" s="764" t="str">
        <f ca="1">D18</f>
        <v>Collection Up to May-2023</v>
      </c>
      <c r="E31" s="695"/>
      <c r="F31" s="764" t="s">
        <v>30</v>
      </c>
      <c r="G31" s="695"/>
      <c r="H31" s="759" t="s">
        <v>149</v>
      </c>
      <c r="I31" s="759" t="s">
        <v>150</v>
      </c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15.75" customHeight="1">
      <c r="A32" s="702"/>
      <c r="B32" s="760" t="s">
        <v>159</v>
      </c>
      <c r="C32" s="684"/>
      <c r="D32" s="679"/>
      <c r="E32" s="687"/>
      <c r="F32" s="679"/>
      <c r="G32" s="687"/>
      <c r="H32" s="702"/>
      <c r="I32" s="689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15.75" customHeight="1">
      <c r="A33" s="689"/>
      <c r="B33" s="301" t="s">
        <v>118</v>
      </c>
      <c r="C33" s="301" t="s">
        <v>119</v>
      </c>
      <c r="D33" s="301" t="s">
        <v>118</v>
      </c>
      <c r="E33" s="301" t="s">
        <v>119</v>
      </c>
      <c r="F33" s="301" t="s">
        <v>118</v>
      </c>
      <c r="G33" s="301" t="s">
        <v>119</v>
      </c>
      <c r="H33" s="689"/>
      <c r="I33" s="301" t="s">
        <v>119</v>
      </c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17.25" customHeight="1">
      <c r="A34" s="354" t="s">
        <v>45</v>
      </c>
      <c r="B34" s="355"/>
      <c r="C34" s="356"/>
      <c r="D34" s="355"/>
      <c r="E34" s="356"/>
      <c r="F34" s="312">
        <f t="shared" ref="F34:G34" si="18">B34-D34</f>
        <v>0</v>
      </c>
      <c r="G34" s="357">
        <f t="shared" si="18"/>
        <v>0</v>
      </c>
      <c r="H34" s="306" t="e">
        <f t="shared" ref="H34:H40" si="19">E34/C34*100</f>
        <v>#DIV/0!</v>
      </c>
      <c r="I34" s="307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17.25" customHeight="1">
      <c r="A35" s="354" t="s">
        <v>46</v>
      </c>
      <c r="B35" s="358"/>
      <c r="C35" s="359"/>
      <c r="D35" s="358"/>
      <c r="E35" s="359"/>
      <c r="F35" s="360">
        <f t="shared" ref="F35:G35" si="20">B35-D35</f>
        <v>0</v>
      </c>
      <c r="G35" s="361">
        <f t="shared" si="20"/>
        <v>0</v>
      </c>
      <c r="H35" s="306" t="e">
        <f t="shared" si="19"/>
        <v>#DIV/0!</v>
      </c>
      <c r="I35" s="307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ht="17.25" customHeight="1">
      <c r="A36" s="354" t="s">
        <v>49</v>
      </c>
      <c r="B36" s="358"/>
      <c r="C36" s="359"/>
      <c r="D36" s="358"/>
      <c r="E36" s="359"/>
      <c r="F36" s="360">
        <f t="shared" ref="F36:G36" si="21">B36-D36</f>
        <v>0</v>
      </c>
      <c r="G36" s="361">
        <f t="shared" si="21"/>
        <v>0</v>
      </c>
      <c r="H36" s="306" t="e">
        <f t="shared" si="19"/>
        <v>#DIV/0!</v>
      </c>
      <c r="I36" s="307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ht="17.25" customHeight="1">
      <c r="A37" s="354" t="s">
        <v>152</v>
      </c>
      <c r="B37" s="358"/>
      <c r="C37" s="359"/>
      <c r="D37" s="358"/>
      <c r="E37" s="359"/>
      <c r="F37" s="360">
        <f t="shared" ref="F37:G37" si="22">B37-D37</f>
        <v>0</v>
      </c>
      <c r="G37" s="361">
        <f t="shared" si="22"/>
        <v>0</v>
      </c>
      <c r="H37" s="306" t="e">
        <f t="shared" si="19"/>
        <v>#DIV/0!</v>
      </c>
      <c r="I37" s="307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ht="17.25" customHeight="1">
      <c r="A38" s="354" t="s">
        <v>153</v>
      </c>
      <c r="B38" s="358"/>
      <c r="C38" s="359"/>
      <c r="D38" s="358"/>
      <c r="E38" s="359"/>
      <c r="F38" s="360">
        <f t="shared" ref="F38:G38" si="23">B38-D38</f>
        <v>0</v>
      </c>
      <c r="G38" s="361">
        <f t="shared" si="23"/>
        <v>0</v>
      </c>
      <c r="H38" s="306" t="e">
        <f t="shared" si="19"/>
        <v>#DIV/0!</v>
      </c>
      <c r="I38" s="307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ht="17.25" customHeight="1">
      <c r="A39" s="354" t="s">
        <v>138</v>
      </c>
      <c r="B39" s="358"/>
      <c r="C39" s="359"/>
      <c r="D39" s="358"/>
      <c r="E39" s="359"/>
      <c r="F39" s="360">
        <f t="shared" ref="F39:G39" si="24">B39-D39</f>
        <v>0</v>
      </c>
      <c r="G39" s="361">
        <f t="shared" si="24"/>
        <v>0</v>
      </c>
      <c r="H39" s="306" t="e">
        <f t="shared" si="19"/>
        <v>#DIV/0!</v>
      </c>
      <c r="I39" s="307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</row>
    <row r="40" spans="1:26" ht="17.25" customHeight="1">
      <c r="A40" s="362" t="s">
        <v>14</v>
      </c>
      <c r="B40" s="312">
        <f t="shared" ref="B40:E40" si="25">SUM(B34:B39)</f>
        <v>0</v>
      </c>
      <c r="C40" s="306">
        <f t="shared" si="25"/>
        <v>0</v>
      </c>
      <c r="D40" s="312">
        <f t="shared" si="25"/>
        <v>0</v>
      </c>
      <c r="E40" s="306">
        <f t="shared" si="25"/>
        <v>0</v>
      </c>
      <c r="F40" s="312">
        <f t="shared" ref="F40:G40" si="26">B40-D40</f>
        <v>0</v>
      </c>
      <c r="G40" s="306">
        <f t="shared" si="26"/>
        <v>0</v>
      </c>
      <c r="H40" s="306" t="e">
        <f t="shared" si="19"/>
        <v>#DIV/0!</v>
      </c>
      <c r="I40" s="306">
        <f>SUM(I34:I39)</f>
        <v>0</v>
      </c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</row>
    <row r="41" spans="1:26" ht="15.75" customHeight="1">
      <c r="A41" s="300"/>
      <c r="B41" s="300"/>
      <c r="C41" s="300"/>
      <c r="D41" s="300"/>
      <c r="E41" s="300"/>
      <c r="F41" s="300"/>
      <c r="G41" s="300"/>
      <c r="H41" s="300"/>
      <c r="I41" s="300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ht="15.75" customHeight="1">
      <c r="A42" s="295" t="s">
        <v>163</v>
      </c>
      <c r="B42" s="295"/>
      <c r="C42" s="295"/>
      <c r="D42" s="295"/>
      <c r="E42" s="295"/>
      <c r="F42" s="295"/>
      <c r="G42" s="295"/>
      <c r="H42" s="296"/>
      <c r="I42" s="297" t="s">
        <v>155</v>
      </c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ht="15.75" customHeight="1">
      <c r="A43" s="761" t="s">
        <v>146</v>
      </c>
      <c r="B43" s="725"/>
      <c r="C43" s="725"/>
      <c r="D43" s="725"/>
      <c r="E43" s="726"/>
      <c r="F43" s="761" t="s">
        <v>147</v>
      </c>
      <c r="G43" s="726"/>
      <c r="H43" s="297"/>
      <c r="I43" s="300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ht="15.75" customHeight="1">
      <c r="A44" s="759" t="s">
        <v>22</v>
      </c>
      <c r="B44" s="768" t="str">
        <f>B5</f>
        <v>Demand During the FY 2022</v>
      </c>
      <c r="C44" s="684"/>
      <c r="D44" s="764" t="str">
        <f ca="1">D31</f>
        <v>Collection Up to May-2023</v>
      </c>
      <c r="E44" s="695"/>
      <c r="F44" s="764" t="s">
        <v>30</v>
      </c>
      <c r="G44" s="695"/>
      <c r="H44" s="759" t="s">
        <v>149</v>
      </c>
      <c r="I44" s="759" t="s">
        <v>150</v>
      </c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ht="15.75" customHeight="1">
      <c r="A45" s="702"/>
      <c r="B45" s="760" t="s">
        <v>159</v>
      </c>
      <c r="C45" s="684"/>
      <c r="D45" s="679"/>
      <c r="E45" s="687"/>
      <c r="F45" s="679"/>
      <c r="G45" s="687"/>
      <c r="H45" s="702"/>
      <c r="I45" s="68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</row>
    <row r="46" spans="1:26" ht="15.75" customHeight="1">
      <c r="A46" s="689"/>
      <c r="B46" s="301" t="s">
        <v>118</v>
      </c>
      <c r="C46" s="301" t="s">
        <v>119</v>
      </c>
      <c r="D46" s="301" t="s">
        <v>118</v>
      </c>
      <c r="E46" s="301" t="s">
        <v>119</v>
      </c>
      <c r="F46" s="301" t="s">
        <v>118</v>
      </c>
      <c r="G46" s="301" t="s">
        <v>119</v>
      </c>
      <c r="H46" s="689"/>
      <c r="I46" s="301" t="s">
        <v>119</v>
      </c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ht="25.5" customHeight="1">
      <c r="A47" s="354" t="s">
        <v>45</v>
      </c>
      <c r="B47" s="355"/>
      <c r="C47" s="356"/>
      <c r="D47" s="355"/>
      <c r="E47" s="356"/>
      <c r="F47" s="312">
        <f t="shared" ref="F47:G47" si="27">B47-D47</f>
        <v>0</v>
      </c>
      <c r="G47" s="357">
        <f t="shared" si="27"/>
        <v>0</v>
      </c>
      <c r="H47" s="306" t="e">
        <f t="shared" ref="H47:H53" si="28">E47/C47*100</f>
        <v>#DIV/0!</v>
      </c>
      <c r="I47" s="307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25.5" customHeight="1">
      <c r="A48" s="354" t="s">
        <v>46</v>
      </c>
      <c r="B48" s="358"/>
      <c r="C48" s="359"/>
      <c r="D48" s="358"/>
      <c r="E48" s="359"/>
      <c r="F48" s="360">
        <f t="shared" ref="F48:G48" si="29">B48-D48</f>
        <v>0</v>
      </c>
      <c r="G48" s="361">
        <f t="shared" si="29"/>
        <v>0</v>
      </c>
      <c r="H48" s="306" t="e">
        <f t="shared" si="28"/>
        <v>#DIV/0!</v>
      </c>
      <c r="I48" s="307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25.5" customHeight="1">
      <c r="A49" s="354" t="s">
        <v>49</v>
      </c>
      <c r="B49" s="358"/>
      <c r="C49" s="359"/>
      <c r="D49" s="358"/>
      <c r="E49" s="359"/>
      <c r="F49" s="360">
        <f t="shared" ref="F49:G49" si="30">B49-D49</f>
        <v>0</v>
      </c>
      <c r="G49" s="361">
        <f t="shared" si="30"/>
        <v>0</v>
      </c>
      <c r="H49" s="306" t="e">
        <f t="shared" si="28"/>
        <v>#DIV/0!</v>
      </c>
      <c r="I49" s="307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25.5" customHeight="1">
      <c r="A50" s="354" t="s">
        <v>152</v>
      </c>
      <c r="B50" s="358"/>
      <c r="C50" s="359"/>
      <c r="D50" s="358"/>
      <c r="E50" s="359"/>
      <c r="F50" s="360">
        <f t="shared" ref="F50:G50" si="31">B50-D50</f>
        <v>0</v>
      </c>
      <c r="G50" s="361">
        <f t="shared" si="31"/>
        <v>0</v>
      </c>
      <c r="H50" s="306" t="e">
        <f t="shared" si="28"/>
        <v>#DIV/0!</v>
      </c>
      <c r="I50" s="307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ht="25.5" customHeight="1">
      <c r="A51" s="354" t="s">
        <v>153</v>
      </c>
      <c r="B51" s="358"/>
      <c r="C51" s="359"/>
      <c r="D51" s="358"/>
      <c r="E51" s="359"/>
      <c r="F51" s="360">
        <f t="shared" ref="F51:G51" si="32">B51-D51</f>
        <v>0</v>
      </c>
      <c r="G51" s="361">
        <f t="shared" si="32"/>
        <v>0</v>
      </c>
      <c r="H51" s="306" t="e">
        <f t="shared" si="28"/>
        <v>#DIV/0!</v>
      </c>
      <c r="I51" s="307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ht="25.5" customHeight="1">
      <c r="A52" s="354" t="s">
        <v>138</v>
      </c>
      <c r="B52" s="358"/>
      <c r="C52" s="359"/>
      <c r="D52" s="358"/>
      <c r="E52" s="359"/>
      <c r="F52" s="360">
        <f t="shared" ref="F52:G52" si="33">B52-D52</f>
        <v>0</v>
      </c>
      <c r="G52" s="361">
        <f t="shared" si="33"/>
        <v>0</v>
      </c>
      <c r="H52" s="306" t="e">
        <f t="shared" si="28"/>
        <v>#DIV/0!</v>
      </c>
      <c r="I52" s="307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ht="25.5" customHeight="1">
      <c r="A53" s="362" t="s">
        <v>14</v>
      </c>
      <c r="B53" s="312">
        <f t="shared" ref="B53:E53" si="34">SUM(B47:B52)</f>
        <v>0</v>
      </c>
      <c r="C53" s="306">
        <f t="shared" si="34"/>
        <v>0</v>
      </c>
      <c r="D53" s="312">
        <f t="shared" si="34"/>
        <v>0</v>
      </c>
      <c r="E53" s="306">
        <f t="shared" si="34"/>
        <v>0</v>
      </c>
      <c r="F53" s="312">
        <f t="shared" ref="F53:G53" si="35">B53-D53</f>
        <v>0</v>
      </c>
      <c r="G53" s="306">
        <f t="shared" si="35"/>
        <v>0</v>
      </c>
      <c r="H53" s="306" t="e">
        <f t="shared" si="28"/>
        <v>#DIV/0!</v>
      </c>
      <c r="I53" s="306">
        <f>SUM(I47:I52)</f>
        <v>0</v>
      </c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ht="15.75" customHeight="1">
      <c r="A54" s="300"/>
      <c r="B54" s="300"/>
      <c r="C54" s="300"/>
      <c r="D54" s="300"/>
      <c r="E54" s="300"/>
      <c r="F54" s="300"/>
      <c r="G54" s="300"/>
      <c r="H54" s="300"/>
      <c r="I54" s="300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ht="15.75" hidden="1" customHeight="1">
      <c r="A55" s="295" t="s">
        <v>164</v>
      </c>
      <c r="B55" s="295"/>
      <c r="C55" s="295"/>
      <c r="D55" s="295"/>
      <c r="E55" s="295"/>
      <c r="F55" s="295"/>
      <c r="G55" s="295"/>
      <c r="H55" s="296"/>
      <c r="I55" s="297" t="s">
        <v>157</v>
      </c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ht="15.75" hidden="1" customHeight="1">
      <c r="A56" s="761" t="s">
        <v>146</v>
      </c>
      <c r="B56" s="725"/>
      <c r="C56" s="725"/>
      <c r="D56" s="725"/>
      <c r="E56" s="726"/>
      <c r="F56" s="761" t="s">
        <v>147</v>
      </c>
      <c r="G56" s="726"/>
      <c r="H56" s="297"/>
      <c r="I56" s="300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ht="15.75" hidden="1" customHeight="1">
      <c r="A57" s="759" t="s">
        <v>22</v>
      </c>
      <c r="B57" s="768" t="s">
        <v>161</v>
      </c>
      <c r="C57" s="684"/>
      <c r="D57" s="764" t="str">
        <f ca="1">D44</f>
        <v>Collection Up to May-2023</v>
      </c>
      <c r="E57" s="695"/>
      <c r="F57" s="764" t="s">
        <v>30</v>
      </c>
      <c r="G57" s="695"/>
      <c r="H57" s="759" t="s">
        <v>149</v>
      </c>
      <c r="I57" s="759" t="s">
        <v>150</v>
      </c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15.75" hidden="1" customHeight="1">
      <c r="A58" s="702"/>
      <c r="B58" s="760" t="s">
        <v>159</v>
      </c>
      <c r="C58" s="684"/>
      <c r="D58" s="679"/>
      <c r="E58" s="687"/>
      <c r="F58" s="679"/>
      <c r="G58" s="687"/>
      <c r="H58" s="702"/>
      <c r="I58" s="689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15.75" hidden="1" customHeight="1">
      <c r="A59" s="689"/>
      <c r="B59" s="301" t="s">
        <v>118</v>
      </c>
      <c r="C59" s="301" t="s">
        <v>119</v>
      </c>
      <c r="D59" s="301" t="s">
        <v>118</v>
      </c>
      <c r="E59" s="301" t="s">
        <v>119</v>
      </c>
      <c r="F59" s="301" t="s">
        <v>118</v>
      </c>
      <c r="G59" s="301" t="s">
        <v>119</v>
      </c>
      <c r="H59" s="689"/>
      <c r="I59" s="301" t="s">
        <v>119</v>
      </c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15.75" hidden="1" customHeight="1">
      <c r="A60" s="354" t="s">
        <v>45</v>
      </c>
      <c r="B60" s="307"/>
      <c r="C60" s="307"/>
      <c r="D60" s="307"/>
      <c r="E60" s="307"/>
      <c r="F60" s="363">
        <f t="shared" ref="F60:G60" si="36">B60-D60</f>
        <v>0</v>
      </c>
      <c r="G60" s="303">
        <f t="shared" si="36"/>
        <v>0</v>
      </c>
      <c r="H60" s="306" t="e">
        <f t="shared" ref="H60:H66" si="37">E60/C60*100</f>
        <v>#DIV/0!</v>
      </c>
      <c r="I60" s="307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15.75" hidden="1" customHeight="1">
      <c r="A61" s="354" t="s">
        <v>46</v>
      </c>
      <c r="B61" s="307"/>
      <c r="C61" s="307"/>
      <c r="D61" s="307"/>
      <c r="E61" s="307"/>
      <c r="F61" s="363">
        <f t="shared" ref="F61:G61" si="38">B61-D61</f>
        <v>0</v>
      </c>
      <c r="G61" s="303">
        <f t="shared" si="38"/>
        <v>0</v>
      </c>
      <c r="H61" s="306" t="e">
        <f t="shared" si="37"/>
        <v>#DIV/0!</v>
      </c>
      <c r="I61" s="307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15.75" hidden="1" customHeight="1">
      <c r="A62" s="354" t="s">
        <v>49</v>
      </c>
      <c r="B62" s="307"/>
      <c r="C62" s="307"/>
      <c r="D62" s="307"/>
      <c r="E62" s="307"/>
      <c r="F62" s="363">
        <f t="shared" ref="F62:G62" si="39">B62-D62</f>
        <v>0</v>
      </c>
      <c r="G62" s="303">
        <f t="shared" si="39"/>
        <v>0</v>
      </c>
      <c r="H62" s="306" t="e">
        <f t="shared" si="37"/>
        <v>#DIV/0!</v>
      </c>
      <c r="I62" s="307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15.75" hidden="1" customHeight="1">
      <c r="A63" s="354" t="s">
        <v>152</v>
      </c>
      <c r="B63" s="307"/>
      <c r="C63" s="307"/>
      <c r="D63" s="307"/>
      <c r="E63" s="307"/>
      <c r="F63" s="363">
        <f t="shared" ref="F63:G63" si="40">B63-D63</f>
        <v>0</v>
      </c>
      <c r="G63" s="303">
        <f t="shared" si="40"/>
        <v>0</v>
      </c>
      <c r="H63" s="306" t="e">
        <f t="shared" si="37"/>
        <v>#DIV/0!</v>
      </c>
      <c r="I63" s="307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15.75" hidden="1" customHeight="1">
      <c r="A64" s="354" t="s">
        <v>153</v>
      </c>
      <c r="B64" s="307"/>
      <c r="C64" s="307"/>
      <c r="D64" s="307"/>
      <c r="E64" s="307"/>
      <c r="F64" s="363">
        <f t="shared" ref="F64:G64" si="41">B64-D64</f>
        <v>0</v>
      </c>
      <c r="G64" s="303">
        <f t="shared" si="41"/>
        <v>0</v>
      </c>
      <c r="H64" s="306" t="e">
        <f t="shared" si="37"/>
        <v>#DIV/0!</v>
      </c>
      <c r="I64" s="307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15.75" hidden="1" customHeight="1">
      <c r="A65" s="354" t="s">
        <v>138</v>
      </c>
      <c r="B65" s="307"/>
      <c r="C65" s="307"/>
      <c r="D65" s="307"/>
      <c r="E65" s="307"/>
      <c r="F65" s="363">
        <f t="shared" ref="F65:G65" si="42">B65-D65</f>
        <v>0</v>
      </c>
      <c r="G65" s="303">
        <f t="shared" si="42"/>
        <v>0</v>
      </c>
      <c r="H65" s="306" t="e">
        <f t="shared" si="37"/>
        <v>#DIV/0!</v>
      </c>
      <c r="I65" s="307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ht="15.75" hidden="1" customHeight="1">
      <c r="A66" s="362" t="s">
        <v>14</v>
      </c>
      <c r="B66" s="312">
        <f t="shared" ref="B66:E66" si="43">SUM(B60:B65)</f>
        <v>0</v>
      </c>
      <c r="C66" s="306">
        <f t="shared" si="43"/>
        <v>0</v>
      </c>
      <c r="D66" s="312">
        <f t="shared" si="43"/>
        <v>0</v>
      </c>
      <c r="E66" s="306">
        <f t="shared" si="43"/>
        <v>0</v>
      </c>
      <c r="F66" s="363">
        <f t="shared" ref="F66:G66" si="44">B66-D66</f>
        <v>0</v>
      </c>
      <c r="G66" s="303">
        <f t="shared" si="44"/>
        <v>0</v>
      </c>
      <c r="H66" s="306" t="e">
        <f t="shared" si="37"/>
        <v>#DIV/0!</v>
      </c>
      <c r="I66" s="306">
        <f>SUM(I60:I65)</f>
        <v>0</v>
      </c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ht="15.75" hidden="1" customHeight="1">
      <c r="A67" s="300"/>
      <c r="B67" s="300"/>
      <c r="C67" s="300"/>
      <c r="D67" s="300"/>
      <c r="E67" s="300"/>
      <c r="F67" s="300"/>
      <c r="G67" s="300"/>
      <c r="H67" s="300"/>
      <c r="I67" s="300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ht="15.75" customHeight="1">
      <c r="A68" s="295" t="s">
        <v>165</v>
      </c>
      <c r="B68" s="295"/>
      <c r="C68" s="295"/>
      <c r="D68" s="295"/>
      <c r="E68" s="295"/>
      <c r="F68" s="295"/>
      <c r="G68" s="295"/>
      <c r="H68" s="296"/>
      <c r="I68" s="297" t="s">
        <v>155</v>
      </c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ht="15.75" customHeight="1">
      <c r="A69" s="761" t="s">
        <v>146</v>
      </c>
      <c r="B69" s="725"/>
      <c r="C69" s="725"/>
      <c r="D69" s="725"/>
      <c r="E69" s="726"/>
      <c r="F69" s="761" t="s">
        <v>147</v>
      </c>
      <c r="G69" s="726"/>
      <c r="H69" s="297"/>
      <c r="I69" s="300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ht="15.75" customHeight="1">
      <c r="A70" s="759" t="s">
        <v>22</v>
      </c>
      <c r="B70" s="768" t="str">
        <f>B5</f>
        <v>Demand During the FY 2022</v>
      </c>
      <c r="C70" s="684"/>
      <c r="D70" s="764" t="str">
        <f ca="1">D57</f>
        <v>Collection Up to May-2023</v>
      </c>
      <c r="E70" s="695"/>
      <c r="F70" s="764" t="s">
        <v>30</v>
      </c>
      <c r="G70" s="695"/>
      <c r="H70" s="759" t="s">
        <v>149</v>
      </c>
      <c r="I70" s="759" t="s">
        <v>150</v>
      </c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15.75" customHeight="1">
      <c r="A71" s="702"/>
      <c r="B71" s="760" t="s">
        <v>159</v>
      </c>
      <c r="C71" s="684"/>
      <c r="D71" s="679"/>
      <c r="E71" s="687"/>
      <c r="F71" s="679"/>
      <c r="G71" s="687"/>
      <c r="H71" s="702"/>
      <c r="I71" s="689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15.75" customHeight="1">
      <c r="A72" s="689"/>
      <c r="B72" s="301" t="s">
        <v>118</v>
      </c>
      <c r="C72" s="301" t="s">
        <v>119</v>
      </c>
      <c r="D72" s="301" t="s">
        <v>118</v>
      </c>
      <c r="E72" s="301" t="s">
        <v>119</v>
      </c>
      <c r="F72" s="301" t="s">
        <v>118</v>
      </c>
      <c r="G72" s="301" t="s">
        <v>119</v>
      </c>
      <c r="H72" s="689"/>
      <c r="I72" s="301" t="s">
        <v>119</v>
      </c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1.75" customHeight="1">
      <c r="A73" s="354" t="s">
        <v>45</v>
      </c>
      <c r="B73" s="355">
        <f t="shared" ref="B73:E73" si="45">B8+B21+B34+B47+B60</f>
        <v>0</v>
      </c>
      <c r="C73" s="356">
        <f t="shared" si="45"/>
        <v>0</v>
      </c>
      <c r="D73" s="355">
        <f t="shared" si="45"/>
        <v>0</v>
      </c>
      <c r="E73" s="356">
        <f t="shared" si="45"/>
        <v>0</v>
      </c>
      <c r="F73" s="312">
        <f t="shared" ref="F73:G73" si="46">B73-D73</f>
        <v>0</v>
      </c>
      <c r="G73" s="357">
        <f t="shared" si="46"/>
        <v>0</v>
      </c>
      <c r="H73" s="306" t="e">
        <f t="shared" ref="H73:H79" si="47">E73/C73*100</f>
        <v>#DIV/0!</v>
      </c>
      <c r="I73" s="307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1.75" customHeight="1">
      <c r="A74" s="354" t="s">
        <v>46</v>
      </c>
      <c r="B74" s="358">
        <f t="shared" ref="B74:E74" si="48">B9+B22+B35+B48+B61</f>
        <v>0</v>
      </c>
      <c r="C74" s="359">
        <f t="shared" si="48"/>
        <v>0</v>
      </c>
      <c r="D74" s="358">
        <f t="shared" si="48"/>
        <v>0</v>
      </c>
      <c r="E74" s="359">
        <f t="shared" si="48"/>
        <v>0</v>
      </c>
      <c r="F74" s="360">
        <f t="shared" ref="F74:G74" si="49">B74-D74</f>
        <v>0</v>
      </c>
      <c r="G74" s="361">
        <f t="shared" si="49"/>
        <v>0</v>
      </c>
      <c r="H74" s="306" t="e">
        <f t="shared" si="47"/>
        <v>#DIV/0!</v>
      </c>
      <c r="I74" s="307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1.75" customHeight="1">
      <c r="A75" s="354" t="s">
        <v>49</v>
      </c>
      <c r="B75" s="358">
        <f t="shared" ref="B75:E75" si="50">B10+B23+B36+B49+B62</f>
        <v>0</v>
      </c>
      <c r="C75" s="359">
        <f t="shared" si="50"/>
        <v>0</v>
      </c>
      <c r="D75" s="358">
        <f t="shared" si="50"/>
        <v>0</v>
      </c>
      <c r="E75" s="359">
        <f t="shared" si="50"/>
        <v>0</v>
      </c>
      <c r="F75" s="360">
        <f t="shared" ref="F75:G75" si="51">B75-D75</f>
        <v>0</v>
      </c>
      <c r="G75" s="361">
        <f t="shared" si="51"/>
        <v>0</v>
      </c>
      <c r="H75" s="306" t="e">
        <f t="shared" si="47"/>
        <v>#DIV/0!</v>
      </c>
      <c r="I75" s="307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1.75" customHeight="1">
      <c r="A76" s="354" t="s">
        <v>152</v>
      </c>
      <c r="B76" s="358">
        <f t="shared" ref="B76:E76" si="52">B11+B24+B37+B50+B63</f>
        <v>0</v>
      </c>
      <c r="C76" s="359">
        <f t="shared" si="52"/>
        <v>0</v>
      </c>
      <c r="D76" s="358">
        <f t="shared" si="52"/>
        <v>0</v>
      </c>
      <c r="E76" s="359">
        <f t="shared" si="52"/>
        <v>0</v>
      </c>
      <c r="F76" s="360">
        <f t="shared" ref="F76:G76" si="53">B76-D76</f>
        <v>0</v>
      </c>
      <c r="G76" s="361">
        <f t="shared" si="53"/>
        <v>0</v>
      </c>
      <c r="H76" s="306" t="e">
        <f t="shared" si="47"/>
        <v>#DIV/0!</v>
      </c>
      <c r="I76" s="307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1.75" customHeight="1">
      <c r="A77" s="354" t="s">
        <v>153</v>
      </c>
      <c r="B77" s="358">
        <f t="shared" ref="B77:E77" si="54">B12+B25+B38+B51+B64</f>
        <v>0</v>
      </c>
      <c r="C77" s="359">
        <f t="shared" si="54"/>
        <v>0</v>
      </c>
      <c r="D77" s="358">
        <f t="shared" si="54"/>
        <v>0</v>
      </c>
      <c r="E77" s="359">
        <f t="shared" si="54"/>
        <v>0</v>
      </c>
      <c r="F77" s="360">
        <f t="shared" ref="F77:G77" si="55">B77-D77</f>
        <v>0</v>
      </c>
      <c r="G77" s="361">
        <f t="shared" si="55"/>
        <v>0</v>
      </c>
      <c r="H77" s="306" t="e">
        <f t="shared" si="47"/>
        <v>#DIV/0!</v>
      </c>
      <c r="I77" s="307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1.75" customHeight="1">
      <c r="A78" s="354" t="s">
        <v>138</v>
      </c>
      <c r="B78" s="358">
        <f t="shared" ref="B78:E78" si="56">B13+B26+B39+B52+B65</f>
        <v>0</v>
      </c>
      <c r="C78" s="359">
        <f t="shared" si="56"/>
        <v>0</v>
      </c>
      <c r="D78" s="358">
        <f t="shared" si="56"/>
        <v>0</v>
      </c>
      <c r="E78" s="359">
        <f t="shared" si="56"/>
        <v>0</v>
      </c>
      <c r="F78" s="360">
        <f t="shared" ref="F78:G78" si="57">B78-D78</f>
        <v>0</v>
      </c>
      <c r="G78" s="361">
        <f t="shared" si="57"/>
        <v>0</v>
      </c>
      <c r="H78" s="306" t="e">
        <f t="shared" si="47"/>
        <v>#DIV/0!</v>
      </c>
      <c r="I78" s="307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1.75" customHeight="1">
      <c r="A79" s="362" t="s">
        <v>14</v>
      </c>
      <c r="B79" s="312">
        <f t="shared" ref="B79:E79" si="58">B14+B27+B40+B53+B66</f>
        <v>0</v>
      </c>
      <c r="C79" s="306">
        <f t="shared" si="58"/>
        <v>0</v>
      </c>
      <c r="D79" s="312">
        <f t="shared" si="58"/>
        <v>0</v>
      </c>
      <c r="E79" s="306">
        <f t="shared" si="58"/>
        <v>0</v>
      </c>
      <c r="F79" s="312">
        <f t="shared" ref="F79:G79" si="59">B79-D79</f>
        <v>0</v>
      </c>
      <c r="G79" s="306">
        <f t="shared" si="59"/>
        <v>0</v>
      </c>
      <c r="H79" s="306" t="e">
        <f t="shared" si="47"/>
        <v>#DIV/0!</v>
      </c>
      <c r="I79" s="306">
        <f>SUM(I73:I78)</f>
        <v>0</v>
      </c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14.25" customHeight="1">
      <c r="A80" s="300"/>
      <c r="B80" s="300"/>
      <c r="C80" s="300"/>
      <c r="D80" s="300"/>
      <c r="E80" s="300"/>
      <c r="F80" s="300"/>
      <c r="G80" s="300"/>
      <c r="H80" s="300"/>
      <c r="I80" s="300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14.25" customHeight="1">
      <c r="A81" s="300"/>
      <c r="B81" s="300"/>
      <c r="C81" s="300"/>
      <c r="D81" s="300"/>
      <c r="E81" s="300"/>
      <c r="F81" s="300"/>
      <c r="G81" s="300"/>
      <c r="H81" s="300"/>
      <c r="I81" s="300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14.25" customHeight="1">
      <c r="A82" s="300"/>
      <c r="B82" s="300"/>
      <c r="C82" s="300"/>
      <c r="D82" s="300"/>
      <c r="E82" s="300"/>
      <c r="F82" s="300"/>
      <c r="G82" s="300"/>
      <c r="H82" s="300"/>
      <c r="I82" s="300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14.25" customHeight="1">
      <c r="A83" s="300"/>
      <c r="B83" s="300"/>
      <c r="C83" s="300"/>
      <c r="D83" s="300"/>
      <c r="E83" s="300"/>
      <c r="F83" s="300"/>
      <c r="G83" s="300"/>
      <c r="H83" s="300"/>
      <c r="I83" s="300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14.25" customHeight="1">
      <c r="A84" s="300"/>
      <c r="B84" s="300"/>
      <c r="C84" s="300"/>
      <c r="D84" s="300"/>
      <c r="E84" s="300"/>
      <c r="F84" s="300"/>
      <c r="G84" s="300"/>
      <c r="H84" s="300"/>
      <c r="I84" s="300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14.25" customHeight="1">
      <c r="A85" s="300"/>
      <c r="B85" s="300"/>
      <c r="C85" s="300"/>
      <c r="D85" s="300"/>
      <c r="E85" s="300"/>
      <c r="F85" s="300"/>
      <c r="G85" s="300"/>
      <c r="H85" s="300"/>
      <c r="I85" s="300"/>
      <c r="J85" s="364"/>
      <c r="K85" s="364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14.25" customHeight="1">
      <c r="A86" s="300"/>
      <c r="B86" s="300"/>
      <c r="C86" s="300"/>
      <c r="D86" s="300"/>
      <c r="E86" s="300"/>
      <c r="F86" s="300"/>
      <c r="G86" s="300"/>
      <c r="H86" s="300"/>
      <c r="I86" s="300"/>
      <c r="J86" s="364"/>
      <c r="K86" s="364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14.25" customHeight="1">
      <c r="A87" s="300"/>
      <c r="B87" s="300"/>
      <c r="C87" s="300"/>
      <c r="D87" s="300"/>
      <c r="E87" s="300"/>
      <c r="F87" s="300"/>
      <c r="G87" s="300"/>
      <c r="H87" s="300"/>
      <c r="I87" s="300"/>
      <c r="J87" s="364"/>
      <c r="K87" s="364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14.25" customHeight="1">
      <c r="A88" s="300"/>
      <c r="B88" s="300"/>
      <c r="C88" s="300"/>
      <c r="D88" s="300"/>
      <c r="E88" s="300"/>
      <c r="F88" s="300"/>
      <c r="G88" s="300"/>
      <c r="H88" s="300"/>
      <c r="I88" s="300"/>
      <c r="J88" s="364"/>
      <c r="K88" s="364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14.25" customHeight="1">
      <c r="A89" s="300"/>
      <c r="B89" s="300"/>
      <c r="C89" s="300"/>
      <c r="D89" s="300"/>
      <c r="E89" s="300"/>
      <c r="F89" s="300"/>
      <c r="G89" s="300"/>
      <c r="H89" s="300"/>
      <c r="I89" s="300"/>
      <c r="J89" s="364"/>
      <c r="K89" s="364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14.25" customHeight="1">
      <c r="A90" s="300"/>
      <c r="B90" s="300"/>
      <c r="C90" s="300"/>
      <c r="D90" s="300"/>
      <c r="E90" s="300"/>
      <c r="F90" s="300"/>
      <c r="G90" s="300"/>
      <c r="H90" s="300"/>
      <c r="I90" s="300"/>
      <c r="J90" s="364"/>
      <c r="K90" s="364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14.25" customHeight="1">
      <c r="A91" s="300"/>
      <c r="B91" s="300"/>
      <c r="C91" s="300"/>
      <c r="D91" s="300"/>
      <c r="E91" s="300"/>
      <c r="F91" s="300"/>
      <c r="G91" s="300"/>
      <c r="H91" s="300"/>
      <c r="I91" s="300"/>
      <c r="J91" s="364"/>
      <c r="K91" s="364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14.25" customHeight="1">
      <c r="A92" s="300"/>
      <c r="B92" s="300"/>
      <c r="C92" s="300"/>
      <c r="D92" s="300"/>
      <c r="E92" s="300"/>
      <c r="F92" s="300"/>
      <c r="G92" s="300"/>
      <c r="H92" s="300"/>
      <c r="I92" s="300"/>
      <c r="J92" s="364"/>
      <c r="K92" s="364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14.25" customHeight="1">
      <c r="A93" s="300"/>
      <c r="B93" s="300"/>
      <c r="C93" s="300"/>
      <c r="D93" s="300"/>
      <c r="E93" s="300"/>
      <c r="F93" s="300"/>
      <c r="G93" s="300"/>
      <c r="H93" s="300"/>
      <c r="I93" s="300"/>
      <c r="J93" s="364"/>
      <c r="K93" s="364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14.25" customHeight="1">
      <c r="A94" s="300"/>
      <c r="B94" s="300"/>
      <c r="C94" s="300"/>
      <c r="D94" s="300"/>
      <c r="E94" s="300"/>
      <c r="F94" s="300"/>
      <c r="G94" s="300"/>
      <c r="H94" s="300"/>
      <c r="I94" s="300"/>
      <c r="J94" s="364"/>
      <c r="K94" s="364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14.25" customHeight="1">
      <c r="A95" s="300"/>
      <c r="B95" s="300"/>
      <c r="C95" s="300"/>
      <c r="D95" s="300"/>
      <c r="E95" s="300"/>
      <c r="F95" s="300"/>
      <c r="G95" s="300"/>
      <c r="H95" s="300"/>
      <c r="I95" s="300"/>
      <c r="J95" s="364"/>
      <c r="K95" s="364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14.25" customHeight="1">
      <c r="A96" s="300"/>
      <c r="B96" s="300"/>
      <c r="C96" s="300"/>
      <c r="D96" s="300"/>
      <c r="E96" s="300"/>
      <c r="F96" s="300"/>
      <c r="G96" s="300"/>
      <c r="H96" s="300"/>
      <c r="I96" s="300"/>
      <c r="J96" s="364"/>
      <c r="K96" s="364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14.25" customHeight="1">
      <c r="A97" s="300"/>
      <c r="B97" s="300"/>
      <c r="C97" s="300"/>
      <c r="D97" s="300"/>
      <c r="E97" s="300"/>
      <c r="F97" s="300"/>
      <c r="G97" s="300"/>
      <c r="H97" s="300"/>
      <c r="I97" s="300"/>
      <c r="J97" s="364"/>
      <c r="K97" s="364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14.25" customHeight="1">
      <c r="A98" s="300"/>
      <c r="B98" s="300"/>
      <c r="C98" s="300"/>
      <c r="D98" s="300"/>
      <c r="E98" s="300"/>
      <c r="F98" s="300"/>
      <c r="G98" s="300"/>
      <c r="H98" s="300"/>
      <c r="I98" s="300"/>
      <c r="J98" s="364"/>
      <c r="K98" s="364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14.25" customHeight="1">
      <c r="A99" s="300"/>
      <c r="B99" s="300"/>
      <c r="C99" s="300"/>
      <c r="D99" s="300"/>
      <c r="E99" s="300"/>
      <c r="F99" s="300"/>
      <c r="G99" s="300"/>
      <c r="H99" s="300"/>
      <c r="I99" s="300"/>
      <c r="J99" s="364"/>
      <c r="K99" s="364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14.25" customHeight="1">
      <c r="A100" s="300"/>
      <c r="B100" s="300"/>
      <c r="C100" s="300"/>
      <c r="D100" s="300"/>
      <c r="E100" s="300"/>
      <c r="F100" s="300"/>
      <c r="G100" s="300"/>
      <c r="H100" s="300"/>
      <c r="I100" s="300"/>
      <c r="J100" s="364"/>
      <c r="K100" s="364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14.25" customHeight="1">
      <c r="A101" s="300"/>
      <c r="B101" s="300"/>
      <c r="C101" s="300"/>
      <c r="D101" s="300"/>
      <c r="E101" s="300"/>
      <c r="F101" s="300"/>
      <c r="G101" s="300"/>
      <c r="H101" s="300"/>
      <c r="I101" s="300"/>
      <c r="J101" s="364"/>
      <c r="K101" s="364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14.25" customHeight="1">
      <c r="A102" s="300"/>
      <c r="B102" s="300"/>
      <c r="C102" s="300"/>
      <c r="D102" s="300"/>
      <c r="E102" s="300"/>
      <c r="F102" s="300"/>
      <c r="G102" s="300"/>
      <c r="H102" s="300"/>
      <c r="I102" s="300"/>
      <c r="J102" s="364"/>
      <c r="K102" s="364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14.25" customHeight="1">
      <c r="A103" s="300"/>
      <c r="B103" s="300"/>
      <c r="C103" s="300"/>
      <c r="D103" s="300"/>
      <c r="E103" s="300"/>
      <c r="F103" s="300"/>
      <c r="G103" s="300"/>
      <c r="H103" s="300"/>
      <c r="I103" s="300"/>
      <c r="J103" s="364"/>
      <c r="K103" s="364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14.25" customHeight="1">
      <c r="A104" s="300"/>
      <c r="B104" s="300"/>
      <c r="C104" s="300"/>
      <c r="D104" s="300"/>
      <c r="E104" s="300"/>
      <c r="F104" s="300"/>
      <c r="G104" s="300"/>
      <c r="H104" s="300"/>
      <c r="I104" s="300"/>
      <c r="J104" s="364"/>
      <c r="K104" s="364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14.25" customHeight="1">
      <c r="A105" s="300"/>
      <c r="B105" s="300"/>
      <c r="C105" s="300"/>
      <c r="D105" s="300"/>
      <c r="E105" s="300"/>
      <c r="F105" s="300"/>
      <c r="G105" s="300"/>
      <c r="H105" s="300"/>
      <c r="I105" s="300"/>
      <c r="J105" s="364"/>
      <c r="K105" s="364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14.25" customHeight="1">
      <c r="A106" s="300"/>
      <c r="B106" s="300"/>
      <c r="C106" s="300"/>
      <c r="D106" s="300"/>
      <c r="E106" s="300"/>
      <c r="F106" s="300"/>
      <c r="G106" s="300"/>
      <c r="H106" s="300"/>
      <c r="I106" s="300"/>
      <c r="J106" s="364"/>
      <c r="K106" s="364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14.25" customHeight="1">
      <c r="A107" s="300"/>
      <c r="B107" s="300"/>
      <c r="C107" s="300"/>
      <c r="D107" s="300"/>
      <c r="E107" s="300"/>
      <c r="F107" s="300"/>
      <c r="G107" s="300"/>
      <c r="H107" s="300"/>
      <c r="I107" s="300"/>
      <c r="J107" s="364"/>
      <c r="K107" s="364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14.25" customHeight="1">
      <c r="A108" s="300"/>
      <c r="B108" s="300"/>
      <c r="C108" s="300"/>
      <c r="D108" s="300"/>
      <c r="E108" s="300"/>
      <c r="F108" s="300"/>
      <c r="G108" s="300"/>
      <c r="H108" s="300"/>
      <c r="I108" s="300"/>
      <c r="J108" s="364"/>
      <c r="K108" s="364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14.25" customHeight="1">
      <c r="A109" s="300"/>
      <c r="B109" s="300"/>
      <c r="C109" s="300"/>
      <c r="D109" s="300"/>
      <c r="E109" s="300"/>
      <c r="F109" s="300"/>
      <c r="G109" s="300"/>
      <c r="H109" s="300"/>
      <c r="I109" s="300"/>
      <c r="J109" s="364"/>
      <c r="K109" s="364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14.25" customHeight="1">
      <c r="A110" s="300"/>
      <c r="B110" s="300"/>
      <c r="C110" s="300"/>
      <c r="D110" s="300"/>
      <c r="E110" s="300"/>
      <c r="F110" s="300"/>
      <c r="G110" s="300"/>
      <c r="H110" s="300"/>
      <c r="I110" s="300"/>
      <c r="J110" s="364"/>
      <c r="K110" s="364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14.25" customHeight="1">
      <c r="A111" s="300"/>
      <c r="B111" s="300"/>
      <c r="C111" s="300"/>
      <c r="D111" s="300"/>
      <c r="E111" s="300"/>
      <c r="F111" s="300"/>
      <c r="G111" s="300"/>
      <c r="H111" s="300"/>
      <c r="I111" s="300"/>
      <c r="J111" s="364"/>
      <c r="K111" s="364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14.25" customHeight="1">
      <c r="A112" s="300"/>
      <c r="B112" s="300"/>
      <c r="C112" s="300"/>
      <c r="D112" s="300"/>
      <c r="E112" s="300"/>
      <c r="F112" s="300"/>
      <c r="G112" s="300"/>
      <c r="H112" s="300"/>
      <c r="I112" s="300"/>
      <c r="J112" s="364"/>
      <c r="K112" s="364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14.25" customHeight="1">
      <c r="A113" s="300"/>
      <c r="B113" s="300"/>
      <c r="C113" s="300"/>
      <c r="D113" s="300"/>
      <c r="E113" s="300"/>
      <c r="F113" s="300"/>
      <c r="G113" s="300"/>
      <c r="H113" s="300"/>
      <c r="I113" s="300"/>
      <c r="J113" s="364"/>
      <c r="K113" s="364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14.25" customHeight="1">
      <c r="A114" s="300"/>
      <c r="B114" s="300"/>
      <c r="C114" s="300"/>
      <c r="D114" s="300"/>
      <c r="E114" s="300"/>
      <c r="F114" s="300"/>
      <c r="G114" s="300"/>
      <c r="H114" s="300"/>
      <c r="I114" s="300"/>
      <c r="J114" s="364"/>
      <c r="K114" s="364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14.25" customHeight="1">
      <c r="A115" s="300"/>
      <c r="B115" s="300"/>
      <c r="C115" s="300"/>
      <c r="D115" s="300"/>
      <c r="E115" s="300"/>
      <c r="F115" s="300"/>
      <c r="G115" s="300"/>
      <c r="H115" s="300"/>
      <c r="I115" s="300"/>
      <c r="J115" s="364"/>
      <c r="K115" s="364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14.25" customHeight="1">
      <c r="A116" s="300"/>
      <c r="B116" s="300"/>
      <c r="C116" s="300"/>
      <c r="D116" s="300"/>
      <c r="E116" s="300"/>
      <c r="F116" s="300"/>
      <c r="G116" s="300"/>
      <c r="H116" s="300"/>
      <c r="I116" s="300"/>
      <c r="J116" s="364"/>
      <c r="K116" s="364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14.25" customHeight="1">
      <c r="A117" s="300"/>
      <c r="B117" s="300"/>
      <c r="C117" s="300"/>
      <c r="D117" s="300"/>
      <c r="E117" s="300"/>
      <c r="F117" s="300"/>
      <c r="G117" s="300"/>
      <c r="H117" s="300"/>
      <c r="I117" s="300"/>
      <c r="J117" s="364"/>
      <c r="K117" s="364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14.25" customHeight="1">
      <c r="A118" s="300"/>
      <c r="B118" s="300"/>
      <c r="C118" s="300"/>
      <c r="D118" s="300"/>
      <c r="E118" s="300"/>
      <c r="F118" s="300"/>
      <c r="G118" s="300"/>
      <c r="H118" s="300"/>
      <c r="I118" s="300"/>
      <c r="J118" s="364"/>
      <c r="K118" s="364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14.25" customHeight="1">
      <c r="A119" s="300"/>
      <c r="B119" s="300"/>
      <c r="C119" s="300"/>
      <c r="D119" s="300"/>
      <c r="E119" s="300"/>
      <c r="F119" s="300"/>
      <c r="G119" s="300"/>
      <c r="H119" s="300"/>
      <c r="I119" s="300"/>
      <c r="J119" s="364"/>
      <c r="K119" s="364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14.25" customHeight="1">
      <c r="A120" s="300"/>
      <c r="B120" s="300"/>
      <c r="C120" s="300"/>
      <c r="D120" s="300"/>
      <c r="E120" s="300"/>
      <c r="F120" s="300"/>
      <c r="G120" s="300"/>
      <c r="H120" s="300"/>
      <c r="I120" s="300"/>
      <c r="J120" s="364"/>
      <c r="K120" s="364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14.25" customHeight="1">
      <c r="A121" s="300"/>
      <c r="B121" s="300"/>
      <c r="C121" s="300"/>
      <c r="D121" s="300"/>
      <c r="E121" s="300"/>
      <c r="F121" s="300"/>
      <c r="G121" s="300"/>
      <c r="H121" s="300"/>
      <c r="I121" s="300"/>
      <c r="J121" s="364"/>
      <c r="K121" s="364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14.25" customHeight="1">
      <c r="A122" s="300"/>
      <c r="B122" s="300"/>
      <c r="C122" s="300"/>
      <c r="D122" s="300"/>
      <c r="E122" s="300"/>
      <c r="F122" s="300"/>
      <c r="G122" s="300"/>
      <c r="H122" s="300"/>
      <c r="I122" s="300"/>
      <c r="J122" s="364"/>
      <c r="K122" s="364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14.25" customHeight="1">
      <c r="A123" s="300"/>
      <c r="B123" s="300"/>
      <c r="C123" s="300"/>
      <c r="D123" s="300"/>
      <c r="E123" s="300"/>
      <c r="F123" s="300"/>
      <c r="G123" s="300"/>
      <c r="H123" s="300"/>
      <c r="I123" s="300"/>
      <c r="J123" s="364"/>
      <c r="K123" s="364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14.25" customHeight="1">
      <c r="A124" s="300"/>
      <c r="B124" s="300"/>
      <c r="C124" s="300"/>
      <c r="D124" s="300"/>
      <c r="E124" s="300"/>
      <c r="F124" s="300"/>
      <c r="G124" s="300"/>
      <c r="H124" s="300"/>
      <c r="I124" s="300"/>
      <c r="J124" s="364"/>
      <c r="K124" s="364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14.25" customHeight="1">
      <c r="A125" s="300"/>
      <c r="B125" s="300"/>
      <c r="C125" s="300"/>
      <c r="D125" s="300"/>
      <c r="E125" s="300"/>
      <c r="F125" s="300"/>
      <c r="G125" s="300"/>
      <c r="H125" s="300"/>
      <c r="I125" s="300"/>
      <c r="J125" s="364"/>
      <c r="K125" s="364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14.25" customHeight="1">
      <c r="A126" s="300"/>
      <c r="B126" s="300"/>
      <c r="C126" s="300"/>
      <c r="D126" s="300"/>
      <c r="E126" s="300"/>
      <c r="F126" s="300"/>
      <c r="G126" s="300"/>
      <c r="H126" s="300"/>
      <c r="I126" s="300"/>
      <c r="J126" s="364"/>
      <c r="K126" s="364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14.25" customHeight="1">
      <c r="A127" s="300"/>
      <c r="B127" s="300"/>
      <c r="C127" s="300"/>
      <c r="D127" s="300"/>
      <c r="E127" s="300"/>
      <c r="F127" s="300"/>
      <c r="G127" s="300"/>
      <c r="H127" s="300"/>
      <c r="I127" s="300"/>
      <c r="J127" s="364"/>
      <c r="K127" s="364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14.25" customHeight="1">
      <c r="A128" s="300"/>
      <c r="B128" s="300"/>
      <c r="C128" s="300"/>
      <c r="D128" s="300"/>
      <c r="E128" s="300"/>
      <c r="F128" s="300"/>
      <c r="G128" s="300"/>
      <c r="H128" s="300"/>
      <c r="I128" s="300"/>
      <c r="J128" s="364"/>
      <c r="K128" s="364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14.25" customHeight="1">
      <c r="A129" s="300"/>
      <c r="B129" s="300"/>
      <c r="C129" s="300"/>
      <c r="D129" s="300"/>
      <c r="E129" s="300"/>
      <c r="F129" s="300"/>
      <c r="G129" s="300"/>
      <c r="H129" s="300"/>
      <c r="I129" s="300"/>
      <c r="J129" s="364"/>
      <c r="K129" s="364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14.25" customHeight="1">
      <c r="A130" s="300"/>
      <c r="B130" s="300"/>
      <c r="C130" s="300"/>
      <c r="D130" s="300"/>
      <c r="E130" s="300"/>
      <c r="F130" s="300"/>
      <c r="G130" s="300"/>
      <c r="H130" s="300"/>
      <c r="I130" s="300"/>
      <c r="J130" s="364"/>
      <c r="K130" s="364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14.25" customHeight="1">
      <c r="A131" s="300"/>
      <c r="B131" s="300"/>
      <c r="C131" s="300"/>
      <c r="D131" s="300"/>
      <c r="E131" s="300"/>
      <c r="F131" s="300"/>
      <c r="G131" s="300"/>
      <c r="H131" s="300"/>
      <c r="I131" s="300"/>
      <c r="J131" s="364"/>
      <c r="K131" s="364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14.25" customHeight="1">
      <c r="A132" s="300"/>
      <c r="B132" s="300"/>
      <c r="C132" s="300"/>
      <c r="D132" s="300"/>
      <c r="E132" s="300"/>
      <c r="F132" s="300"/>
      <c r="G132" s="300"/>
      <c r="H132" s="300"/>
      <c r="I132" s="300"/>
      <c r="J132" s="364"/>
      <c r="K132" s="364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ht="14.25" customHeight="1">
      <c r="A133" s="300"/>
      <c r="B133" s="300"/>
      <c r="C133" s="300"/>
      <c r="D133" s="300"/>
      <c r="E133" s="300"/>
      <c r="F133" s="300"/>
      <c r="G133" s="300"/>
      <c r="H133" s="300"/>
      <c r="I133" s="300"/>
      <c r="J133" s="364"/>
      <c r="K133" s="364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ht="14.25" customHeight="1">
      <c r="A134" s="300"/>
      <c r="B134" s="300"/>
      <c r="C134" s="300"/>
      <c r="D134" s="300"/>
      <c r="E134" s="300"/>
      <c r="F134" s="300"/>
      <c r="G134" s="300"/>
      <c r="H134" s="300"/>
      <c r="I134" s="300"/>
      <c r="J134" s="364"/>
      <c r="K134" s="364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ht="14.25" customHeight="1">
      <c r="A135" s="300"/>
      <c r="B135" s="300"/>
      <c r="C135" s="300"/>
      <c r="D135" s="300"/>
      <c r="E135" s="300"/>
      <c r="F135" s="300"/>
      <c r="G135" s="300"/>
      <c r="H135" s="300"/>
      <c r="I135" s="300"/>
      <c r="J135" s="364"/>
      <c r="K135" s="364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ht="14.25" customHeight="1">
      <c r="A136" s="300"/>
      <c r="B136" s="300"/>
      <c r="C136" s="300"/>
      <c r="D136" s="300"/>
      <c r="E136" s="300"/>
      <c r="F136" s="300"/>
      <c r="G136" s="300"/>
      <c r="H136" s="300"/>
      <c r="I136" s="300"/>
      <c r="J136" s="364"/>
      <c r="K136" s="364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ht="14.25" customHeight="1">
      <c r="A137" s="300"/>
      <c r="B137" s="300"/>
      <c r="C137" s="300"/>
      <c r="D137" s="300"/>
      <c r="E137" s="300"/>
      <c r="F137" s="300"/>
      <c r="G137" s="300"/>
      <c r="H137" s="300"/>
      <c r="I137" s="300"/>
      <c r="J137" s="364"/>
      <c r="K137" s="364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ht="14.25" customHeight="1">
      <c r="A138" s="300"/>
      <c r="B138" s="300"/>
      <c r="C138" s="300"/>
      <c r="D138" s="300"/>
      <c r="E138" s="300"/>
      <c r="F138" s="300"/>
      <c r="G138" s="300"/>
      <c r="H138" s="300"/>
      <c r="I138" s="300"/>
      <c r="J138" s="364"/>
      <c r="K138" s="364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ht="14.25" customHeight="1">
      <c r="A139" s="300"/>
      <c r="B139" s="300"/>
      <c r="C139" s="300"/>
      <c r="D139" s="300"/>
      <c r="E139" s="300"/>
      <c r="F139" s="300"/>
      <c r="G139" s="300"/>
      <c r="H139" s="300"/>
      <c r="I139" s="300"/>
      <c r="J139" s="364"/>
      <c r="K139" s="364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ht="14.25" customHeight="1">
      <c r="A140" s="300"/>
      <c r="B140" s="300"/>
      <c r="C140" s="300"/>
      <c r="D140" s="300"/>
      <c r="E140" s="300"/>
      <c r="F140" s="300"/>
      <c r="G140" s="300"/>
      <c r="H140" s="300"/>
      <c r="I140" s="300"/>
      <c r="J140" s="364"/>
      <c r="K140" s="364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ht="14.25" customHeight="1">
      <c r="A141" s="300"/>
      <c r="B141" s="300"/>
      <c r="C141" s="300"/>
      <c r="D141" s="300"/>
      <c r="E141" s="300"/>
      <c r="F141" s="300"/>
      <c r="G141" s="300"/>
      <c r="H141" s="300"/>
      <c r="I141" s="300"/>
      <c r="J141" s="364"/>
      <c r="K141" s="364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ht="14.25" customHeight="1">
      <c r="A142" s="300"/>
      <c r="B142" s="300"/>
      <c r="C142" s="300"/>
      <c r="D142" s="300"/>
      <c r="E142" s="300"/>
      <c r="F142" s="300"/>
      <c r="G142" s="300"/>
      <c r="H142" s="300"/>
      <c r="I142" s="300"/>
      <c r="J142" s="364"/>
      <c r="K142" s="364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ht="14.25" customHeight="1">
      <c r="A143" s="300"/>
      <c r="B143" s="300"/>
      <c r="C143" s="300"/>
      <c r="D143" s="300"/>
      <c r="E143" s="300"/>
      <c r="F143" s="300"/>
      <c r="G143" s="300"/>
      <c r="H143" s="300"/>
      <c r="I143" s="300"/>
      <c r="J143" s="364"/>
      <c r="K143" s="364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ht="14.25" customHeight="1">
      <c r="A144" s="300"/>
      <c r="B144" s="300"/>
      <c r="C144" s="300"/>
      <c r="D144" s="300"/>
      <c r="E144" s="300"/>
      <c r="F144" s="300"/>
      <c r="G144" s="300"/>
      <c r="H144" s="300"/>
      <c r="I144" s="300"/>
      <c r="J144" s="364"/>
      <c r="K144" s="364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ht="14.25" customHeight="1">
      <c r="A145" s="300"/>
      <c r="B145" s="300"/>
      <c r="C145" s="300"/>
      <c r="D145" s="300"/>
      <c r="E145" s="300"/>
      <c r="F145" s="300"/>
      <c r="G145" s="300"/>
      <c r="H145" s="300"/>
      <c r="I145" s="300"/>
      <c r="J145" s="364"/>
      <c r="K145" s="364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ht="14.25" customHeight="1">
      <c r="A146" s="300"/>
      <c r="B146" s="300"/>
      <c r="C146" s="300"/>
      <c r="D146" s="300"/>
      <c r="E146" s="300"/>
      <c r="F146" s="300"/>
      <c r="G146" s="300"/>
      <c r="H146" s="300"/>
      <c r="I146" s="300"/>
      <c r="J146" s="364"/>
      <c r="K146" s="364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ht="14.25" customHeight="1">
      <c r="A147" s="300"/>
      <c r="B147" s="300"/>
      <c r="C147" s="300"/>
      <c r="D147" s="300"/>
      <c r="E147" s="300"/>
      <c r="F147" s="300"/>
      <c r="G147" s="300"/>
      <c r="H147" s="300"/>
      <c r="I147" s="300"/>
      <c r="J147" s="364"/>
      <c r="K147" s="364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ht="14.25" customHeight="1">
      <c r="A148" s="300"/>
      <c r="B148" s="300"/>
      <c r="C148" s="300"/>
      <c r="D148" s="300"/>
      <c r="E148" s="300"/>
      <c r="F148" s="300"/>
      <c r="G148" s="300"/>
      <c r="H148" s="300"/>
      <c r="I148" s="300"/>
      <c r="J148" s="364"/>
      <c r="K148" s="364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ht="14.25" customHeight="1">
      <c r="A149" s="300"/>
      <c r="B149" s="300"/>
      <c r="C149" s="300"/>
      <c r="D149" s="300"/>
      <c r="E149" s="300"/>
      <c r="F149" s="300"/>
      <c r="G149" s="300"/>
      <c r="H149" s="300"/>
      <c r="I149" s="300"/>
      <c r="J149" s="364"/>
      <c r="K149" s="364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</row>
    <row r="150" spans="1:26" ht="14.25" customHeight="1">
      <c r="A150" s="300"/>
      <c r="B150" s="300"/>
      <c r="C150" s="300"/>
      <c r="D150" s="300"/>
      <c r="E150" s="300"/>
      <c r="F150" s="300"/>
      <c r="G150" s="300"/>
      <c r="H150" s="300"/>
      <c r="I150" s="300"/>
      <c r="J150" s="364"/>
      <c r="K150" s="364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</row>
    <row r="151" spans="1:26" ht="14.25" customHeight="1">
      <c r="A151" s="300"/>
      <c r="B151" s="300"/>
      <c r="C151" s="300"/>
      <c r="D151" s="300"/>
      <c r="E151" s="300"/>
      <c r="F151" s="300"/>
      <c r="G151" s="300"/>
      <c r="H151" s="300"/>
      <c r="I151" s="300"/>
      <c r="J151" s="364"/>
      <c r="K151" s="364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</row>
    <row r="152" spans="1:26" ht="14.25" customHeight="1">
      <c r="A152" s="300"/>
      <c r="B152" s="300"/>
      <c r="C152" s="300"/>
      <c r="D152" s="300"/>
      <c r="E152" s="300"/>
      <c r="F152" s="300"/>
      <c r="G152" s="300"/>
      <c r="H152" s="300"/>
      <c r="I152" s="300"/>
      <c r="J152" s="364"/>
      <c r="K152" s="364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</row>
    <row r="153" spans="1:26" ht="14.25" customHeight="1">
      <c r="A153" s="300"/>
      <c r="B153" s="300"/>
      <c r="C153" s="300"/>
      <c r="D153" s="300"/>
      <c r="E153" s="300"/>
      <c r="F153" s="300"/>
      <c r="G153" s="300"/>
      <c r="H153" s="300"/>
      <c r="I153" s="300"/>
      <c r="J153" s="364"/>
      <c r="K153" s="364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</row>
    <row r="154" spans="1:26" ht="14.25" customHeight="1">
      <c r="A154" s="300"/>
      <c r="B154" s="300"/>
      <c r="C154" s="300"/>
      <c r="D154" s="300"/>
      <c r="E154" s="300"/>
      <c r="F154" s="300"/>
      <c r="G154" s="300"/>
      <c r="H154" s="300"/>
      <c r="I154" s="300"/>
      <c r="J154" s="364"/>
      <c r="K154" s="364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</row>
    <row r="155" spans="1:26" ht="14.25" customHeight="1">
      <c r="A155" s="300"/>
      <c r="B155" s="300"/>
      <c r="C155" s="300"/>
      <c r="D155" s="300"/>
      <c r="E155" s="300"/>
      <c r="F155" s="300"/>
      <c r="G155" s="300"/>
      <c r="H155" s="300"/>
      <c r="I155" s="300"/>
      <c r="J155" s="364"/>
      <c r="K155" s="364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</row>
    <row r="156" spans="1:26" ht="14.25" customHeight="1">
      <c r="A156" s="300"/>
      <c r="B156" s="300"/>
      <c r="C156" s="300"/>
      <c r="D156" s="300"/>
      <c r="E156" s="300"/>
      <c r="F156" s="300"/>
      <c r="G156" s="300"/>
      <c r="H156" s="300"/>
      <c r="I156" s="300"/>
      <c r="J156" s="364"/>
      <c r="K156" s="364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</row>
    <row r="157" spans="1:26" ht="14.25" customHeight="1">
      <c r="A157" s="300"/>
      <c r="B157" s="300"/>
      <c r="C157" s="300"/>
      <c r="D157" s="300"/>
      <c r="E157" s="300"/>
      <c r="F157" s="300"/>
      <c r="G157" s="300"/>
      <c r="H157" s="300"/>
      <c r="I157" s="300"/>
      <c r="J157" s="364"/>
      <c r="K157" s="364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</row>
    <row r="158" spans="1:26" ht="14.25" customHeight="1">
      <c r="A158" s="364"/>
      <c r="B158" s="364"/>
      <c r="C158" s="364"/>
      <c r="D158" s="364"/>
      <c r="E158" s="364"/>
      <c r="F158" s="364"/>
      <c r="G158" s="364"/>
      <c r="H158" s="364"/>
      <c r="I158" s="364"/>
      <c r="J158" s="364"/>
      <c r="K158" s="364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</row>
    <row r="159" spans="1:26" ht="14.25" customHeight="1">
      <c r="A159" s="364"/>
      <c r="B159" s="364"/>
      <c r="C159" s="364"/>
      <c r="D159" s="364"/>
      <c r="E159" s="364"/>
      <c r="F159" s="364"/>
      <c r="G159" s="364"/>
      <c r="H159" s="364"/>
      <c r="I159" s="364"/>
      <c r="J159" s="364"/>
      <c r="K159" s="364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</row>
    <row r="160" spans="1:26" ht="14.25" customHeight="1">
      <c r="A160" s="364"/>
      <c r="B160" s="364"/>
      <c r="C160" s="364"/>
      <c r="D160" s="364"/>
      <c r="E160" s="364"/>
      <c r="F160" s="364"/>
      <c r="G160" s="364"/>
      <c r="H160" s="364"/>
      <c r="I160" s="364"/>
      <c r="J160" s="364"/>
      <c r="K160" s="364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</row>
    <row r="161" spans="1:26" ht="14.25" customHeight="1">
      <c r="A161" s="364"/>
      <c r="B161" s="364"/>
      <c r="C161" s="364"/>
      <c r="D161" s="364"/>
      <c r="E161" s="364"/>
      <c r="F161" s="364"/>
      <c r="G161" s="364"/>
      <c r="H161" s="364"/>
      <c r="I161" s="364"/>
      <c r="J161" s="364"/>
      <c r="K161" s="364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</row>
    <row r="162" spans="1:26" ht="14.25" customHeight="1">
      <c r="A162" s="364"/>
      <c r="B162" s="364"/>
      <c r="C162" s="364"/>
      <c r="D162" s="364"/>
      <c r="E162" s="364"/>
      <c r="F162" s="364"/>
      <c r="G162" s="364"/>
      <c r="H162" s="364"/>
      <c r="I162" s="364"/>
      <c r="J162" s="364"/>
      <c r="K162" s="364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</row>
    <row r="163" spans="1:26" ht="14.25" customHeight="1">
      <c r="A163" s="364"/>
      <c r="B163" s="364"/>
      <c r="C163" s="364"/>
      <c r="D163" s="364"/>
      <c r="E163" s="364"/>
      <c r="F163" s="364"/>
      <c r="G163" s="364"/>
      <c r="H163" s="364"/>
      <c r="I163" s="364"/>
      <c r="J163" s="364"/>
      <c r="K163" s="364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</row>
    <row r="164" spans="1:26" ht="14.25" customHeight="1">
      <c r="A164" s="364"/>
      <c r="B164" s="364"/>
      <c r="C164" s="364"/>
      <c r="D164" s="364"/>
      <c r="E164" s="364"/>
      <c r="F164" s="364"/>
      <c r="G164" s="364"/>
      <c r="H164" s="364"/>
      <c r="I164" s="364"/>
      <c r="J164" s="364"/>
      <c r="K164" s="364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</row>
    <row r="165" spans="1:26" ht="14.25" customHeight="1">
      <c r="A165" s="364"/>
      <c r="B165" s="364"/>
      <c r="C165" s="364"/>
      <c r="D165" s="364"/>
      <c r="E165" s="364"/>
      <c r="F165" s="364"/>
      <c r="G165" s="364"/>
      <c r="H165" s="364"/>
      <c r="I165" s="364"/>
      <c r="J165" s="364"/>
      <c r="K165" s="364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</row>
    <row r="166" spans="1:26" ht="14.25" customHeight="1">
      <c r="A166" s="364"/>
      <c r="B166" s="364"/>
      <c r="C166" s="364"/>
      <c r="D166" s="364"/>
      <c r="E166" s="364"/>
      <c r="F166" s="364"/>
      <c r="G166" s="364"/>
      <c r="H166" s="364"/>
      <c r="I166" s="364"/>
      <c r="J166" s="364"/>
      <c r="K166" s="364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</row>
    <row r="167" spans="1:26" ht="14.25" customHeight="1">
      <c r="A167" s="364"/>
      <c r="B167" s="364"/>
      <c r="C167" s="364"/>
      <c r="D167" s="364"/>
      <c r="E167" s="364"/>
      <c r="F167" s="364"/>
      <c r="G167" s="364"/>
      <c r="H167" s="364"/>
      <c r="I167" s="364"/>
      <c r="J167" s="364"/>
      <c r="K167" s="364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</row>
    <row r="168" spans="1:26" ht="14.25" customHeight="1">
      <c r="A168" s="364"/>
      <c r="B168" s="364"/>
      <c r="C168" s="364"/>
      <c r="D168" s="364"/>
      <c r="E168" s="364"/>
      <c r="F168" s="364"/>
      <c r="G168" s="364"/>
      <c r="H168" s="364"/>
      <c r="I168" s="364"/>
      <c r="J168" s="364"/>
      <c r="K168" s="364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</row>
    <row r="169" spans="1:26" ht="14.25" customHeight="1">
      <c r="A169" s="364"/>
      <c r="B169" s="364"/>
      <c r="C169" s="364"/>
      <c r="D169" s="364"/>
      <c r="E169" s="364"/>
      <c r="F169" s="364"/>
      <c r="G169" s="364"/>
      <c r="H169" s="364"/>
      <c r="I169" s="364"/>
      <c r="J169" s="364"/>
      <c r="K169" s="364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</row>
    <row r="170" spans="1:26" ht="14.25" customHeight="1">
      <c r="A170" s="364"/>
      <c r="B170" s="364"/>
      <c r="C170" s="364"/>
      <c r="D170" s="364"/>
      <c r="E170" s="364"/>
      <c r="F170" s="364"/>
      <c r="G170" s="364"/>
      <c r="H170" s="364"/>
      <c r="I170" s="364"/>
      <c r="J170" s="364"/>
      <c r="K170" s="364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</row>
    <row r="171" spans="1:26" ht="14.25" customHeight="1">
      <c r="A171" s="364"/>
      <c r="B171" s="364"/>
      <c r="C171" s="364"/>
      <c r="D171" s="364"/>
      <c r="E171" s="364"/>
      <c r="F171" s="364"/>
      <c r="G171" s="364"/>
      <c r="H171" s="364"/>
      <c r="I171" s="364"/>
      <c r="J171" s="364"/>
      <c r="K171" s="364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</row>
    <row r="172" spans="1:26" ht="14.25" customHeight="1">
      <c r="A172" s="364"/>
      <c r="B172" s="364"/>
      <c r="C172" s="364"/>
      <c r="D172" s="364"/>
      <c r="E172" s="364"/>
      <c r="F172" s="364"/>
      <c r="G172" s="364"/>
      <c r="H172" s="364"/>
      <c r="I172" s="364"/>
      <c r="J172" s="364"/>
      <c r="K172" s="364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</row>
    <row r="173" spans="1:26" ht="14.25" customHeight="1">
      <c r="A173" s="364"/>
      <c r="B173" s="364"/>
      <c r="C173" s="364"/>
      <c r="D173" s="364"/>
      <c r="E173" s="364"/>
      <c r="F173" s="364"/>
      <c r="G173" s="364"/>
      <c r="H173" s="364"/>
      <c r="I173" s="364"/>
      <c r="J173" s="364"/>
      <c r="K173" s="364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</row>
    <row r="174" spans="1:26" ht="14.25" customHeight="1">
      <c r="A174" s="364"/>
      <c r="B174" s="364"/>
      <c r="C174" s="364"/>
      <c r="D174" s="364"/>
      <c r="E174" s="364"/>
      <c r="F174" s="364"/>
      <c r="G174" s="364"/>
      <c r="H174" s="364"/>
      <c r="I174" s="364"/>
      <c r="J174" s="364"/>
      <c r="K174" s="364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</row>
    <row r="175" spans="1:26" ht="14.25" customHeight="1">
      <c r="A175" s="364"/>
      <c r="B175" s="364"/>
      <c r="C175" s="364"/>
      <c r="D175" s="364"/>
      <c r="E175" s="364"/>
      <c r="F175" s="364"/>
      <c r="G175" s="364"/>
      <c r="H175" s="364"/>
      <c r="I175" s="364"/>
      <c r="J175" s="364"/>
      <c r="K175" s="364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</row>
    <row r="176" spans="1:26" ht="14.25" customHeight="1">
      <c r="A176" s="364"/>
      <c r="B176" s="364"/>
      <c r="C176" s="364"/>
      <c r="D176" s="364"/>
      <c r="E176" s="364"/>
      <c r="F176" s="364"/>
      <c r="G176" s="364"/>
      <c r="H176" s="364"/>
      <c r="I176" s="364"/>
      <c r="J176" s="364"/>
      <c r="K176" s="364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</row>
    <row r="177" spans="1:26" ht="14.25" customHeight="1">
      <c r="A177" s="364"/>
      <c r="B177" s="364"/>
      <c r="C177" s="364"/>
      <c r="D177" s="364"/>
      <c r="E177" s="364"/>
      <c r="F177" s="364"/>
      <c r="G177" s="364"/>
      <c r="H177" s="364"/>
      <c r="I177" s="364"/>
      <c r="J177" s="364"/>
      <c r="K177" s="364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</row>
    <row r="178" spans="1:26" ht="14.25" customHeight="1">
      <c r="A178" s="364"/>
      <c r="B178" s="364"/>
      <c r="C178" s="364"/>
      <c r="D178" s="364"/>
      <c r="E178" s="364"/>
      <c r="F178" s="364"/>
      <c r="G178" s="364"/>
      <c r="H178" s="364"/>
      <c r="I178" s="364"/>
      <c r="J178" s="364"/>
      <c r="K178" s="364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</row>
    <row r="179" spans="1:26" ht="14.25" customHeight="1">
      <c r="A179" s="364"/>
      <c r="B179" s="364"/>
      <c r="C179" s="364"/>
      <c r="D179" s="364"/>
      <c r="E179" s="364"/>
      <c r="F179" s="364"/>
      <c r="G179" s="364"/>
      <c r="H179" s="364"/>
      <c r="I179" s="364"/>
      <c r="J179" s="364"/>
      <c r="K179" s="364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</row>
    <row r="180" spans="1:26" ht="14.25" customHeight="1">
      <c r="A180" s="364"/>
      <c r="B180" s="364"/>
      <c r="C180" s="364"/>
      <c r="D180" s="364"/>
      <c r="E180" s="364"/>
      <c r="F180" s="364"/>
      <c r="G180" s="364"/>
      <c r="H180" s="364"/>
      <c r="I180" s="364"/>
      <c r="J180" s="364"/>
      <c r="K180" s="364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</row>
    <row r="181" spans="1:26" ht="14.25" customHeight="1">
      <c r="A181" s="364"/>
      <c r="B181" s="364"/>
      <c r="C181" s="364"/>
      <c r="D181" s="364"/>
      <c r="E181" s="364"/>
      <c r="F181" s="364"/>
      <c r="G181" s="364"/>
      <c r="H181" s="364"/>
      <c r="I181" s="364"/>
      <c r="J181" s="364"/>
      <c r="K181" s="364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</row>
    <row r="182" spans="1:26" ht="14.25" customHeight="1">
      <c r="A182" s="364"/>
      <c r="B182" s="364"/>
      <c r="C182" s="364"/>
      <c r="D182" s="364"/>
      <c r="E182" s="364"/>
      <c r="F182" s="364"/>
      <c r="G182" s="364"/>
      <c r="H182" s="364"/>
      <c r="I182" s="364"/>
      <c r="J182" s="364"/>
      <c r="K182" s="364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</row>
    <row r="183" spans="1:26" ht="14.25" customHeight="1">
      <c r="A183" s="364"/>
      <c r="B183" s="364"/>
      <c r="C183" s="364"/>
      <c r="D183" s="364"/>
      <c r="E183" s="364"/>
      <c r="F183" s="364"/>
      <c r="G183" s="364"/>
      <c r="H183" s="364"/>
      <c r="I183" s="364"/>
      <c r="J183" s="364"/>
      <c r="K183" s="364"/>
      <c r="L183" s="364"/>
      <c r="M183" s="364"/>
      <c r="N183" s="364"/>
      <c r="O183" s="364"/>
      <c r="P183" s="364"/>
      <c r="Q183" s="364"/>
      <c r="R183" s="298"/>
      <c r="S183" s="298"/>
      <c r="T183" s="298"/>
      <c r="U183" s="298"/>
      <c r="V183" s="298"/>
      <c r="W183" s="298"/>
      <c r="X183" s="298"/>
      <c r="Y183" s="298"/>
      <c r="Z183" s="298"/>
    </row>
    <row r="184" spans="1:26" ht="14.25" customHeight="1">
      <c r="A184" s="364"/>
      <c r="B184" s="364"/>
      <c r="C184" s="364"/>
      <c r="D184" s="364"/>
      <c r="E184" s="364"/>
      <c r="F184" s="364"/>
      <c r="G184" s="364"/>
      <c r="H184" s="364"/>
      <c r="I184" s="364"/>
      <c r="J184" s="364"/>
      <c r="K184" s="364"/>
      <c r="L184" s="364"/>
      <c r="M184" s="364"/>
      <c r="N184" s="364"/>
      <c r="O184" s="364"/>
      <c r="P184" s="364"/>
      <c r="Q184" s="364"/>
      <c r="R184" s="298"/>
      <c r="S184" s="298"/>
      <c r="T184" s="298"/>
      <c r="U184" s="298"/>
      <c r="V184" s="298"/>
      <c r="W184" s="298"/>
      <c r="X184" s="298"/>
      <c r="Y184" s="298"/>
      <c r="Z184" s="298"/>
    </row>
    <row r="185" spans="1:26" ht="14.25" customHeight="1">
      <c r="A185" s="364"/>
      <c r="B185" s="364"/>
      <c r="C185" s="364"/>
      <c r="D185" s="364"/>
      <c r="E185" s="364"/>
      <c r="F185" s="364"/>
      <c r="G185" s="364"/>
      <c r="H185" s="364"/>
      <c r="I185" s="364"/>
      <c r="J185" s="364"/>
      <c r="K185" s="364"/>
      <c r="L185" s="364"/>
      <c r="M185" s="364"/>
      <c r="N185" s="364"/>
      <c r="O185" s="364"/>
      <c r="P185" s="364"/>
      <c r="Q185" s="364"/>
      <c r="R185" s="298"/>
      <c r="S185" s="298"/>
      <c r="T185" s="298"/>
      <c r="U185" s="298"/>
      <c r="V185" s="298"/>
      <c r="W185" s="298"/>
      <c r="X185" s="298"/>
      <c r="Y185" s="298"/>
      <c r="Z185" s="298"/>
    </row>
    <row r="186" spans="1:26" ht="14.25" customHeight="1">
      <c r="A186" s="364"/>
      <c r="B186" s="364"/>
      <c r="C186" s="364"/>
      <c r="D186" s="364"/>
      <c r="E186" s="364"/>
      <c r="F186" s="364"/>
      <c r="G186" s="364"/>
      <c r="H186" s="364"/>
      <c r="I186" s="364"/>
      <c r="J186" s="364"/>
      <c r="K186" s="364"/>
      <c r="L186" s="364"/>
      <c r="M186" s="364"/>
      <c r="N186" s="364"/>
      <c r="O186" s="364"/>
      <c r="P186" s="364"/>
      <c r="Q186" s="364"/>
      <c r="R186" s="298"/>
      <c r="S186" s="298"/>
      <c r="T186" s="298"/>
      <c r="U186" s="298"/>
      <c r="V186" s="298"/>
      <c r="W186" s="298"/>
      <c r="X186" s="298"/>
      <c r="Y186" s="298"/>
      <c r="Z186" s="298"/>
    </row>
    <row r="187" spans="1:26" ht="14.25" customHeight="1">
      <c r="A187" s="364"/>
      <c r="B187" s="364"/>
      <c r="C187" s="364"/>
      <c r="D187" s="364"/>
      <c r="E187" s="364"/>
      <c r="F187" s="364"/>
      <c r="G187" s="364"/>
      <c r="H187" s="364"/>
      <c r="I187" s="364"/>
      <c r="J187" s="364"/>
      <c r="K187" s="364"/>
      <c r="L187" s="364"/>
      <c r="M187" s="364"/>
      <c r="N187" s="364"/>
      <c r="O187" s="364"/>
      <c r="P187" s="364"/>
      <c r="Q187" s="364"/>
      <c r="R187" s="298"/>
      <c r="S187" s="298"/>
      <c r="T187" s="298"/>
      <c r="U187" s="298"/>
      <c r="V187" s="298"/>
      <c r="W187" s="298"/>
      <c r="X187" s="298"/>
      <c r="Y187" s="298"/>
      <c r="Z187" s="298"/>
    </row>
    <row r="188" spans="1:26" ht="14.25" customHeight="1">
      <c r="A188" s="364"/>
      <c r="B188" s="364"/>
      <c r="C188" s="364"/>
      <c r="D188" s="364"/>
      <c r="E188" s="364"/>
      <c r="F188" s="364"/>
      <c r="G188" s="364"/>
      <c r="H188" s="364"/>
      <c r="I188" s="364"/>
      <c r="J188" s="364"/>
      <c r="K188" s="364"/>
      <c r="L188" s="364"/>
      <c r="M188" s="364"/>
      <c r="N188" s="364"/>
      <c r="O188" s="364"/>
      <c r="P188" s="364"/>
      <c r="Q188" s="364"/>
      <c r="R188" s="298"/>
      <c r="S188" s="298"/>
      <c r="T188" s="298"/>
      <c r="U188" s="298"/>
      <c r="V188" s="298"/>
      <c r="W188" s="298"/>
      <c r="X188" s="298"/>
      <c r="Y188" s="298"/>
      <c r="Z188" s="298"/>
    </row>
    <row r="189" spans="1:26" ht="14.25" customHeight="1">
      <c r="A189" s="364"/>
      <c r="B189" s="364"/>
      <c r="C189" s="364"/>
      <c r="D189" s="364"/>
      <c r="E189" s="364"/>
      <c r="F189" s="364"/>
      <c r="G189" s="364"/>
      <c r="H189" s="364"/>
      <c r="I189" s="364"/>
      <c r="J189" s="364"/>
      <c r="K189" s="364"/>
      <c r="L189" s="364"/>
      <c r="M189" s="364"/>
      <c r="N189" s="364"/>
      <c r="O189" s="364"/>
      <c r="P189" s="364"/>
      <c r="Q189" s="364"/>
      <c r="R189" s="298"/>
      <c r="S189" s="298"/>
      <c r="T189" s="298"/>
      <c r="U189" s="298"/>
      <c r="V189" s="298"/>
      <c r="W189" s="298"/>
      <c r="X189" s="298"/>
      <c r="Y189" s="298"/>
      <c r="Z189" s="298"/>
    </row>
    <row r="190" spans="1:26" ht="14.25" customHeight="1">
      <c r="A190" s="364"/>
      <c r="B190" s="364"/>
      <c r="C190" s="364"/>
      <c r="D190" s="364"/>
      <c r="E190" s="364"/>
      <c r="F190" s="364"/>
      <c r="G190" s="364"/>
      <c r="H190" s="364"/>
      <c r="I190" s="364"/>
      <c r="J190" s="364"/>
      <c r="K190" s="364"/>
      <c r="L190" s="364"/>
      <c r="M190" s="364"/>
      <c r="N190" s="364"/>
      <c r="O190" s="364"/>
      <c r="P190" s="364"/>
      <c r="Q190" s="364"/>
      <c r="R190" s="298"/>
      <c r="S190" s="298"/>
      <c r="T190" s="298"/>
      <c r="U190" s="298"/>
      <c r="V190" s="298"/>
      <c r="W190" s="298"/>
      <c r="X190" s="298"/>
      <c r="Y190" s="298"/>
      <c r="Z190" s="298"/>
    </row>
    <row r="191" spans="1:26" ht="14.25" customHeight="1">
      <c r="A191" s="364"/>
      <c r="B191" s="364"/>
      <c r="C191" s="364"/>
      <c r="D191" s="364"/>
      <c r="E191" s="364"/>
      <c r="F191" s="364"/>
      <c r="G191" s="364"/>
      <c r="H191" s="364"/>
      <c r="I191" s="364"/>
      <c r="J191" s="364"/>
      <c r="K191" s="364"/>
      <c r="L191" s="364"/>
      <c r="M191" s="364"/>
      <c r="N191" s="364"/>
      <c r="O191" s="364"/>
      <c r="P191" s="364"/>
      <c r="Q191" s="364"/>
      <c r="R191" s="298"/>
      <c r="S191" s="298"/>
      <c r="T191" s="298"/>
      <c r="U191" s="298"/>
      <c r="V191" s="298"/>
      <c r="W191" s="298"/>
      <c r="X191" s="298"/>
      <c r="Y191" s="298"/>
      <c r="Z191" s="298"/>
    </row>
    <row r="192" spans="1:26" ht="14.25" customHeight="1">
      <c r="A192" s="364"/>
      <c r="B192" s="364"/>
      <c r="C192" s="364"/>
      <c r="D192" s="364"/>
      <c r="E192" s="364"/>
      <c r="F192" s="364"/>
      <c r="G192" s="364"/>
      <c r="H192" s="364"/>
      <c r="I192" s="364"/>
      <c r="J192" s="364"/>
      <c r="K192" s="364"/>
      <c r="L192" s="364"/>
      <c r="M192" s="364"/>
      <c r="N192" s="364"/>
      <c r="O192" s="364"/>
      <c r="P192" s="364"/>
      <c r="Q192" s="364"/>
      <c r="R192" s="298"/>
      <c r="S192" s="298"/>
      <c r="T192" s="298"/>
      <c r="U192" s="298"/>
      <c r="V192" s="298"/>
      <c r="W192" s="298"/>
      <c r="X192" s="298"/>
      <c r="Y192" s="298"/>
      <c r="Z192" s="298"/>
    </row>
    <row r="193" spans="1:26" ht="14.25" customHeight="1">
      <c r="A193" s="364"/>
      <c r="B193" s="364"/>
      <c r="C193" s="364"/>
      <c r="D193" s="364"/>
      <c r="E193" s="364"/>
      <c r="F193" s="364"/>
      <c r="G193" s="364"/>
      <c r="H193" s="364"/>
      <c r="I193" s="364"/>
      <c r="J193" s="364"/>
      <c r="K193" s="364"/>
      <c r="L193" s="364"/>
      <c r="M193" s="364"/>
      <c r="N193" s="364"/>
      <c r="O193" s="364"/>
      <c r="P193" s="364"/>
      <c r="Q193" s="364"/>
      <c r="R193" s="298"/>
      <c r="S193" s="298"/>
      <c r="T193" s="298"/>
      <c r="U193" s="298"/>
      <c r="V193" s="298"/>
      <c r="W193" s="298"/>
      <c r="X193" s="298"/>
      <c r="Y193" s="298"/>
      <c r="Z193" s="298"/>
    </row>
    <row r="194" spans="1:26" ht="14.25" customHeight="1">
      <c r="A194" s="364"/>
      <c r="B194" s="364"/>
      <c r="C194" s="364"/>
      <c r="D194" s="364"/>
      <c r="E194" s="364"/>
      <c r="F194" s="364"/>
      <c r="G194" s="364"/>
      <c r="H194" s="364"/>
      <c r="I194" s="364"/>
      <c r="J194" s="364"/>
      <c r="K194" s="364"/>
      <c r="L194" s="364"/>
      <c r="M194" s="364"/>
      <c r="N194" s="364"/>
      <c r="O194" s="364"/>
      <c r="P194" s="364"/>
      <c r="Q194" s="364"/>
      <c r="R194" s="298"/>
      <c r="S194" s="298"/>
      <c r="T194" s="298"/>
      <c r="U194" s="298"/>
      <c r="V194" s="298"/>
      <c r="W194" s="298"/>
      <c r="X194" s="298"/>
      <c r="Y194" s="298"/>
      <c r="Z194" s="298"/>
    </row>
    <row r="195" spans="1:26" ht="14.25" customHeight="1">
      <c r="A195" s="364"/>
      <c r="B195" s="364"/>
      <c r="C195" s="364"/>
      <c r="D195" s="364"/>
      <c r="E195" s="364"/>
      <c r="F195" s="364"/>
      <c r="G195" s="364"/>
      <c r="H195" s="364"/>
      <c r="I195" s="364"/>
      <c r="J195" s="364"/>
      <c r="K195" s="364"/>
      <c r="L195" s="364"/>
      <c r="M195" s="364"/>
      <c r="N195" s="364"/>
      <c r="O195" s="364"/>
      <c r="P195" s="364"/>
      <c r="Q195" s="364"/>
      <c r="R195" s="298"/>
      <c r="S195" s="298"/>
      <c r="T195" s="298"/>
      <c r="U195" s="298"/>
      <c r="V195" s="298"/>
      <c r="W195" s="298"/>
      <c r="X195" s="298"/>
      <c r="Y195" s="298"/>
      <c r="Z195" s="298"/>
    </row>
    <row r="196" spans="1:26" ht="14.25" customHeight="1">
      <c r="A196" s="364"/>
      <c r="B196" s="364"/>
      <c r="C196" s="364"/>
      <c r="D196" s="364"/>
      <c r="E196" s="364"/>
      <c r="F196" s="364"/>
      <c r="G196" s="364"/>
      <c r="H196" s="364"/>
      <c r="I196" s="364"/>
      <c r="J196" s="364"/>
      <c r="K196" s="364"/>
      <c r="L196" s="364"/>
      <c r="M196" s="364"/>
      <c r="N196" s="364"/>
      <c r="O196" s="364"/>
      <c r="P196" s="364"/>
      <c r="Q196" s="364"/>
      <c r="R196" s="298"/>
      <c r="S196" s="298"/>
      <c r="T196" s="298"/>
      <c r="U196" s="298"/>
      <c r="V196" s="298"/>
      <c r="W196" s="298"/>
      <c r="X196" s="298"/>
      <c r="Y196" s="298"/>
      <c r="Z196" s="298"/>
    </row>
    <row r="197" spans="1:26" ht="14.25" customHeight="1">
      <c r="A197" s="364"/>
      <c r="B197" s="364"/>
      <c r="C197" s="364"/>
      <c r="D197" s="364"/>
      <c r="E197" s="364"/>
      <c r="F197" s="364"/>
      <c r="G197" s="364"/>
      <c r="H197" s="364"/>
      <c r="I197" s="364"/>
      <c r="J197" s="364"/>
      <c r="K197" s="364"/>
      <c r="L197" s="364"/>
      <c r="M197" s="364"/>
      <c r="N197" s="364"/>
      <c r="O197" s="364"/>
      <c r="P197" s="364"/>
      <c r="Q197" s="364"/>
      <c r="R197" s="298"/>
      <c r="S197" s="298"/>
      <c r="T197" s="298"/>
      <c r="U197" s="298"/>
      <c r="V197" s="298"/>
      <c r="W197" s="298"/>
      <c r="X197" s="298"/>
      <c r="Y197" s="298"/>
      <c r="Z197" s="298"/>
    </row>
    <row r="198" spans="1:26" ht="14.25" customHeight="1">
      <c r="A198" s="364"/>
      <c r="B198" s="364"/>
      <c r="C198" s="364"/>
      <c r="D198" s="364"/>
      <c r="E198" s="364"/>
      <c r="F198" s="364"/>
      <c r="G198" s="364"/>
      <c r="H198" s="364"/>
      <c r="I198" s="364"/>
      <c r="J198" s="364"/>
      <c r="K198" s="364"/>
      <c r="L198" s="364"/>
      <c r="M198" s="364"/>
      <c r="N198" s="364"/>
      <c r="O198" s="364"/>
      <c r="P198" s="364"/>
      <c r="Q198" s="364"/>
      <c r="R198" s="298"/>
      <c r="S198" s="298"/>
      <c r="T198" s="298"/>
      <c r="U198" s="298"/>
      <c r="V198" s="298"/>
      <c r="W198" s="298"/>
      <c r="X198" s="298"/>
      <c r="Y198" s="298"/>
      <c r="Z198" s="298"/>
    </row>
    <row r="199" spans="1:26" ht="14.25" customHeight="1">
      <c r="A199" s="364"/>
      <c r="B199" s="364"/>
      <c r="C199" s="364"/>
      <c r="D199" s="364"/>
      <c r="E199" s="364"/>
      <c r="F199" s="364"/>
      <c r="G199" s="364"/>
      <c r="H199" s="364"/>
      <c r="I199" s="364"/>
      <c r="J199" s="364"/>
      <c r="K199" s="364"/>
      <c r="L199" s="364"/>
      <c r="M199" s="364"/>
      <c r="N199" s="364"/>
      <c r="O199" s="364"/>
      <c r="P199" s="364"/>
      <c r="Q199" s="364"/>
      <c r="R199" s="298"/>
      <c r="S199" s="298"/>
      <c r="T199" s="298"/>
      <c r="U199" s="298"/>
      <c r="V199" s="298"/>
      <c r="W199" s="298"/>
      <c r="X199" s="298"/>
      <c r="Y199" s="298"/>
      <c r="Z199" s="298"/>
    </row>
    <row r="200" spans="1:26" ht="14.25" customHeight="1">
      <c r="A200" s="364"/>
      <c r="B200" s="364"/>
      <c r="C200" s="364"/>
      <c r="D200" s="364"/>
      <c r="E200" s="364"/>
      <c r="F200" s="364"/>
      <c r="G200" s="364"/>
      <c r="H200" s="364"/>
      <c r="I200" s="364"/>
      <c r="J200" s="364"/>
      <c r="K200" s="364"/>
      <c r="L200" s="364"/>
      <c r="M200" s="364"/>
      <c r="N200" s="364"/>
      <c r="O200" s="364"/>
      <c r="P200" s="364"/>
      <c r="Q200" s="364"/>
      <c r="R200" s="298"/>
      <c r="S200" s="298"/>
      <c r="T200" s="298"/>
      <c r="U200" s="298"/>
      <c r="V200" s="298"/>
      <c r="W200" s="298"/>
      <c r="X200" s="298"/>
      <c r="Y200" s="298"/>
      <c r="Z200" s="298"/>
    </row>
    <row r="201" spans="1:26" ht="14.25" customHeight="1">
      <c r="A201" s="364"/>
      <c r="B201" s="364"/>
      <c r="C201" s="364"/>
      <c r="D201" s="364"/>
      <c r="E201" s="364"/>
      <c r="F201" s="364"/>
      <c r="G201" s="364"/>
      <c r="H201" s="364"/>
      <c r="I201" s="364"/>
      <c r="J201" s="364"/>
      <c r="K201" s="364"/>
      <c r="L201" s="364"/>
      <c r="M201" s="364"/>
      <c r="N201" s="364"/>
      <c r="O201" s="364"/>
      <c r="P201" s="364"/>
      <c r="Q201" s="364"/>
      <c r="R201" s="298"/>
      <c r="S201" s="298"/>
      <c r="T201" s="298"/>
      <c r="U201" s="298"/>
      <c r="V201" s="298"/>
      <c r="W201" s="298"/>
      <c r="X201" s="298"/>
      <c r="Y201" s="298"/>
      <c r="Z201" s="298"/>
    </row>
    <row r="202" spans="1:26" ht="14.25" customHeight="1">
      <c r="A202" s="364"/>
      <c r="B202" s="364"/>
      <c r="C202" s="364"/>
      <c r="D202" s="364"/>
      <c r="E202" s="364"/>
      <c r="F202" s="364"/>
      <c r="G202" s="364"/>
      <c r="H202" s="364"/>
      <c r="I202" s="364"/>
      <c r="J202" s="364"/>
      <c r="K202" s="364"/>
      <c r="L202" s="364"/>
      <c r="M202" s="364"/>
      <c r="N202" s="364"/>
      <c r="O202" s="364"/>
      <c r="P202" s="364"/>
      <c r="Q202" s="364"/>
      <c r="R202" s="298"/>
      <c r="S202" s="298"/>
      <c r="T202" s="298"/>
      <c r="U202" s="298"/>
      <c r="V202" s="298"/>
      <c r="W202" s="298"/>
      <c r="X202" s="298"/>
      <c r="Y202" s="298"/>
      <c r="Z202" s="298"/>
    </row>
    <row r="203" spans="1:26" ht="14.25" customHeight="1">
      <c r="A203" s="364"/>
      <c r="B203" s="364"/>
      <c r="C203" s="364"/>
      <c r="D203" s="364"/>
      <c r="E203" s="364"/>
      <c r="F203" s="364"/>
      <c r="G203" s="364"/>
      <c r="H203" s="364"/>
      <c r="I203" s="364"/>
      <c r="J203" s="364"/>
      <c r="K203" s="364"/>
      <c r="L203" s="364"/>
      <c r="M203" s="364"/>
      <c r="N203" s="364"/>
      <c r="O203" s="364"/>
      <c r="P203" s="364"/>
      <c r="Q203" s="364"/>
      <c r="R203" s="298"/>
      <c r="S203" s="298"/>
      <c r="T203" s="298"/>
      <c r="U203" s="298"/>
      <c r="V203" s="298"/>
      <c r="W203" s="298"/>
      <c r="X203" s="298"/>
      <c r="Y203" s="298"/>
      <c r="Z203" s="298"/>
    </row>
    <row r="204" spans="1:26" ht="14.25" customHeight="1">
      <c r="A204" s="364"/>
      <c r="B204" s="364"/>
      <c r="C204" s="364"/>
      <c r="D204" s="364"/>
      <c r="E204" s="364"/>
      <c r="F204" s="364"/>
      <c r="G204" s="364"/>
      <c r="H204" s="364"/>
      <c r="I204" s="364"/>
      <c r="J204" s="364"/>
      <c r="K204" s="364"/>
      <c r="L204" s="364"/>
      <c r="M204" s="364"/>
      <c r="N204" s="364"/>
      <c r="O204" s="364"/>
      <c r="P204" s="364"/>
      <c r="Q204" s="364"/>
      <c r="R204" s="298"/>
      <c r="S204" s="298"/>
      <c r="T204" s="298"/>
      <c r="U204" s="298"/>
      <c r="V204" s="298"/>
      <c r="W204" s="298"/>
      <c r="X204" s="298"/>
      <c r="Y204" s="298"/>
      <c r="Z204" s="298"/>
    </row>
    <row r="205" spans="1:26" ht="14.25" customHeight="1">
      <c r="A205" s="364"/>
      <c r="B205" s="364"/>
      <c r="C205" s="364"/>
      <c r="D205" s="364"/>
      <c r="E205" s="364"/>
      <c r="F205" s="364"/>
      <c r="G205" s="364"/>
      <c r="H205" s="364"/>
      <c r="I205" s="364"/>
      <c r="J205" s="364"/>
      <c r="K205" s="364"/>
      <c r="L205" s="364"/>
      <c r="M205" s="364"/>
      <c r="N205" s="364"/>
      <c r="O205" s="364"/>
      <c r="P205" s="364"/>
      <c r="Q205" s="364"/>
      <c r="R205" s="298"/>
      <c r="S205" s="298"/>
      <c r="T205" s="298"/>
      <c r="U205" s="298"/>
      <c r="V205" s="298"/>
      <c r="W205" s="298"/>
      <c r="X205" s="298"/>
      <c r="Y205" s="298"/>
      <c r="Z205" s="298"/>
    </row>
    <row r="206" spans="1:26" ht="14.25" customHeight="1">
      <c r="A206" s="364"/>
      <c r="B206" s="364"/>
      <c r="C206" s="364"/>
      <c r="D206" s="364"/>
      <c r="E206" s="364"/>
      <c r="F206" s="364"/>
      <c r="G206" s="364"/>
      <c r="H206" s="364"/>
      <c r="I206" s="364"/>
      <c r="J206" s="364"/>
      <c r="K206" s="364"/>
      <c r="L206" s="364"/>
      <c r="M206" s="364"/>
      <c r="N206" s="364"/>
      <c r="O206" s="364"/>
      <c r="P206" s="364"/>
      <c r="Q206" s="364"/>
      <c r="R206" s="298"/>
      <c r="S206" s="298"/>
      <c r="T206" s="298"/>
      <c r="U206" s="298"/>
      <c r="V206" s="298"/>
      <c r="W206" s="298"/>
      <c r="X206" s="298"/>
      <c r="Y206" s="298"/>
      <c r="Z206" s="298"/>
    </row>
    <row r="207" spans="1:26" ht="14.25" customHeight="1">
      <c r="A207" s="364"/>
      <c r="B207" s="364"/>
      <c r="C207" s="364"/>
      <c r="D207" s="364"/>
      <c r="E207" s="364"/>
      <c r="F207" s="364"/>
      <c r="G207" s="364"/>
      <c r="H207" s="364"/>
      <c r="I207" s="364"/>
      <c r="J207" s="364"/>
      <c r="K207" s="364"/>
      <c r="L207" s="364"/>
      <c r="M207" s="364"/>
      <c r="N207" s="364"/>
      <c r="O207" s="364"/>
      <c r="P207" s="364"/>
      <c r="Q207" s="364"/>
      <c r="R207" s="298"/>
      <c r="S207" s="298"/>
      <c r="T207" s="298"/>
      <c r="U207" s="298"/>
      <c r="V207" s="298"/>
      <c r="W207" s="298"/>
      <c r="X207" s="298"/>
      <c r="Y207" s="298"/>
      <c r="Z207" s="298"/>
    </row>
    <row r="208" spans="1:26" ht="14.25" customHeight="1">
      <c r="A208" s="364"/>
      <c r="B208" s="364"/>
      <c r="C208" s="364"/>
      <c r="D208" s="364"/>
      <c r="E208" s="364"/>
      <c r="F208" s="364"/>
      <c r="G208" s="364"/>
      <c r="H208" s="364"/>
      <c r="I208" s="364"/>
      <c r="J208" s="364"/>
      <c r="K208" s="364"/>
      <c r="L208" s="364"/>
      <c r="M208" s="364"/>
      <c r="N208" s="364"/>
      <c r="O208" s="364"/>
      <c r="P208" s="364"/>
      <c r="Q208" s="364"/>
      <c r="R208" s="298"/>
      <c r="S208" s="298"/>
      <c r="T208" s="298"/>
      <c r="U208" s="298"/>
      <c r="V208" s="298"/>
      <c r="W208" s="298"/>
      <c r="X208" s="298"/>
      <c r="Y208" s="298"/>
      <c r="Z208" s="298"/>
    </row>
    <row r="209" spans="1:26" ht="14.25" customHeight="1">
      <c r="A209" s="364"/>
      <c r="B209" s="364"/>
      <c r="C209" s="364"/>
      <c r="D209" s="364"/>
      <c r="E209" s="364"/>
      <c r="F209" s="364"/>
      <c r="G209" s="364"/>
      <c r="H209" s="364"/>
      <c r="I209" s="364"/>
      <c r="J209" s="364"/>
      <c r="K209" s="364"/>
      <c r="L209" s="364"/>
      <c r="M209" s="364"/>
      <c r="N209" s="364"/>
      <c r="O209" s="364"/>
      <c r="P209" s="364"/>
      <c r="Q209" s="364"/>
      <c r="R209" s="298"/>
      <c r="S209" s="298"/>
      <c r="T209" s="298"/>
      <c r="U209" s="298"/>
      <c r="V209" s="298"/>
      <c r="W209" s="298"/>
      <c r="X209" s="298"/>
      <c r="Y209" s="298"/>
      <c r="Z209" s="298"/>
    </row>
    <row r="210" spans="1:26" ht="14.25" customHeight="1">
      <c r="A210" s="364"/>
      <c r="B210" s="364"/>
      <c r="C210" s="364"/>
      <c r="D210" s="364"/>
      <c r="E210" s="364"/>
      <c r="F210" s="364"/>
      <c r="G210" s="364"/>
      <c r="H210" s="364"/>
      <c r="I210" s="364"/>
      <c r="J210" s="364"/>
      <c r="K210" s="364"/>
      <c r="L210" s="364"/>
      <c r="M210" s="364"/>
      <c r="N210" s="364"/>
      <c r="O210" s="364"/>
      <c r="P210" s="364"/>
      <c r="Q210" s="364"/>
      <c r="R210" s="298"/>
      <c r="S210" s="298"/>
      <c r="T210" s="298"/>
      <c r="U210" s="298"/>
      <c r="V210" s="298"/>
      <c r="W210" s="298"/>
      <c r="X210" s="298"/>
      <c r="Y210" s="298"/>
      <c r="Z210" s="298"/>
    </row>
    <row r="211" spans="1:26" ht="14.25" customHeight="1">
      <c r="A211" s="364"/>
      <c r="B211" s="364"/>
      <c r="C211" s="364"/>
      <c r="D211" s="364"/>
      <c r="E211" s="364"/>
      <c r="F211" s="364"/>
      <c r="G211" s="364"/>
      <c r="H211" s="364"/>
      <c r="I211" s="364"/>
      <c r="J211" s="364"/>
      <c r="K211" s="364"/>
      <c r="L211" s="364"/>
      <c r="M211" s="364"/>
      <c r="N211" s="364"/>
      <c r="O211" s="364"/>
      <c r="P211" s="364"/>
      <c r="Q211" s="364"/>
      <c r="R211" s="298"/>
      <c r="S211" s="298"/>
      <c r="T211" s="298"/>
      <c r="U211" s="298"/>
      <c r="V211" s="298"/>
      <c r="W211" s="298"/>
      <c r="X211" s="298"/>
      <c r="Y211" s="298"/>
      <c r="Z211" s="298"/>
    </row>
    <row r="212" spans="1:26" ht="14.25" customHeight="1">
      <c r="A212" s="364"/>
      <c r="B212" s="364"/>
      <c r="C212" s="364"/>
      <c r="D212" s="364"/>
      <c r="E212" s="364"/>
      <c r="F212" s="364"/>
      <c r="G212" s="364"/>
      <c r="H212" s="364"/>
      <c r="I212" s="364"/>
      <c r="J212" s="364"/>
      <c r="K212" s="364"/>
      <c r="L212" s="364"/>
      <c r="M212" s="364"/>
      <c r="N212" s="364"/>
      <c r="O212" s="364"/>
      <c r="P212" s="364"/>
      <c r="Q212" s="364"/>
      <c r="R212" s="298"/>
      <c r="S212" s="298"/>
      <c r="T212" s="298"/>
      <c r="U212" s="298"/>
      <c r="V212" s="298"/>
      <c r="W212" s="298"/>
      <c r="X212" s="298"/>
      <c r="Y212" s="298"/>
      <c r="Z212" s="298"/>
    </row>
    <row r="213" spans="1:26" ht="14.25" customHeight="1">
      <c r="A213" s="364"/>
      <c r="B213" s="364"/>
      <c r="C213" s="364"/>
      <c r="D213" s="364"/>
      <c r="E213" s="364"/>
      <c r="F213" s="364"/>
      <c r="G213" s="364"/>
      <c r="H213" s="364"/>
      <c r="I213" s="364"/>
      <c r="J213" s="364"/>
      <c r="K213" s="364"/>
      <c r="L213" s="364"/>
      <c r="M213" s="364"/>
      <c r="N213" s="364"/>
      <c r="O213" s="364"/>
      <c r="P213" s="364"/>
      <c r="Q213" s="364"/>
      <c r="R213" s="298"/>
      <c r="S213" s="298"/>
      <c r="T213" s="298"/>
      <c r="U213" s="298"/>
      <c r="V213" s="298"/>
      <c r="W213" s="298"/>
      <c r="X213" s="298"/>
      <c r="Y213" s="298"/>
      <c r="Z213" s="298"/>
    </row>
    <row r="214" spans="1:26" ht="14.25" customHeight="1">
      <c r="A214" s="364"/>
      <c r="B214" s="364"/>
      <c r="C214" s="364"/>
      <c r="D214" s="364"/>
      <c r="E214" s="364"/>
      <c r="F214" s="364"/>
      <c r="G214" s="364"/>
      <c r="H214" s="364"/>
      <c r="I214" s="364"/>
      <c r="J214" s="364"/>
      <c r="K214" s="364"/>
      <c r="L214" s="364"/>
      <c r="M214" s="364"/>
      <c r="N214" s="364"/>
      <c r="O214" s="364"/>
      <c r="P214" s="364"/>
      <c r="Q214" s="364"/>
      <c r="R214" s="298"/>
      <c r="S214" s="298"/>
      <c r="T214" s="298"/>
      <c r="U214" s="298"/>
      <c r="V214" s="298"/>
      <c r="W214" s="298"/>
      <c r="X214" s="298"/>
      <c r="Y214" s="298"/>
      <c r="Z214" s="298"/>
    </row>
    <row r="215" spans="1:26" ht="14.25" customHeight="1">
      <c r="A215" s="364"/>
      <c r="B215" s="364"/>
      <c r="C215" s="364"/>
      <c r="D215" s="364"/>
      <c r="E215" s="364"/>
      <c r="F215" s="364"/>
      <c r="G215" s="364"/>
      <c r="H215" s="364"/>
      <c r="I215" s="364"/>
      <c r="J215" s="364"/>
      <c r="K215" s="364"/>
      <c r="L215" s="364"/>
      <c r="M215" s="364"/>
      <c r="N215" s="364"/>
      <c r="O215" s="364"/>
      <c r="P215" s="364"/>
      <c r="Q215" s="364"/>
      <c r="R215" s="298"/>
      <c r="S215" s="298"/>
      <c r="T215" s="298"/>
      <c r="U215" s="298"/>
      <c r="V215" s="298"/>
      <c r="W215" s="298"/>
      <c r="X215" s="298"/>
      <c r="Y215" s="298"/>
      <c r="Z215" s="298"/>
    </row>
    <row r="216" spans="1:26" ht="14.25" customHeight="1">
      <c r="A216" s="364"/>
      <c r="B216" s="364"/>
      <c r="C216" s="364"/>
      <c r="D216" s="364"/>
      <c r="E216" s="364"/>
      <c r="F216" s="364"/>
      <c r="G216" s="364"/>
      <c r="H216" s="364"/>
      <c r="I216" s="364"/>
      <c r="J216" s="364"/>
      <c r="K216" s="364"/>
      <c r="L216" s="364"/>
      <c r="M216" s="364"/>
      <c r="N216" s="364"/>
      <c r="O216" s="364"/>
      <c r="P216" s="364"/>
      <c r="Q216" s="364"/>
      <c r="R216" s="298"/>
      <c r="S216" s="298"/>
      <c r="T216" s="298"/>
      <c r="U216" s="298"/>
      <c r="V216" s="298"/>
      <c r="W216" s="298"/>
      <c r="X216" s="298"/>
      <c r="Y216" s="298"/>
      <c r="Z216" s="298"/>
    </row>
    <row r="217" spans="1:26" ht="14.25" customHeight="1">
      <c r="A217" s="364"/>
      <c r="B217" s="364"/>
      <c r="C217" s="364"/>
      <c r="D217" s="364"/>
      <c r="E217" s="364"/>
      <c r="F217" s="364"/>
      <c r="G217" s="364"/>
      <c r="H217" s="364"/>
      <c r="I217" s="364"/>
      <c r="J217" s="364"/>
      <c r="K217" s="364"/>
      <c r="L217" s="364"/>
      <c r="M217" s="364"/>
      <c r="N217" s="364"/>
      <c r="O217" s="364"/>
      <c r="P217" s="364"/>
      <c r="Q217" s="364"/>
      <c r="R217" s="298"/>
      <c r="S217" s="298"/>
      <c r="T217" s="298"/>
      <c r="U217" s="298"/>
      <c r="V217" s="298"/>
      <c r="W217" s="298"/>
      <c r="X217" s="298"/>
      <c r="Y217" s="298"/>
      <c r="Z217" s="298"/>
    </row>
    <row r="218" spans="1:26" ht="14.25" customHeight="1">
      <c r="A218" s="364"/>
      <c r="B218" s="364"/>
      <c r="C218" s="364"/>
      <c r="D218" s="364"/>
      <c r="E218" s="364"/>
      <c r="F218" s="364"/>
      <c r="G218" s="364"/>
      <c r="H218" s="364"/>
      <c r="I218" s="364"/>
      <c r="J218" s="364"/>
      <c r="K218" s="364"/>
      <c r="L218" s="364"/>
      <c r="M218" s="364"/>
      <c r="N218" s="364"/>
      <c r="O218" s="364"/>
      <c r="P218" s="364"/>
      <c r="Q218" s="364"/>
      <c r="R218" s="298"/>
      <c r="S218" s="298"/>
      <c r="T218" s="298"/>
      <c r="U218" s="298"/>
      <c r="V218" s="298"/>
      <c r="W218" s="298"/>
      <c r="X218" s="298"/>
      <c r="Y218" s="298"/>
      <c r="Z218" s="298"/>
    </row>
    <row r="219" spans="1:26" ht="14.25" customHeight="1">
      <c r="A219" s="364"/>
      <c r="B219" s="364"/>
      <c r="C219" s="364"/>
      <c r="D219" s="364"/>
      <c r="E219" s="364"/>
      <c r="F219" s="364"/>
      <c r="G219" s="364"/>
      <c r="H219" s="364"/>
      <c r="I219" s="364"/>
      <c r="J219" s="364"/>
      <c r="K219" s="364"/>
      <c r="L219" s="364"/>
      <c r="M219" s="364"/>
      <c r="N219" s="364"/>
      <c r="O219" s="364"/>
      <c r="P219" s="364"/>
      <c r="Q219" s="364"/>
      <c r="R219" s="298"/>
      <c r="S219" s="298"/>
      <c r="T219" s="298"/>
      <c r="U219" s="298"/>
      <c r="V219" s="298"/>
      <c r="W219" s="298"/>
      <c r="X219" s="298"/>
      <c r="Y219" s="298"/>
      <c r="Z219" s="298"/>
    </row>
    <row r="220" spans="1:26" ht="14.25" customHeight="1">
      <c r="A220" s="364"/>
      <c r="B220" s="364"/>
      <c r="C220" s="364"/>
      <c r="D220" s="364"/>
      <c r="E220" s="364"/>
      <c r="F220" s="364"/>
      <c r="G220" s="364"/>
      <c r="H220" s="364"/>
      <c r="I220" s="364"/>
      <c r="J220" s="364"/>
      <c r="K220" s="364"/>
      <c r="L220" s="364"/>
      <c r="M220" s="364"/>
      <c r="N220" s="364"/>
      <c r="O220" s="364"/>
      <c r="P220" s="364"/>
      <c r="Q220" s="364"/>
      <c r="R220" s="298"/>
      <c r="S220" s="298"/>
      <c r="T220" s="298"/>
      <c r="U220" s="298"/>
      <c r="V220" s="298"/>
      <c r="W220" s="298"/>
      <c r="X220" s="298"/>
      <c r="Y220" s="298"/>
      <c r="Z220" s="298"/>
    </row>
    <row r="221" spans="1:26" ht="14.25" customHeight="1">
      <c r="A221" s="364"/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  <c r="P221" s="364"/>
      <c r="Q221" s="364"/>
      <c r="R221" s="298"/>
      <c r="S221" s="298"/>
      <c r="T221" s="298"/>
      <c r="U221" s="298"/>
      <c r="V221" s="298"/>
      <c r="W221" s="298"/>
      <c r="X221" s="298"/>
      <c r="Y221" s="298"/>
      <c r="Z221" s="298"/>
    </row>
    <row r="222" spans="1:26" ht="14.25" customHeight="1">
      <c r="A222" s="364"/>
      <c r="B222" s="364"/>
      <c r="C222" s="364"/>
      <c r="D222" s="364"/>
      <c r="E222" s="364"/>
      <c r="F222" s="364"/>
      <c r="G222" s="364"/>
      <c r="H222" s="364"/>
      <c r="I222" s="364"/>
      <c r="J222" s="364"/>
      <c r="K222" s="364"/>
      <c r="L222" s="364"/>
      <c r="M222" s="364"/>
      <c r="N222" s="364"/>
      <c r="O222" s="364"/>
      <c r="P222" s="364"/>
      <c r="Q222" s="364"/>
      <c r="R222" s="298"/>
      <c r="S222" s="298"/>
      <c r="T222" s="298"/>
      <c r="U222" s="298"/>
      <c r="V222" s="298"/>
      <c r="W222" s="298"/>
      <c r="X222" s="298"/>
      <c r="Y222" s="298"/>
      <c r="Z222" s="298"/>
    </row>
    <row r="223" spans="1:26" ht="14.25" customHeight="1">
      <c r="A223" s="364"/>
      <c r="B223" s="364"/>
      <c r="C223" s="364"/>
      <c r="D223" s="364"/>
      <c r="E223" s="364"/>
      <c r="F223" s="364"/>
      <c r="G223" s="364"/>
      <c r="H223" s="364"/>
      <c r="I223" s="364"/>
      <c r="J223" s="364"/>
      <c r="K223" s="364"/>
      <c r="L223" s="364"/>
      <c r="M223" s="364"/>
      <c r="N223" s="364"/>
      <c r="O223" s="364"/>
      <c r="P223" s="364"/>
      <c r="Q223" s="364"/>
      <c r="R223" s="298"/>
      <c r="S223" s="298"/>
      <c r="T223" s="298"/>
      <c r="U223" s="298"/>
      <c r="V223" s="298"/>
      <c r="W223" s="298"/>
      <c r="X223" s="298"/>
      <c r="Y223" s="298"/>
      <c r="Z223" s="298"/>
    </row>
    <row r="224" spans="1:26" ht="14.25" customHeight="1">
      <c r="A224" s="364"/>
      <c r="B224" s="364"/>
      <c r="C224" s="364"/>
      <c r="D224" s="364"/>
      <c r="E224" s="364"/>
      <c r="F224" s="364"/>
      <c r="G224" s="364"/>
      <c r="H224" s="364"/>
      <c r="I224" s="364"/>
      <c r="J224" s="364"/>
      <c r="K224" s="364"/>
      <c r="L224" s="364"/>
      <c r="M224" s="364"/>
      <c r="N224" s="364"/>
      <c r="O224" s="364"/>
      <c r="P224" s="364"/>
      <c r="Q224" s="364"/>
      <c r="R224" s="298"/>
      <c r="S224" s="298"/>
      <c r="T224" s="298"/>
      <c r="U224" s="298"/>
      <c r="V224" s="298"/>
      <c r="W224" s="298"/>
      <c r="X224" s="298"/>
      <c r="Y224" s="298"/>
      <c r="Z224" s="298"/>
    </row>
    <row r="225" spans="1:26" ht="14.25" customHeight="1">
      <c r="A225" s="364"/>
      <c r="B225" s="364"/>
      <c r="C225" s="364"/>
      <c r="D225" s="364"/>
      <c r="E225" s="364"/>
      <c r="F225" s="364"/>
      <c r="G225" s="364"/>
      <c r="H225" s="364"/>
      <c r="I225" s="364"/>
      <c r="J225" s="364"/>
      <c r="K225" s="364"/>
      <c r="L225" s="364"/>
      <c r="M225" s="364"/>
      <c r="N225" s="364"/>
      <c r="O225" s="364"/>
      <c r="P225" s="364"/>
      <c r="Q225" s="364"/>
      <c r="R225" s="298"/>
      <c r="S225" s="298"/>
      <c r="T225" s="298"/>
      <c r="U225" s="298"/>
      <c r="V225" s="298"/>
      <c r="W225" s="298"/>
      <c r="X225" s="298"/>
      <c r="Y225" s="298"/>
      <c r="Z225" s="298"/>
    </row>
    <row r="226" spans="1:26" ht="14.25" customHeight="1">
      <c r="A226" s="364"/>
      <c r="B226" s="364"/>
      <c r="C226" s="364"/>
      <c r="D226" s="364"/>
      <c r="E226" s="364"/>
      <c r="F226" s="364"/>
      <c r="G226" s="364"/>
      <c r="H226" s="364"/>
      <c r="I226" s="364"/>
      <c r="J226" s="364"/>
      <c r="K226" s="364"/>
      <c r="L226" s="364"/>
      <c r="M226" s="364"/>
      <c r="N226" s="364"/>
      <c r="O226" s="364"/>
      <c r="P226" s="364"/>
      <c r="Q226" s="364"/>
      <c r="R226" s="298"/>
      <c r="S226" s="298"/>
      <c r="T226" s="298"/>
      <c r="U226" s="298"/>
      <c r="V226" s="298"/>
      <c r="W226" s="298"/>
      <c r="X226" s="298"/>
      <c r="Y226" s="298"/>
      <c r="Z226" s="298"/>
    </row>
    <row r="227" spans="1:26" ht="14.25" customHeight="1">
      <c r="A227" s="364"/>
      <c r="B227" s="364"/>
      <c r="C227" s="364"/>
      <c r="D227" s="364"/>
      <c r="E227" s="364"/>
      <c r="F227" s="364"/>
      <c r="G227" s="364"/>
      <c r="H227" s="364"/>
      <c r="I227" s="364"/>
      <c r="J227" s="364"/>
      <c r="K227" s="364"/>
      <c r="L227" s="364"/>
      <c r="M227" s="364"/>
      <c r="N227" s="364"/>
      <c r="O227" s="364"/>
      <c r="P227" s="364"/>
      <c r="Q227" s="364"/>
      <c r="R227" s="298"/>
      <c r="S227" s="298"/>
      <c r="T227" s="298"/>
      <c r="U227" s="298"/>
      <c r="V227" s="298"/>
      <c r="W227" s="298"/>
      <c r="X227" s="298"/>
      <c r="Y227" s="298"/>
      <c r="Z227" s="298"/>
    </row>
    <row r="228" spans="1:26" ht="14.25" customHeight="1">
      <c r="A228" s="364"/>
      <c r="B228" s="364"/>
      <c r="C228" s="364"/>
      <c r="D228" s="364"/>
      <c r="E228" s="364"/>
      <c r="F228" s="364"/>
      <c r="G228" s="364"/>
      <c r="H228" s="364"/>
      <c r="I228" s="364"/>
      <c r="J228" s="364"/>
      <c r="K228" s="364"/>
      <c r="L228" s="364"/>
      <c r="M228" s="364"/>
      <c r="N228" s="364"/>
      <c r="O228" s="364"/>
      <c r="P228" s="364"/>
      <c r="Q228" s="364"/>
      <c r="R228" s="298"/>
      <c r="S228" s="298"/>
      <c r="T228" s="298"/>
      <c r="U228" s="298"/>
      <c r="V228" s="298"/>
      <c r="W228" s="298"/>
      <c r="X228" s="298"/>
      <c r="Y228" s="298"/>
      <c r="Z228" s="298"/>
    </row>
    <row r="229" spans="1:26" ht="14.25" customHeight="1">
      <c r="A229" s="364"/>
      <c r="B229" s="364"/>
      <c r="C229" s="364"/>
      <c r="D229" s="364"/>
      <c r="E229" s="364"/>
      <c r="F229" s="364"/>
      <c r="G229" s="364"/>
      <c r="H229" s="364"/>
      <c r="I229" s="364"/>
      <c r="J229" s="364"/>
      <c r="K229" s="364"/>
      <c r="L229" s="364"/>
      <c r="M229" s="364"/>
      <c r="N229" s="364"/>
      <c r="O229" s="364"/>
      <c r="P229" s="364"/>
      <c r="Q229" s="364"/>
      <c r="R229" s="298"/>
      <c r="S229" s="298"/>
      <c r="T229" s="298"/>
      <c r="U229" s="298"/>
      <c r="V229" s="298"/>
      <c r="W229" s="298"/>
      <c r="X229" s="298"/>
      <c r="Y229" s="298"/>
      <c r="Z229" s="298"/>
    </row>
    <row r="230" spans="1:26" ht="14.25" customHeight="1">
      <c r="A230" s="364"/>
      <c r="B230" s="364"/>
      <c r="C230" s="364"/>
      <c r="D230" s="364"/>
      <c r="E230" s="364"/>
      <c r="F230" s="364"/>
      <c r="G230" s="364"/>
      <c r="H230" s="364"/>
      <c r="I230" s="364"/>
      <c r="J230" s="364"/>
      <c r="K230" s="364"/>
      <c r="L230" s="364"/>
      <c r="M230" s="364"/>
      <c r="N230" s="364"/>
      <c r="O230" s="364"/>
      <c r="P230" s="364"/>
      <c r="Q230" s="364"/>
      <c r="R230" s="298"/>
      <c r="S230" s="298"/>
      <c r="T230" s="298"/>
      <c r="U230" s="298"/>
      <c r="V230" s="298"/>
      <c r="W230" s="298"/>
      <c r="X230" s="298"/>
      <c r="Y230" s="298"/>
      <c r="Z230" s="298"/>
    </row>
    <row r="231" spans="1:26" ht="14.25" customHeight="1">
      <c r="A231" s="364"/>
      <c r="B231" s="364"/>
      <c r="C231" s="364"/>
      <c r="D231" s="364"/>
      <c r="E231" s="364"/>
      <c r="F231" s="364"/>
      <c r="G231" s="364"/>
      <c r="H231" s="364"/>
      <c r="I231" s="364"/>
      <c r="J231" s="364"/>
      <c r="K231" s="364"/>
      <c r="L231" s="364"/>
      <c r="M231" s="364"/>
      <c r="N231" s="364"/>
      <c r="O231" s="364"/>
      <c r="P231" s="364"/>
      <c r="Q231" s="364"/>
      <c r="R231" s="298"/>
      <c r="S231" s="298"/>
      <c r="T231" s="298"/>
      <c r="U231" s="298"/>
      <c r="V231" s="298"/>
      <c r="W231" s="298"/>
      <c r="X231" s="298"/>
      <c r="Y231" s="298"/>
      <c r="Z231" s="298"/>
    </row>
    <row r="232" spans="1:26" ht="14.25" customHeight="1">
      <c r="A232" s="364"/>
      <c r="B232" s="364"/>
      <c r="C232" s="364"/>
      <c r="D232" s="364"/>
      <c r="E232" s="364"/>
      <c r="F232" s="364"/>
      <c r="G232" s="364"/>
      <c r="H232" s="364"/>
      <c r="I232" s="364"/>
      <c r="J232" s="364"/>
      <c r="K232" s="364"/>
      <c r="L232" s="364"/>
      <c r="M232" s="364"/>
      <c r="N232" s="364"/>
      <c r="O232" s="364"/>
      <c r="P232" s="364"/>
      <c r="Q232" s="364"/>
      <c r="R232" s="298"/>
      <c r="S232" s="298"/>
      <c r="T232" s="298"/>
      <c r="U232" s="298"/>
      <c r="V232" s="298"/>
      <c r="W232" s="298"/>
      <c r="X232" s="298"/>
      <c r="Y232" s="298"/>
      <c r="Z232" s="298"/>
    </row>
    <row r="233" spans="1:26" ht="14.25" customHeight="1">
      <c r="A233" s="364"/>
      <c r="B233" s="364"/>
      <c r="C233" s="364"/>
      <c r="D233" s="364"/>
      <c r="E233" s="364"/>
      <c r="F233" s="364"/>
      <c r="G233" s="364"/>
      <c r="H233" s="364"/>
      <c r="I233" s="364"/>
      <c r="J233" s="364"/>
      <c r="K233" s="364"/>
      <c r="L233" s="364"/>
      <c r="M233" s="364"/>
      <c r="N233" s="364"/>
      <c r="O233" s="364"/>
      <c r="P233" s="364"/>
      <c r="Q233" s="364"/>
      <c r="R233" s="298"/>
      <c r="S233" s="298"/>
      <c r="T233" s="298"/>
      <c r="U233" s="298"/>
      <c r="V233" s="298"/>
      <c r="W233" s="298"/>
      <c r="X233" s="298"/>
      <c r="Y233" s="298"/>
      <c r="Z233" s="298"/>
    </row>
    <row r="234" spans="1:26" ht="14.25" customHeight="1">
      <c r="A234" s="364"/>
      <c r="B234" s="364"/>
      <c r="C234" s="364"/>
      <c r="D234" s="364"/>
      <c r="E234" s="364"/>
      <c r="F234" s="364"/>
      <c r="G234" s="364"/>
      <c r="H234" s="364"/>
      <c r="I234" s="364"/>
      <c r="J234" s="364"/>
      <c r="K234" s="364"/>
      <c r="L234" s="364"/>
      <c r="M234" s="364"/>
      <c r="N234" s="364"/>
      <c r="O234" s="364"/>
      <c r="P234" s="364"/>
      <c r="Q234" s="364"/>
      <c r="R234" s="298"/>
      <c r="S234" s="298"/>
      <c r="T234" s="298"/>
      <c r="U234" s="298"/>
      <c r="V234" s="298"/>
      <c r="W234" s="298"/>
      <c r="X234" s="298"/>
      <c r="Y234" s="298"/>
      <c r="Z234" s="298"/>
    </row>
    <row r="235" spans="1:26" ht="14.25" customHeight="1">
      <c r="A235" s="364"/>
      <c r="B235" s="364"/>
      <c r="C235" s="364"/>
      <c r="D235" s="364"/>
      <c r="E235" s="364"/>
      <c r="F235" s="364"/>
      <c r="G235" s="364"/>
      <c r="H235" s="364"/>
      <c r="I235" s="364"/>
      <c r="J235" s="364"/>
      <c r="K235" s="364"/>
      <c r="L235" s="364"/>
      <c r="M235" s="364"/>
      <c r="N235" s="364"/>
      <c r="O235" s="364"/>
      <c r="P235" s="364"/>
      <c r="Q235" s="364"/>
      <c r="R235" s="298"/>
      <c r="S235" s="298"/>
      <c r="T235" s="298"/>
      <c r="U235" s="298"/>
      <c r="V235" s="298"/>
      <c r="W235" s="298"/>
      <c r="X235" s="298"/>
      <c r="Y235" s="298"/>
      <c r="Z235" s="298"/>
    </row>
    <row r="236" spans="1:26" ht="14.25" customHeight="1">
      <c r="A236" s="364"/>
      <c r="B236" s="364"/>
      <c r="C236" s="364"/>
      <c r="D236" s="364"/>
      <c r="E236" s="364"/>
      <c r="F236" s="364"/>
      <c r="G236" s="364"/>
      <c r="H236" s="364"/>
      <c r="I236" s="364"/>
      <c r="J236" s="364"/>
      <c r="K236" s="364"/>
      <c r="L236" s="364"/>
      <c r="M236" s="364"/>
      <c r="N236" s="364"/>
      <c r="O236" s="364"/>
      <c r="P236" s="364"/>
      <c r="Q236" s="364"/>
      <c r="R236" s="298"/>
      <c r="S236" s="298"/>
      <c r="T236" s="298"/>
      <c r="U236" s="298"/>
      <c r="V236" s="298"/>
      <c r="W236" s="298"/>
      <c r="X236" s="298"/>
      <c r="Y236" s="298"/>
      <c r="Z236" s="298"/>
    </row>
    <row r="237" spans="1:26" ht="14.25" customHeight="1">
      <c r="A237" s="364"/>
      <c r="B237" s="364"/>
      <c r="C237" s="364"/>
      <c r="D237" s="364"/>
      <c r="E237" s="364"/>
      <c r="F237" s="364"/>
      <c r="G237" s="364"/>
      <c r="H237" s="364"/>
      <c r="I237" s="364"/>
      <c r="J237" s="364"/>
      <c r="K237" s="364"/>
      <c r="L237" s="364"/>
      <c r="M237" s="364"/>
      <c r="N237" s="364"/>
      <c r="O237" s="364"/>
      <c r="P237" s="364"/>
      <c r="Q237" s="364"/>
      <c r="R237" s="298"/>
      <c r="S237" s="298"/>
      <c r="T237" s="298"/>
      <c r="U237" s="298"/>
      <c r="V237" s="298"/>
      <c r="W237" s="298"/>
      <c r="X237" s="298"/>
      <c r="Y237" s="298"/>
      <c r="Z237" s="298"/>
    </row>
    <row r="238" spans="1:26" ht="14.25" customHeight="1">
      <c r="A238" s="364"/>
      <c r="B238" s="364"/>
      <c r="C238" s="364"/>
      <c r="D238" s="364"/>
      <c r="E238" s="364"/>
      <c r="F238" s="364"/>
      <c r="G238" s="364"/>
      <c r="H238" s="364"/>
      <c r="I238" s="364"/>
      <c r="J238" s="364"/>
      <c r="K238" s="364"/>
      <c r="L238" s="364"/>
      <c r="M238" s="364"/>
      <c r="N238" s="364"/>
      <c r="O238" s="364"/>
      <c r="P238" s="364"/>
      <c r="Q238" s="364"/>
      <c r="R238" s="298"/>
      <c r="S238" s="298"/>
      <c r="T238" s="298"/>
      <c r="U238" s="298"/>
      <c r="V238" s="298"/>
      <c r="W238" s="298"/>
      <c r="X238" s="298"/>
      <c r="Y238" s="298"/>
      <c r="Z238" s="298"/>
    </row>
    <row r="239" spans="1:26" ht="14.25" customHeight="1">
      <c r="A239" s="364"/>
      <c r="B239" s="364"/>
      <c r="C239" s="364"/>
      <c r="D239" s="364"/>
      <c r="E239" s="364"/>
      <c r="F239" s="364"/>
      <c r="G239" s="364"/>
      <c r="H239" s="364"/>
      <c r="I239" s="364"/>
      <c r="J239" s="364"/>
      <c r="K239" s="364"/>
      <c r="L239" s="364"/>
      <c r="M239" s="364"/>
      <c r="N239" s="364"/>
      <c r="O239" s="364"/>
      <c r="P239" s="364"/>
      <c r="Q239" s="364"/>
      <c r="R239" s="298"/>
      <c r="S239" s="298"/>
      <c r="T239" s="298"/>
      <c r="U239" s="298"/>
      <c r="V239" s="298"/>
      <c r="W239" s="298"/>
      <c r="X239" s="298"/>
      <c r="Y239" s="298"/>
      <c r="Z239" s="298"/>
    </row>
    <row r="240" spans="1:26" ht="14.25" customHeight="1">
      <c r="A240" s="364"/>
      <c r="B240" s="364"/>
      <c r="C240" s="364"/>
      <c r="D240" s="364"/>
      <c r="E240" s="364"/>
      <c r="F240" s="364"/>
      <c r="G240" s="364"/>
      <c r="H240" s="364"/>
      <c r="I240" s="364"/>
      <c r="J240" s="364"/>
      <c r="K240" s="364"/>
      <c r="L240" s="364"/>
      <c r="M240" s="364"/>
      <c r="N240" s="364"/>
      <c r="O240" s="364"/>
      <c r="P240" s="364"/>
      <c r="Q240" s="364"/>
      <c r="R240" s="298"/>
      <c r="S240" s="298"/>
      <c r="T240" s="298"/>
      <c r="U240" s="298"/>
      <c r="V240" s="298"/>
      <c r="W240" s="298"/>
      <c r="X240" s="298"/>
      <c r="Y240" s="298"/>
      <c r="Z240" s="298"/>
    </row>
    <row r="241" spans="1:26" ht="14.25" customHeight="1">
      <c r="A241" s="364"/>
      <c r="B241" s="364"/>
      <c r="C241" s="364"/>
      <c r="D241" s="364"/>
      <c r="E241" s="364"/>
      <c r="F241" s="364"/>
      <c r="G241" s="364"/>
      <c r="H241" s="364"/>
      <c r="I241" s="364"/>
      <c r="J241" s="364"/>
      <c r="K241" s="364"/>
      <c r="L241" s="364"/>
      <c r="M241" s="364"/>
      <c r="N241" s="364"/>
      <c r="O241" s="364"/>
      <c r="P241" s="364"/>
      <c r="Q241" s="364"/>
      <c r="R241" s="298"/>
      <c r="S241" s="298"/>
      <c r="T241" s="298"/>
      <c r="U241" s="298"/>
      <c r="V241" s="298"/>
      <c r="W241" s="298"/>
      <c r="X241" s="298"/>
      <c r="Y241" s="298"/>
      <c r="Z241" s="298"/>
    </row>
    <row r="242" spans="1:26" ht="14.25" customHeight="1">
      <c r="A242" s="364"/>
      <c r="B242" s="364"/>
      <c r="C242" s="364"/>
      <c r="D242" s="364"/>
      <c r="E242" s="364"/>
      <c r="F242" s="364"/>
      <c r="G242" s="364"/>
      <c r="H242" s="364"/>
      <c r="I242" s="364"/>
      <c r="J242" s="364"/>
      <c r="K242" s="364"/>
      <c r="L242" s="364"/>
      <c r="M242" s="364"/>
      <c r="N242" s="364"/>
      <c r="O242" s="364"/>
      <c r="P242" s="364"/>
      <c r="Q242" s="364"/>
      <c r="R242" s="298"/>
      <c r="S242" s="298"/>
      <c r="T242" s="298"/>
      <c r="U242" s="298"/>
      <c r="V242" s="298"/>
      <c r="W242" s="298"/>
      <c r="X242" s="298"/>
      <c r="Y242" s="298"/>
      <c r="Z242" s="298"/>
    </row>
    <row r="243" spans="1:26" ht="14.25" customHeight="1">
      <c r="A243" s="364"/>
      <c r="B243" s="364"/>
      <c r="C243" s="364"/>
      <c r="D243" s="364"/>
      <c r="E243" s="364"/>
      <c r="F243" s="364"/>
      <c r="G243" s="364"/>
      <c r="H243" s="364"/>
      <c r="I243" s="364"/>
      <c r="J243" s="364"/>
      <c r="K243" s="364"/>
      <c r="L243" s="364"/>
      <c r="M243" s="364"/>
      <c r="N243" s="364"/>
      <c r="O243" s="364"/>
      <c r="P243" s="364"/>
      <c r="Q243" s="364"/>
      <c r="R243" s="298"/>
      <c r="S243" s="298"/>
      <c r="T243" s="298"/>
      <c r="U243" s="298"/>
      <c r="V243" s="298"/>
      <c r="W243" s="298"/>
      <c r="X243" s="298"/>
      <c r="Y243" s="298"/>
      <c r="Z243" s="298"/>
    </row>
    <row r="244" spans="1:26" ht="14.25" customHeight="1">
      <c r="A244" s="364"/>
      <c r="B244" s="364"/>
      <c r="C244" s="364"/>
      <c r="D244" s="364"/>
      <c r="E244" s="364"/>
      <c r="F244" s="364"/>
      <c r="G244" s="364"/>
      <c r="H244" s="364"/>
      <c r="I244" s="364"/>
      <c r="J244" s="364"/>
      <c r="K244" s="364"/>
      <c r="L244" s="364"/>
      <c r="M244" s="364"/>
      <c r="N244" s="364"/>
      <c r="O244" s="364"/>
      <c r="P244" s="364"/>
      <c r="Q244" s="364"/>
      <c r="R244" s="298"/>
      <c r="S244" s="298"/>
      <c r="T244" s="298"/>
      <c r="U244" s="298"/>
      <c r="V244" s="298"/>
      <c r="W244" s="298"/>
      <c r="X244" s="298"/>
      <c r="Y244" s="298"/>
      <c r="Z244" s="298"/>
    </row>
    <row r="245" spans="1:26" ht="14.25" customHeight="1">
      <c r="A245" s="364"/>
      <c r="B245" s="364"/>
      <c r="C245" s="364"/>
      <c r="D245" s="364"/>
      <c r="E245" s="364"/>
      <c r="F245" s="364"/>
      <c r="G245" s="364"/>
      <c r="H245" s="364"/>
      <c r="I245" s="364"/>
      <c r="J245" s="364"/>
      <c r="K245" s="364"/>
      <c r="L245" s="364"/>
      <c r="M245" s="364"/>
      <c r="N245" s="364"/>
      <c r="O245" s="364"/>
      <c r="P245" s="364"/>
      <c r="Q245" s="364"/>
      <c r="R245" s="298"/>
      <c r="S245" s="298"/>
      <c r="T245" s="298"/>
      <c r="U245" s="298"/>
      <c r="V245" s="298"/>
      <c r="W245" s="298"/>
      <c r="X245" s="298"/>
      <c r="Y245" s="298"/>
      <c r="Z245" s="298"/>
    </row>
    <row r="246" spans="1:26" ht="14.25" customHeight="1">
      <c r="A246" s="364"/>
      <c r="B246" s="364"/>
      <c r="C246" s="364"/>
      <c r="D246" s="364"/>
      <c r="E246" s="364"/>
      <c r="F246" s="364"/>
      <c r="G246" s="364"/>
      <c r="H246" s="364"/>
      <c r="I246" s="364"/>
      <c r="J246" s="364"/>
      <c r="K246" s="364"/>
      <c r="L246" s="364"/>
      <c r="M246" s="364"/>
      <c r="N246" s="364"/>
      <c r="O246" s="364"/>
      <c r="P246" s="364"/>
      <c r="Q246" s="364"/>
      <c r="R246" s="298"/>
      <c r="S246" s="298"/>
      <c r="T246" s="298"/>
      <c r="U246" s="298"/>
      <c r="V246" s="298"/>
      <c r="W246" s="298"/>
      <c r="X246" s="298"/>
      <c r="Y246" s="298"/>
      <c r="Z246" s="298"/>
    </row>
    <row r="247" spans="1:26" ht="14.25" customHeight="1">
      <c r="A247" s="364"/>
      <c r="B247" s="364"/>
      <c r="C247" s="364"/>
      <c r="D247" s="364"/>
      <c r="E247" s="364"/>
      <c r="F247" s="364"/>
      <c r="G247" s="364"/>
      <c r="H247" s="364"/>
      <c r="I247" s="364"/>
      <c r="J247" s="364"/>
      <c r="K247" s="364"/>
      <c r="L247" s="364"/>
      <c r="M247" s="364"/>
      <c r="N247" s="364"/>
      <c r="O247" s="364"/>
      <c r="P247" s="364"/>
      <c r="Q247" s="364"/>
      <c r="R247" s="298"/>
      <c r="S247" s="298"/>
      <c r="T247" s="298"/>
      <c r="U247" s="298"/>
      <c r="V247" s="298"/>
      <c r="W247" s="298"/>
      <c r="X247" s="298"/>
      <c r="Y247" s="298"/>
      <c r="Z247" s="298"/>
    </row>
    <row r="248" spans="1:26" ht="14.25" customHeight="1">
      <c r="A248" s="364"/>
      <c r="B248" s="364"/>
      <c r="C248" s="364"/>
      <c r="D248" s="364"/>
      <c r="E248" s="364"/>
      <c r="F248" s="364"/>
      <c r="G248" s="364"/>
      <c r="H248" s="364"/>
      <c r="I248" s="364"/>
      <c r="J248" s="364"/>
      <c r="K248" s="364"/>
      <c r="L248" s="364"/>
      <c r="M248" s="364"/>
      <c r="N248" s="364"/>
      <c r="O248" s="364"/>
      <c r="P248" s="364"/>
      <c r="Q248" s="364"/>
      <c r="R248" s="298"/>
      <c r="S248" s="298"/>
      <c r="T248" s="298"/>
      <c r="U248" s="298"/>
      <c r="V248" s="298"/>
      <c r="W248" s="298"/>
      <c r="X248" s="298"/>
      <c r="Y248" s="298"/>
      <c r="Z248" s="298"/>
    </row>
    <row r="249" spans="1:26" ht="14.25" customHeight="1">
      <c r="A249" s="364"/>
      <c r="B249" s="364"/>
      <c r="C249" s="364"/>
      <c r="D249" s="364"/>
      <c r="E249" s="364"/>
      <c r="F249" s="364"/>
      <c r="G249" s="364"/>
      <c r="H249" s="364"/>
      <c r="I249" s="364"/>
      <c r="J249" s="364"/>
      <c r="K249" s="364"/>
      <c r="L249" s="364"/>
      <c r="M249" s="364"/>
      <c r="N249" s="364"/>
      <c r="O249" s="364"/>
      <c r="P249" s="364"/>
      <c r="Q249" s="364"/>
      <c r="R249" s="298"/>
      <c r="S249" s="298"/>
      <c r="T249" s="298"/>
      <c r="U249" s="298"/>
      <c r="V249" s="298"/>
      <c r="W249" s="298"/>
      <c r="X249" s="298"/>
      <c r="Y249" s="298"/>
      <c r="Z249" s="298"/>
    </row>
    <row r="250" spans="1:26" ht="14.25" customHeight="1">
      <c r="A250" s="364"/>
      <c r="B250" s="364"/>
      <c r="C250" s="364"/>
      <c r="D250" s="364"/>
      <c r="E250" s="364"/>
      <c r="F250" s="364"/>
      <c r="G250" s="364"/>
      <c r="H250" s="364"/>
      <c r="I250" s="364"/>
      <c r="J250" s="364"/>
      <c r="K250" s="364"/>
      <c r="L250" s="364"/>
      <c r="M250" s="364"/>
      <c r="N250" s="364"/>
      <c r="O250" s="364"/>
      <c r="P250" s="364"/>
      <c r="Q250" s="364"/>
      <c r="R250" s="298"/>
      <c r="S250" s="298"/>
      <c r="T250" s="298"/>
      <c r="U250" s="298"/>
      <c r="V250" s="298"/>
      <c r="W250" s="298"/>
      <c r="X250" s="298"/>
      <c r="Y250" s="298"/>
      <c r="Z250" s="298"/>
    </row>
    <row r="251" spans="1:26" ht="14.25" customHeight="1">
      <c r="A251" s="364"/>
      <c r="B251" s="364"/>
      <c r="C251" s="364"/>
      <c r="D251" s="364"/>
      <c r="E251" s="364"/>
      <c r="F251" s="364"/>
      <c r="G251" s="364"/>
      <c r="H251" s="364"/>
      <c r="I251" s="364"/>
      <c r="J251" s="364"/>
      <c r="K251" s="364"/>
      <c r="L251" s="364"/>
      <c r="M251" s="364"/>
      <c r="N251" s="364"/>
      <c r="O251" s="364"/>
      <c r="P251" s="364"/>
      <c r="Q251" s="364"/>
      <c r="R251" s="298"/>
      <c r="S251" s="298"/>
      <c r="T251" s="298"/>
      <c r="U251" s="298"/>
      <c r="V251" s="298"/>
      <c r="W251" s="298"/>
      <c r="X251" s="298"/>
      <c r="Y251" s="298"/>
      <c r="Z251" s="298"/>
    </row>
    <row r="252" spans="1:26" ht="14.25" customHeight="1">
      <c r="A252" s="364"/>
      <c r="B252" s="364"/>
      <c r="C252" s="364"/>
      <c r="D252" s="364"/>
      <c r="E252" s="364"/>
      <c r="F252" s="364"/>
      <c r="G252" s="364"/>
      <c r="H252" s="364"/>
      <c r="I252" s="364"/>
      <c r="J252" s="364"/>
      <c r="K252" s="364"/>
      <c r="L252" s="364"/>
      <c r="M252" s="364"/>
      <c r="N252" s="364"/>
      <c r="O252" s="364"/>
      <c r="P252" s="364"/>
      <c r="Q252" s="364"/>
      <c r="R252" s="298"/>
      <c r="S252" s="298"/>
      <c r="T252" s="298"/>
      <c r="U252" s="298"/>
      <c r="V252" s="298"/>
      <c r="W252" s="298"/>
      <c r="X252" s="298"/>
      <c r="Y252" s="298"/>
      <c r="Z252" s="298"/>
    </row>
    <row r="253" spans="1:26" ht="14.25" customHeight="1">
      <c r="A253" s="364"/>
      <c r="B253" s="364"/>
      <c r="C253" s="364"/>
      <c r="D253" s="364"/>
      <c r="E253" s="364"/>
      <c r="F253" s="364"/>
      <c r="G253" s="364"/>
      <c r="H253" s="364"/>
      <c r="I253" s="364"/>
      <c r="J253" s="364"/>
      <c r="K253" s="364"/>
      <c r="L253" s="364"/>
      <c r="M253" s="364"/>
      <c r="N253" s="364"/>
      <c r="O253" s="364"/>
      <c r="P253" s="364"/>
      <c r="Q253" s="364"/>
      <c r="R253" s="298"/>
      <c r="S253" s="298"/>
      <c r="T253" s="298"/>
      <c r="U253" s="298"/>
      <c r="V253" s="298"/>
      <c r="W253" s="298"/>
      <c r="X253" s="298"/>
      <c r="Y253" s="298"/>
      <c r="Z253" s="298"/>
    </row>
    <row r="254" spans="1:26" ht="14.25" customHeight="1">
      <c r="A254" s="364"/>
      <c r="B254" s="364"/>
      <c r="C254" s="364"/>
      <c r="D254" s="364"/>
      <c r="E254" s="364"/>
      <c r="F254" s="364"/>
      <c r="G254" s="364"/>
      <c r="H254" s="364"/>
      <c r="I254" s="364"/>
      <c r="J254" s="364"/>
      <c r="K254" s="364"/>
      <c r="L254" s="364"/>
      <c r="M254" s="364"/>
      <c r="N254" s="364"/>
      <c r="O254" s="364"/>
      <c r="P254" s="364"/>
      <c r="Q254" s="364"/>
      <c r="R254" s="298"/>
      <c r="S254" s="298"/>
      <c r="T254" s="298"/>
      <c r="U254" s="298"/>
      <c r="V254" s="298"/>
      <c r="W254" s="298"/>
      <c r="X254" s="298"/>
      <c r="Y254" s="298"/>
      <c r="Z254" s="298"/>
    </row>
    <row r="255" spans="1:26" ht="14.25" customHeight="1">
      <c r="A255" s="364"/>
      <c r="B255" s="364"/>
      <c r="C255" s="364"/>
      <c r="D255" s="364"/>
      <c r="E255" s="364"/>
      <c r="F255" s="364"/>
      <c r="G255" s="364"/>
      <c r="H255" s="364"/>
      <c r="I255" s="364"/>
      <c r="J255" s="364"/>
      <c r="K255" s="364"/>
      <c r="L255" s="364"/>
      <c r="M255" s="364"/>
      <c r="N255" s="364"/>
      <c r="O255" s="364"/>
      <c r="P255" s="364"/>
      <c r="Q255" s="364"/>
      <c r="R255" s="298"/>
      <c r="S255" s="298"/>
      <c r="T255" s="298"/>
      <c r="U255" s="298"/>
      <c r="V255" s="298"/>
      <c r="W255" s="298"/>
      <c r="X255" s="298"/>
      <c r="Y255" s="298"/>
      <c r="Z255" s="298"/>
    </row>
    <row r="256" spans="1:26" ht="14.25" customHeight="1">
      <c r="A256" s="364"/>
      <c r="B256" s="364"/>
      <c r="C256" s="364"/>
      <c r="D256" s="364"/>
      <c r="E256" s="364"/>
      <c r="F256" s="364"/>
      <c r="G256" s="364"/>
      <c r="H256" s="364"/>
      <c r="I256" s="364"/>
      <c r="J256" s="364"/>
      <c r="K256" s="364"/>
      <c r="L256" s="364"/>
      <c r="M256" s="364"/>
      <c r="N256" s="364"/>
      <c r="O256" s="364"/>
      <c r="P256" s="364"/>
      <c r="Q256" s="364"/>
      <c r="R256" s="298"/>
      <c r="S256" s="298"/>
      <c r="T256" s="298"/>
      <c r="U256" s="298"/>
      <c r="V256" s="298"/>
      <c r="W256" s="298"/>
      <c r="X256" s="298"/>
      <c r="Y256" s="298"/>
      <c r="Z256" s="298"/>
    </row>
    <row r="257" spans="1:26" ht="14.25" customHeight="1">
      <c r="A257" s="364"/>
      <c r="B257" s="364"/>
      <c r="C257" s="364"/>
      <c r="D257" s="364"/>
      <c r="E257" s="364"/>
      <c r="F257" s="364"/>
      <c r="G257" s="364"/>
      <c r="H257" s="364"/>
      <c r="I257" s="364"/>
      <c r="J257" s="364"/>
      <c r="K257" s="364"/>
      <c r="L257" s="364"/>
      <c r="M257" s="364"/>
      <c r="N257" s="364"/>
      <c r="O257" s="364"/>
      <c r="P257" s="364"/>
      <c r="Q257" s="364"/>
      <c r="R257" s="298"/>
      <c r="S257" s="298"/>
      <c r="T257" s="298"/>
      <c r="U257" s="298"/>
      <c r="V257" s="298"/>
      <c r="W257" s="298"/>
      <c r="X257" s="298"/>
      <c r="Y257" s="298"/>
      <c r="Z257" s="298"/>
    </row>
    <row r="258" spans="1:26" ht="14.25" customHeight="1">
      <c r="A258" s="364"/>
      <c r="B258" s="364"/>
      <c r="C258" s="364"/>
      <c r="D258" s="364"/>
      <c r="E258" s="364"/>
      <c r="F258" s="364"/>
      <c r="G258" s="364"/>
      <c r="H258" s="364"/>
      <c r="I258" s="364"/>
      <c r="J258" s="364"/>
      <c r="K258" s="364"/>
      <c r="L258" s="364"/>
      <c r="M258" s="364"/>
      <c r="N258" s="364"/>
      <c r="O258" s="364"/>
      <c r="P258" s="364"/>
      <c r="Q258" s="364"/>
      <c r="R258" s="298"/>
      <c r="S258" s="298"/>
      <c r="T258" s="298"/>
      <c r="U258" s="298"/>
      <c r="V258" s="298"/>
      <c r="W258" s="298"/>
      <c r="X258" s="298"/>
      <c r="Y258" s="298"/>
      <c r="Z258" s="298"/>
    </row>
    <row r="259" spans="1:26" ht="14.25" customHeight="1">
      <c r="A259" s="364"/>
      <c r="B259" s="364"/>
      <c r="C259" s="364"/>
      <c r="D259" s="364"/>
      <c r="E259" s="364"/>
      <c r="F259" s="364"/>
      <c r="G259" s="364"/>
      <c r="H259" s="364"/>
      <c r="I259" s="364"/>
      <c r="J259" s="364"/>
      <c r="K259" s="364"/>
      <c r="L259" s="364"/>
      <c r="M259" s="364"/>
      <c r="N259" s="364"/>
      <c r="O259" s="364"/>
      <c r="P259" s="364"/>
      <c r="Q259" s="364"/>
      <c r="R259" s="298"/>
      <c r="S259" s="298"/>
      <c r="T259" s="298"/>
      <c r="U259" s="298"/>
      <c r="V259" s="298"/>
      <c r="W259" s="298"/>
      <c r="X259" s="298"/>
      <c r="Y259" s="298"/>
      <c r="Z259" s="298"/>
    </row>
    <row r="260" spans="1:26" ht="14.25" customHeight="1">
      <c r="A260" s="364"/>
      <c r="B260" s="364"/>
      <c r="C260" s="364"/>
      <c r="D260" s="364"/>
      <c r="E260" s="364"/>
      <c r="F260" s="364"/>
      <c r="G260" s="364"/>
      <c r="H260" s="364"/>
      <c r="I260" s="364"/>
      <c r="J260" s="364"/>
      <c r="K260" s="364"/>
      <c r="L260" s="364"/>
      <c r="M260" s="364"/>
      <c r="N260" s="364"/>
      <c r="O260" s="364"/>
      <c r="P260" s="364"/>
      <c r="Q260" s="364"/>
      <c r="R260" s="298"/>
      <c r="S260" s="298"/>
      <c r="T260" s="298"/>
      <c r="U260" s="298"/>
      <c r="V260" s="298"/>
      <c r="W260" s="298"/>
      <c r="X260" s="298"/>
      <c r="Y260" s="298"/>
      <c r="Z260" s="298"/>
    </row>
    <row r="261" spans="1:26" ht="14.25" customHeight="1">
      <c r="A261" s="364"/>
      <c r="B261" s="364"/>
      <c r="C261" s="364"/>
      <c r="D261" s="364"/>
      <c r="E261" s="364"/>
      <c r="F261" s="364"/>
      <c r="G261" s="364"/>
      <c r="H261" s="364"/>
      <c r="I261" s="364"/>
      <c r="J261" s="364"/>
      <c r="K261" s="364"/>
      <c r="L261" s="364"/>
      <c r="M261" s="364"/>
      <c r="N261" s="364"/>
      <c r="O261" s="364"/>
      <c r="P261" s="364"/>
      <c r="Q261" s="364"/>
      <c r="R261" s="298"/>
      <c r="S261" s="298"/>
      <c r="T261" s="298"/>
      <c r="U261" s="298"/>
      <c r="V261" s="298"/>
      <c r="W261" s="298"/>
      <c r="X261" s="298"/>
      <c r="Y261" s="298"/>
      <c r="Z261" s="298"/>
    </row>
    <row r="262" spans="1:26" ht="14.25" customHeight="1">
      <c r="A262" s="364"/>
      <c r="B262" s="364"/>
      <c r="C262" s="364"/>
      <c r="D262" s="364"/>
      <c r="E262" s="364"/>
      <c r="F262" s="364"/>
      <c r="G262" s="364"/>
      <c r="H262" s="364"/>
      <c r="I262" s="364"/>
      <c r="J262" s="364"/>
      <c r="K262" s="364"/>
      <c r="L262" s="364"/>
      <c r="M262" s="364"/>
      <c r="N262" s="364"/>
      <c r="O262" s="364"/>
      <c r="P262" s="364"/>
      <c r="Q262" s="364"/>
      <c r="R262" s="298"/>
      <c r="S262" s="298"/>
      <c r="T262" s="298"/>
      <c r="U262" s="298"/>
      <c r="V262" s="298"/>
      <c r="W262" s="298"/>
      <c r="X262" s="298"/>
      <c r="Y262" s="298"/>
      <c r="Z262" s="298"/>
    </row>
    <row r="263" spans="1:26" ht="14.25" customHeight="1">
      <c r="A263" s="364"/>
      <c r="B263" s="364"/>
      <c r="C263" s="364"/>
      <c r="D263" s="364"/>
      <c r="E263" s="364"/>
      <c r="F263" s="364"/>
      <c r="G263" s="364"/>
      <c r="H263" s="364"/>
      <c r="I263" s="364"/>
      <c r="J263" s="364"/>
      <c r="K263" s="364"/>
      <c r="L263" s="364"/>
      <c r="M263" s="364"/>
      <c r="N263" s="364"/>
      <c r="O263" s="364"/>
      <c r="P263" s="364"/>
      <c r="Q263" s="364"/>
      <c r="R263" s="298"/>
      <c r="S263" s="298"/>
      <c r="T263" s="298"/>
      <c r="U263" s="298"/>
      <c r="V263" s="298"/>
      <c r="W263" s="298"/>
      <c r="X263" s="298"/>
      <c r="Y263" s="298"/>
      <c r="Z263" s="298"/>
    </row>
    <row r="264" spans="1:26" ht="14.25" customHeight="1">
      <c r="A264" s="364"/>
      <c r="B264" s="364"/>
      <c r="C264" s="364"/>
      <c r="D264" s="364"/>
      <c r="E264" s="364"/>
      <c r="F264" s="364"/>
      <c r="G264" s="364"/>
      <c r="H264" s="364"/>
      <c r="I264" s="364"/>
      <c r="J264" s="364"/>
      <c r="K264" s="364"/>
      <c r="L264" s="364"/>
      <c r="M264" s="364"/>
      <c r="N264" s="364"/>
      <c r="O264" s="364"/>
      <c r="P264" s="364"/>
      <c r="Q264" s="364"/>
      <c r="R264" s="298"/>
      <c r="S264" s="298"/>
      <c r="T264" s="298"/>
      <c r="U264" s="298"/>
      <c r="V264" s="298"/>
      <c r="W264" s="298"/>
      <c r="X264" s="298"/>
      <c r="Y264" s="298"/>
      <c r="Z264" s="298"/>
    </row>
    <row r="265" spans="1:26" ht="14.25" customHeight="1">
      <c r="A265" s="364"/>
      <c r="B265" s="364"/>
      <c r="C265" s="364"/>
      <c r="D265" s="364"/>
      <c r="E265" s="364"/>
      <c r="F265" s="364"/>
      <c r="G265" s="364"/>
      <c r="H265" s="364"/>
      <c r="I265" s="364"/>
      <c r="J265" s="364"/>
      <c r="K265" s="364"/>
      <c r="L265" s="364"/>
      <c r="M265" s="364"/>
      <c r="N265" s="364"/>
      <c r="O265" s="364"/>
      <c r="P265" s="364"/>
      <c r="Q265" s="364"/>
      <c r="R265" s="298"/>
      <c r="S265" s="298"/>
      <c r="T265" s="298"/>
      <c r="U265" s="298"/>
      <c r="V265" s="298"/>
      <c r="W265" s="298"/>
      <c r="X265" s="298"/>
      <c r="Y265" s="298"/>
      <c r="Z265" s="298"/>
    </row>
    <row r="266" spans="1:26" ht="14.25" customHeight="1">
      <c r="A266" s="364"/>
      <c r="B266" s="364"/>
      <c r="C266" s="364"/>
      <c r="D266" s="364"/>
      <c r="E266" s="364"/>
      <c r="F266" s="364"/>
      <c r="G266" s="364"/>
      <c r="H266" s="364"/>
      <c r="I266" s="364"/>
      <c r="J266" s="364"/>
      <c r="K266" s="364"/>
      <c r="L266" s="364"/>
      <c r="M266" s="364"/>
      <c r="N266" s="364"/>
      <c r="O266" s="364"/>
      <c r="P266" s="364"/>
      <c r="Q266" s="364"/>
      <c r="R266" s="298"/>
      <c r="S266" s="298"/>
      <c r="T266" s="298"/>
      <c r="U266" s="298"/>
      <c r="V266" s="298"/>
      <c r="W266" s="298"/>
      <c r="X266" s="298"/>
      <c r="Y266" s="298"/>
      <c r="Z266" s="298"/>
    </row>
    <row r="267" spans="1:26" ht="14.25" customHeight="1">
      <c r="A267" s="364"/>
      <c r="B267" s="364"/>
      <c r="C267" s="364"/>
      <c r="D267" s="364"/>
      <c r="E267" s="364"/>
      <c r="F267" s="364"/>
      <c r="G267" s="364"/>
      <c r="H267" s="364"/>
      <c r="I267" s="364"/>
      <c r="J267" s="364"/>
      <c r="K267" s="364"/>
      <c r="L267" s="364"/>
      <c r="M267" s="364"/>
      <c r="N267" s="364"/>
      <c r="O267" s="364"/>
      <c r="P267" s="364"/>
      <c r="Q267" s="364"/>
      <c r="R267" s="298"/>
      <c r="S267" s="298"/>
      <c r="T267" s="298"/>
      <c r="U267" s="298"/>
      <c r="V267" s="298"/>
      <c r="W267" s="298"/>
      <c r="X267" s="298"/>
      <c r="Y267" s="298"/>
      <c r="Z267" s="298"/>
    </row>
    <row r="268" spans="1:26" ht="14.25" customHeight="1">
      <c r="A268" s="364"/>
      <c r="B268" s="364"/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298"/>
      <c r="S268" s="298"/>
      <c r="T268" s="298"/>
      <c r="U268" s="298"/>
      <c r="V268" s="298"/>
      <c r="W268" s="298"/>
      <c r="X268" s="298"/>
      <c r="Y268" s="298"/>
      <c r="Z268" s="298"/>
    </row>
    <row r="269" spans="1:26" ht="14.25" customHeight="1">
      <c r="A269" s="364"/>
      <c r="B269" s="364"/>
      <c r="C269" s="364"/>
      <c r="D269" s="364"/>
      <c r="E269" s="364"/>
      <c r="F269" s="364"/>
      <c r="G269" s="364"/>
      <c r="H269" s="364"/>
      <c r="I269" s="364"/>
      <c r="J269" s="364"/>
      <c r="K269" s="364"/>
      <c r="L269" s="364"/>
      <c r="M269" s="364"/>
      <c r="N269" s="364"/>
      <c r="O269" s="364"/>
      <c r="P269" s="364"/>
      <c r="Q269" s="364"/>
      <c r="R269" s="298"/>
      <c r="S269" s="298"/>
      <c r="T269" s="298"/>
      <c r="U269" s="298"/>
      <c r="V269" s="298"/>
      <c r="W269" s="298"/>
      <c r="X269" s="298"/>
      <c r="Y269" s="298"/>
      <c r="Z269" s="298"/>
    </row>
    <row r="270" spans="1:26" ht="14.25" customHeight="1">
      <c r="A270" s="364"/>
      <c r="B270" s="364"/>
      <c r="C270" s="364"/>
      <c r="D270" s="364"/>
      <c r="E270" s="364"/>
      <c r="F270" s="364"/>
      <c r="G270" s="364"/>
      <c r="H270" s="364"/>
      <c r="I270" s="364"/>
      <c r="J270" s="364"/>
      <c r="K270" s="364"/>
      <c r="L270" s="364"/>
      <c r="M270" s="364"/>
      <c r="N270" s="364"/>
      <c r="O270" s="364"/>
      <c r="P270" s="364"/>
      <c r="Q270" s="364"/>
      <c r="R270" s="298"/>
      <c r="S270" s="298"/>
      <c r="T270" s="298"/>
      <c r="U270" s="298"/>
      <c r="V270" s="298"/>
      <c r="W270" s="298"/>
      <c r="X270" s="298"/>
      <c r="Y270" s="298"/>
      <c r="Z270" s="298"/>
    </row>
    <row r="271" spans="1:26" ht="14.25" customHeight="1">
      <c r="A271" s="364"/>
      <c r="B271" s="364"/>
      <c r="C271" s="364"/>
      <c r="D271" s="364"/>
      <c r="E271" s="364"/>
      <c r="F271" s="364"/>
      <c r="G271" s="364"/>
      <c r="H271" s="364"/>
      <c r="I271" s="364"/>
      <c r="J271" s="364"/>
      <c r="K271" s="364"/>
      <c r="L271" s="364"/>
      <c r="M271" s="364"/>
      <c r="N271" s="364"/>
      <c r="O271" s="364"/>
      <c r="P271" s="364"/>
      <c r="Q271" s="364"/>
      <c r="R271" s="298"/>
      <c r="S271" s="298"/>
      <c r="T271" s="298"/>
      <c r="U271" s="298"/>
      <c r="V271" s="298"/>
      <c r="W271" s="298"/>
      <c r="X271" s="298"/>
      <c r="Y271" s="298"/>
      <c r="Z271" s="298"/>
    </row>
    <row r="272" spans="1:26" ht="14.25" customHeight="1">
      <c r="A272" s="364"/>
      <c r="B272" s="364"/>
      <c r="C272" s="364"/>
      <c r="D272" s="364"/>
      <c r="E272" s="364"/>
      <c r="F272" s="364"/>
      <c r="G272" s="364"/>
      <c r="H272" s="364"/>
      <c r="I272" s="364"/>
      <c r="J272" s="364"/>
      <c r="K272" s="364"/>
      <c r="L272" s="364"/>
      <c r="M272" s="364"/>
      <c r="N272" s="364"/>
      <c r="O272" s="364"/>
      <c r="P272" s="364"/>
      <c r="Q272" s="364"/>
      <c r="R272" s="298"/>
      <c r="S272" s="298"/>
      <c r="T272" s="298"/>
      <c r="U272" s="298"/>
      <c r="V272" s="298"/>
      <c r="W272" s="298"/>
      <c r="X272" s="298"/>
      <c r="Y272" s="298"/>
      <c r="Z272" s="298"/>
    </row>
    <row r="273" spans="1:26" ht="14.25" customHeight="1">
      <c r="A273" s="364"/>
      <c r="B273" s="364"/>
      <c r="C273" s="364"/>
      <c r="D273" s="364"/>
      <c r="E273" s="364"/>
      <c r="F273" s="364"/>
      <c r="G273" s="364"/>
      <c r="H273" s="364"/>
      <c r="I273" s="364"/>
      <c r="J273" s="364"/>
      <c r="K273" s="364"/>
      <c r="L273" s="364"/>
      <c r="M273" s="364"/>
      <c r="N273" s="364"/>
      <c r="O273" s="364"/>
      <c r="P273" s="364"/>
      <c r="Q273" s="364"/>
      <c r="R273" s="298"/>
      <c r="S273" s="298"/>
      <c r="T273" s="298"/>
      <c r="U273" s="298"/>
      <c r="V273" s="298"/>
      <c r="W273" s="298"/>
      <c r="X273" s="298"/>
      <c r="Y273" s="298"/>
      <c r="Z273" s="298"/>
    </row>
    <row r="274" spans="1:26" ht="14.25" customHeight="1">
      <c r="A274" s="364"/>
      <c r="B274" s="364"/>
      <c r="C274" s="364"/>
      <c r="D274" s="364"/>
      <c r="E274" s="364"/>
      <c r="F274" s="364"/>
      <c r="G274" s="364"/>
      <c r="H274" s="364"/>
      <c r="I274" s="364"/>
      <c r="J274" s="364"/>
      <c r="K274" s="364"/>
      <c r="L274" s="364"/>
      <c r="M274" s="364"/>
      <c r="N274" s="364"/>
      <c r="O274" s="364"/>
      <c r="P274" s="364"/>
      <c r="Q274" s="364"/>
      <c r="R274" s="298"/>
      <c r="S274" s="298"/>
      <c r="T274" s="298"/>
      <c r="U274" s="298"/>
      <c r="V274" s="298"/>
      <c r="W274" s="298"/>
      <c r="X274" s="298"/>
      <c r="Y274" s="298"/>
      <c r="Z274" s="298"/>
    </row>
    <row r="275" spans="1:26" ht="14.25" customHeight="1">
      <c r="A275" s="364"/>
      <c r="B275" s="364"/>
      <c r="C275" s="364"/>
      <c r="D275" s="364"/>
      <c r="E275" s="364"/>
      <c r="F275" s="364"/>
      <c r="G275" s="364"/>
      <c r="H275" s="364"/>
      <c r="I275" s="364"/>
      <c r="J275" s="364"/>
      <c r="K275" s="364"/>
      <c r="L275" s="364"/>
      <c r="M275" s="364"/>
      <c r="N275" s="364"/>
      <c r="O275" s="364"/>
      <c r="P275" s="364"/>
      <c r="Q275" s="364"/>
      <c r="R275" s="298"/>
      <c r="S275" s="298"/>
      <c r="T275" s="298"/>
      <c r="U275" s="298"/>
      <c r="V275" s="298"/>
      <c r="W275" s="298"/>
      <c r="X275" s="298"/>
      <c r="Y275" s="298"/>
      <c r="Z275" s="298"/>
    </row>
    <row r="276" spans="1:26" ht="14.25" customHeight="1">
      <c r="A276" s="364"/>
      <c r="B276" s="364"/>
      <c r="C276" s="364"/>
      <c r="D276" s="364"/>
      <c r="E276" s="364"/>
      <c r="F276" s="364"/>
      <c r="G276" s="364"/>
      <c r="H276" s="364"/>
      <c r="I276" s="364"/>
      <c r="J276" s="364"/>
      <c r="K276" s="364"/>
      <c r="L276" s="364"/>
      <c r="M276" s="364"/>
      <c r="N276" s="364"/>
      <c r="O276" s="364"/>
      <c r="P276" s="364"/>
      <c r="Q276" s="364"/>
      <c r="R276" s="298"/>
      <c r="S276" s="298"/>
      <c r="T276" s="298"/>
      <c r="U276" s="298"/>
      <c r="V276" s="298"/>
      <c r="W276" s="298"/>
      <c r="X276" s="298"/>
      <c r="Y276" s="298"/>
      <c r="Z276" s="298"/>
    </row>
    <row r="277" spans="1:26" ht="14.25" customHeight="1">
      <c r="A277" s="364"/>
      <c r="B277" s="364"/>
      <c r="C277" s="364"/>
      <c r="D277" s="364"/>
      <c r="E277" s="364"/>
      <c r="F277" s="364"/>
      <c r="G277" s="364"/>
      <c r="H277" s="364"/>
      <c r="I277" s="364"/>
      <c r="J277" s="364"/>
      <c r="K277" s="364"/>
      <c r="L277" s="364"/>
      <c r="M277" s="364"/>
      <c r="N277" s="364"/>
      <c r="O277" s="364"/>
      <c r="P277" s="364"/>
      <c r="Q277" s="364"/>
      <c r="R277" s="298"/>
      <c r="S277" s="298"/>
      <c r="T277" s="298"/>
      <c r="U277" s="298"/>
      <c r="V277" s="298"/>
      <c r="W277" s="298"/>
      <c r="X277" s="298"/>
      <c r="Y277" s="298"/>
      <c r="Z277" s="298"/>
    </row>
    <row r="278" spans="1:26" ht="14.25" customHeight="1">
      <c r="A278" s="364"/>
      <c r="B278" s="364"/>
      <c r="C278" s="364"/>
      <c r="D278" s="364"/>
      <c r="E278" s="364"/>
      <c r="F278" s="364"/>
      <c r="G278" s="364"/>
      <c r="H278" s="364"/>
      <c r="I278" s="364"/>
      <c r="J278" s="364"/>
      <c r="K278" s="364"/>
      <c r="L278" s="364"/>
      <c r="M278" s="364"/>
      <c r="N278" s="364"/>
      <c r="O278" s="364"/>
      <c r="P278" s="364"/>
      <c r="Q278" s="364"/>
      <c r="R278" s="298"/>
      <c r="S278" s="298"/>
      <c r="T278" s="298"/>
      <c r="U278" s="298"/>
      <c r="V278" s="298"/>
      <c r="W278" s="298"/>
      <c r="X278" s="298"/>
      <c r="Y278" s="298"/>
      <c r="Z278" s="298"/>
    </row>
    <row r="279" spans="1:26" ht="14.25" customHeight="1">
      <c r="A279" s="364"/>
      <c r="B279" s="364"/>
      <c r="C279" s="364"/>
      <c r="D279" s="364"/>
      <c r="E279" s="364"/>
      <c r="F279" s="364"/>
      <c r="G279" s="364"/>
      <c r="H279" s="364"/>
      <c r="I279" s="364"/>
      <c r="J279" s="364"/>
      <c r="K279" s="364"/>
      <c r="L279" s="364"/>
      <c r="M279" s="364"/>
      <c r="N279" s="364"/>
      <c r="O279" s="364"/>
      <c r="P279" s="364"/>
      <c r="Q279" s="364"/>
      <c r="R279" s="298"/>
      <c r="S279" s="298"/>
      <c r="T279" s="298"/>
      <c r="U279" s="298"/>
      <c r="V279" s="298"/>
      <c r="W279" s="298"/>
      <c r="X279" s="298"/>
      <c r="Y279" s="298"/>
      <c r="Z279" s="298"/>
    </row>
    <row r="280" spans="1:26" ht="15.75" customHeight="1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</row>
    <row r="281" spans="1:26" ht="15.75" customHeight="1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</row>
    <row r="282" spans="1:26" ht="15.75" customHeight="1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</row>
    <row r="283" spans="1:26" ht="15.75" customHeight="1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</row>
    <row r="284" spans="1:26" ht="15.75" customHeight="1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</row>
    <row r="285" spans="1:26" ht="15.75" customHeight="1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</row>
    <row r="286" spans="1:26" ht="15.75" customHeight="1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</row>
    <row r="287" spans="1:26" ht="15.75" customHeight="1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</row>
    <row r="288" spans="1:26" ht="15.75" customHeight="1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</row>
    <row r="289" spans="1:26" ht="15.75" customHeight="1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</row>
    <row r="290" spans="1:26" ht="15.75" customHeight="1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</row>
    <row r="291" spans="1:26" ht="15.75" customHeight="1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</row>
    <row r="292" spans="1:26" ht="15.75" customHeight="1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</row>
    <row r="293" spans="1:26" ht="15.75" customHeight="1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</row>
    <row r="294" spans="1:26" ht="15.75" customHeight="1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</row>
    <row r="295" spans="1:26" ht="15.75" customHeight="1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</row>
    <row r="296" spans="1:26" ht="15.75" customHeight="1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</row>
    <row r="297" spans="1:26" ht="15.75" customHeight="1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</row>
    <row r="298" spans="1:26" ht="15.75" customHeight="1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</row>
    <row r="299" spans="1:26" ht="15.75" customHeight="1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</row>
    <row r="300" spans="1:26" ht="15.75" customHeight="1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</row>
    <row r="301" spans="1:26" ht="15.75" customHeight="1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</row>
    <row r="302" spans="1:26" ht="15.75" customHeight="1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</row>
    <row r="303" spans="1:26" ht="15.75" customHeight="1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</row>
    <row r="304" spans="1:26" ht="15.75" customHeight="1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</row>
    <row r="305" spans="1:26" ht="15.75" customHeight="1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</row>
    <row r="306" spans="1:26" ht="15.75" customHeight="1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</row>
    <row r="307" spans="1:26" ht="15.75" customHeight="1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</row>
    <row r="308" spans="1:26" ht="15.75" customHeight="1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</row>
    <row r="309" spans="1:26" ht="15.75" customHeight="1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</row>
    <row r="310" spans="1:26" ht="15.75" customHeight="1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</row>
    <row r="311" spans="1:26" ht="15.75" customHeight="1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</row>
    <row r="312" spans="1:26" ht="15.75" customHeight="1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</row>
    <row r="313" spans="1:26" ht="15.75" customHeight="1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</row>
    <row r="314" spans="1:26" ht="15.75" customHeight="1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</row>
    <row r="315" spans="1:26" ht="15.75" customHeight="1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</row>
    <row r="316" spans="1:26" ht="15.75" customHeight="1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</row>
    <row r="317" spans="1:26" ht="15.75" customHeight="1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</row>
    <row r="318" spans="1:26" ht="15.75" customHeight="1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</row>
    <row r="319" spans="1:26" ht="15.75" customHeight="1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</row>
    <row r="320" spans="1:26" ht="15.75" customHeight="1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</row>
    <row r="321" spans="1:26" ht="15.75" customHeight="1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</row>
    <row r="322" spans="1:26" ht="15.75" customHeight="1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</row>
    <row r="323" spans="1:26" ht="15.75" customHeight="1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</row>
    <row r="324" spans="1:26" ht="15.75" customHeight="1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</row>
    <row r="325" spans="1:26" ht="15.75" customHeight="1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</row>
    <row r="326" spans="1:26" ht="15.75" customHeight="1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</row>
    <row r="327" spans="1:26" ht="15.75" customHeight="1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</row>
    <row r="328" spans="1:26" ht="15.75" customHeight="1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</row>
    <row r="329" spans="1:26" ht="15.75" customHeight="1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</row>
    <row r="330" spans="1:26" ht="15.75" customHeight="1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</row>
    <row r="331" spans="1:26" ht="15.75" customHeight="1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</row>
    <row r="332" spans="1:26" ht="15.75" customHeight="1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</row>
    <row r="333" spans="1:26" ht="15.75" customHeight="1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</row>
    <row r="334" spans="1:26" ht="15.75" customHeight="1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</row>
    <row r="335" spans="1:26" ht="15.75" customHeight="1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</row>
    <row r="336" spans="1:26" ht="15.75" customHeight="1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</row>
    <row r="337" spans="1:26" ht="15.75" customHeight="1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</row>
    <row r="338" spans="1:26" ht="15.75" customHeight="1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</row>
    <row r="339" spans="1:26" ht="15.75" customHeight="1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</row>
    <row r="340" spans="1:26" ht="15.75" customHeight="1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</row>
    <row r="341" spans="1:26" ht="15.75" customHeight="1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</row>
    <row r="342" spans="1:26" ht="15.75" customHeight="1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</row>
    <row r="343" spans="1:26" ht="15.75" customHeight="1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</row>
    <row r="344" spans="1:26" ht="15.75" customHeight="1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</row>
    <row r="345" spans="1:26" ht="15.75" customHeight="1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</row>
    <row r="346" spans="1:26" ht="15.75" customHeight="1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</row>
    <row r="347" spans="1:26" ht="15.75" customHeight="1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</row>
    <row r="348" spans="1:26" ht="15.75" customHeight="1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</row>
    <row r="349" spans="1:26" ht="15.75" customHeight="1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</row>
    <row r="350" spans="1:26" ht="15.75" customHeight="1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</row>
    <row r="351" spans="1:26" ht="15.75" customHeight="1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</row>
    <row r="352" spans="1:26" ht="15.75" customHeight="1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</row>
    <row r="353" spans="1:26" ht="15.75" customHeight="1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</row>
    <row r="354" spans="1:26" ht="15.75" customHeight="1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</row>
    <row r="355" spans="1:26" ht="15.75" customHeight="1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</row>
    <row r="356" spans="1:26" ht="15.75" customHeight="1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</row>
    <row r="357" spans="1:26" ht="15.75" customHeight="1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</row>
    <row r="358" spans="1:26" ht="15.75" customHeight="1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</row>
    <row r="359" spans="1:26" ht="15.75" customHeight="1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</row>
    <row r="360" spans="1:26" ht="15.75" customHeight="1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</row>
    <row r="361" spans="1:26" ht="15.75" customHeight="1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</row>
    <row r="362" spans="1:26" ht="15.75" customHeight="1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</row>
    <row r="363" spans="1:26" ht="15.75" customHeight="1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</row>
    <row r="364" spans="1:26" ht="15.75" customHeight="1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</row>
    <row r="365" spans="1:26" ht="15.75" customHeight="1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</row>
    <row r="366" spans="1:26" ht="15.75" customHeight="1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</row>
    <row r="367" spans="1:26" ht="15.75" customHeight="1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</row>
    <row r="368" spans="1:26" ht="15.75" customHeight="1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</row>
    <row r="369" spans="1:26" ht="15.75" customHeight="1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</row>
    <row r="370" spans="1:26" ht="15.75" customHeight="1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</row>
    <row r="371" spans="1:26" ht="15.75" customHeight="1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</row>
    <row r="372" spans="1:26" ht="15.75" customHeight="1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</row>
    <row r="373" spans="1:26" ht="15.75" customHeight="1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</row>
    <row r="374" spans="1:26" ht="15.75" customHeight="1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</row>
    <row r="375" spans="1:26" ht="15.75" customHeight="1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</row>
    <row r="376" spans="1:26" ht="15.75" customHeight="1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</row>
    <row r="377" spans="1:26" ht="15.75" customHeight="1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</row>
    <row r="378" spans="1:26" ht="15.75" customHeight="1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</row>
    <row r="379" spans="1:26" ht="15.75" customHeight="1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</row>
    <row r="380" spans="1:26" ht="15.75" customHeight="1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</row>
    <row r="381" spans="1:26" ht="15.75" customHeight="1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</row>
    <row r="382" spans="1:26" ht="15.75" customHeight="1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</row>
    <row r="383" spans="1:26" ht="15.75" customHeight="1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</row>
    <row r="384" spans="1:26" ht="15.75" customHeight="1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</row>
    <row r="385" spans="1:26" ht="15.75" customHeight="1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</row>
    <row r="386" spans="1:26" ht="15.75" customHeight="1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</row>
    <row r="387" spans="1:26" ht="15.75" customHeight="1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</row>
    <row r="388" spans="1:26" ht="15.75" customHeight="1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</row>
    <row r="389" spans="1:26" ht="15.75" customHeight="1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</row>
    <row r="390" spans="1:26" ht="15.75" customHeight="1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</row>
    <row r="391" spans="1:26" ht="15.75" customHeight="1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</row>
    <row r="392" spans="1:26" ht="15.75" customHeight="1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</row>
    <row r="393" spans="1:26" ht="15.75" customHeight="1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</row>
    <row r="394" spans="1:26" ht="15.75" customHeight="1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</row>
    <row r="395" spans="1:26" ht="15.75" customHeight="1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</row>
    <row r="396" spans="1:26" ht="15.75" customHeight="1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</row>
    <row r="397" spans="1:26" ht="15.75" customHeight="1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</row>
    <row r="398" spans="1:26" ht="15.75" customHeight="1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</row>
    <row r="399" spans="1:26" ht="15.75" customHeight="1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</row>
    <row r="400" spans="1:26" ht="15.75" customHeight="1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</row>
    <row r="401" spans="1:26" ht="15.75" customHeight="1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</row>
    <row r="402" spans="1:26" ht="15.75" customHeight="1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</row>
    <row r="403" spans="1:26" ht="15.75" customHeight="1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</row>
    <row r="404" spans="1:26" ht="15.75" customHeight="1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</row>
    <row r="405" spans="1:26" ht="15.75" customHeight="1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</row>
    <row r="406" spans="1:26" ht="15.75" customHeight="1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</row>
    <row r="407" spans="1:26" ht="15.75" customHeight="1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</row>
    <row r="408" spans="1:26" ht="15.75" customHeight="1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</row>
    <row r="409" spans="1:26" ht="15.75" customHeight="1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</row>
    <row r="410" spans="1:26" ht="15.75" customHeight="1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</row>
    <row r="411" spans="1:26" ht="15.75" customHeight="1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</row>
    <row r="412" spans="1:26" ht="15.75" customHeight="1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</row>
    <row r="413" spans="1:26" ht="15.75" customHeight="1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</row>
    <row r="414" spans="1:26" ht="15.75" customHeight="1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</row>
    <row r="415" spans="1:26" ht="15.75" customHeight="1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</row>
    <row r="416" spans="1:26" ht="15.75" customHeight="1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</row>
    <row r="417" spans="1:26" ht="15.75" customHeight="1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</row>
    <row r="418" spans="1:26" ht="15.75" customHeight="1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</row>
    <row r="419" spans="1:26" ht="15.75" customHeight="1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</row>
    <row r="420" spans="1:26" ht="15.75" customHeight="1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</row>
    <row r="421" spans="1:26" ht="15.75" customHeight="1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</row>
    <row r="422" spans="1:26" ht="15.75" customHeight="1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</row>
    <row r="423" spans="1:26" ht="15.75" customHeight="1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</row>
    <row r="424" spans="1:26" ht="15.75" customHeight="1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</row>
    <row r="425" spans="1:26" ht="15.75" customHeight="1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</row>
    <row r="426" spans="1:26" ht="15.75" customHeight="1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</row>
    <row r="427" spans="1:26" ht="15.75" customHeight="1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</row>
    <row r="428" spans="1:26" ht="15.75" customHeight="1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</row>
    <row r="429" spans="1:26" ht="15.75" customHeight="1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</row>
    <row r="430" spans="1:26" ht="15.75" customHeight="1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</row>
    <row r="431" spans="1:26" ht="15.75" customHeight="1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</row>
    <row r="432" spans="1:26" ht="15.75" customHeight="1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</row>
    <row r="433" spans="1:26" ht="15.75" customHeight="1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</row>
    <row r="434" spans="1:26" ht="15.75" customHeight="1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</row>
    <row r="435" spans="1:26" ht="15.75" customHeight="1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</row>
    <row r="436" spans="1:26" ht="15.75" customHeight="1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</row>
    <row r="437" spans="1:26" ht="15.75" customHeight="1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</row>
    <row r="438" spans="1:26" ht="15.75" customHeight="1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</row>
    <row r="439" spans="1:26" ht="15.75" customHeight="1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</row>
    <row r="440" spans="1:26" ht="15.75" customHeight="1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</row>
    <row r="441" spans="1:26" ht="15.75" customHeight="1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</row>
    <row r="442" spans="1:26" ht="15.75" customHeight="1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</row>
    <row r="443" spans="1:26" ht="15.75" customHeight="1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</row>
    <row r="444" spans="1:26" ht="15.75" customHeight="1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</row>
    <row r="445" spans="1:26" ht="15.75" customHeight="1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</row>
    <row r="446" spans="1:26" ht="15.75" customHeight="1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</row>
    <row r="447" spans="1:26" ht="15.75" customHeight="1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</row>
    <row r="448" spans="1:26" ht="15.75" customHeight="1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</row>
    <row r="449" spans="1:26" ht="15.75" customHeight="1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</row>
    <row r="450" spans="1:26" ht="15.75" customHeight="1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</row>
    <row r="451" spans="1:26" ht="15.75" customHeight="1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</row>
    <row r="452" spans="1:26" ht="15.75" customHeight="1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</row>
    <row r="453" spans="1:26" ht="15.75" customHeight="1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</row>
    <row r="454" spans="1:26" ht="15.75" customHeight="1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</row>
    <row r="455" spans="1:26" ht="15.75" customHeight="1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</row>
    <row r="456" spans="1:26" ht="15.75" customHeight="1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</row>
    <row r="457" spans="1:26" ht="15.75" customHeight="1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</row>
    <row r="458" spans="1:26" ht="15.75" customHeight="1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</row>
    <row r="459" spans="1:26" ht="15.75" customHeight="1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</row>
    <row r="460" spans="1:26" ht="15.75" customHeight="1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</row>
    <row r="461" spans="1:26" ht="15.75" customHeight="1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</row>
    <row r="462" spans="1:26" ht="15.75" customHeight="1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</row>
    <row r="463" spans="1:26" ht="15.75" customHeight="1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</row>
    <row r="464" spans="1:26" ht="15.75" customHeight="1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</row>
    <row r="465" spans="1:26" ht="15.75" customHeight="1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</row>
    <row r="466" spans="1:26" ht="15.75" customHeight="1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</row>
    <row r="467" spans="1:26" ht="15.75" customHeight="1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</row>
    <row r="468" spans="1:26" ht="15.75" customHeight="1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</row>
    <row r="469" spans="1:26" ht="15.75" customHeight="1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</row>
    <row r="470" spans="1:26" ht="15.75" customHeight="1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</row>
    <row r="471" spans="1:26" ht="15.75" customHeight="1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</row>
    <row r="472" spans="1:26" ht="15.75" customHeight="1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</row>
    <row r="473" spans="1:26" ht="15.75" customHeight="1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</row>
    <row r="474" spans="1:26" ht="15.75" customHeight="1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</row>
    <row r="475" spans="1:26" ht="15.75" customHeight="1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</row>
    <row r="476" spans="1:26" ht="15.75" customHeight="1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</row>
    <row r="477" spans="1:26" ht="15.75" customHeight="1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</row>
    <row r="478" spans="1:26" ht="15.75" customHeight="1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</row>
    <row r="479" spans="1:26" ht="15.75" customHeight="1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</row>
    <row r="480" spans="1:26" ht="15.75" customHeight="1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</row>
    <row r="481" spans="1:26" ht="15.75" customHeight="1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</row>
    <row r="482" spans="1:26" ht="15.75" customHeight="1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</row>
    <row r="483" spans="1:26" ht="15.75" customHeight="1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</row>
    <row r="484" spans="1:26" ht="15.75" customHeight="1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</row>
    <row r="485" spans="1:26" ht="15.75" customHeight="1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</row>
    <row r="486" spans="1:26" ht="15.75" customHeight="1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</row>
    <row r="487" spans="1:26" ht="15.75" customHeight="1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</row>
    <row r="488" spans="1:26" ht="15.75" customHeight="1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</row>
    <row r="489" spans="1:26" ht="15.75" customHeight="1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</row>
    <row r="490" spans="1:26" ht="15.75" customHeight="1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</row>
    <row r="491" spans="1:26" ht="15.75" customHeight="1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</row>
    <row r="492" spans="1:26" ht="15.75" customHeight="1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</row>
    <row r="493" spans="1:26" ht="15.75" customHeight="1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</row>
    <row r="494" spans="1:26" ht="15.75" customHeight="1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</row>
    <row r="495" spans="1:26" ht="15.75" customHeight="1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</row>
    <row r="496" spans="1:26" ht="15.75" customHeight="1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</row>
    <row r="497" spans="1:26" ht="15.75" customHeight="1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</row>
    <row r="498" spans="1:26" ht="15.75" customHeight="1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</row>
    <row r="499" spans="1:26" ht="15.75" customHeight="1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</row>
    <row r="500" spans="1:26" ht="15.75" customHeight="1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</row>
    <row r="501" spans="1:26" ht="15.75" customHeight="1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</row>
    <row r="502" spans="1:26" ht="15.75" customHeight="1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</row>
    <row r="503" spans="1:26" ht="15.75" customHeight="1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</row>
    <row r="504" spans="1:26" ht="15.75" customHeight="1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</row>
    <row r="505" spans="1:26" ht="15.75" customHeight="1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</row>
    <row r="506" spans="1:26" ht="15.75" customHeight="1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</row>
    <row r="507" spans="1:26" ht="15.75" customHeight="1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</row>
    <row r="508" spans="1:26" ht="15.75" customHeight="1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</row>
    <row r="509" spans="1:26" ht="15.75" customHeight="1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</row>
    <row r="510" spans="1:26" ht="15.75" customHeight="1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</row>
    <row r="511" spans="1:26" ht="15.75" customHeight="1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</row>
    <row r="512" spans="1:26" ht="15.75" customHeight="1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</row>
    <row r="513" spans="1:26" ht="15.75" customHeight="1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</row>
    <row r="514" spans="1:26" ht="15.75" customHeight="1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</row>
    <row r="515" spans="1:26" ht="15.75" customHeight="1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</row>
    <row r="516" spans="1:26" ht="15.75" customHeight="1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</row>
    <row r="517" spans="1:26" ht="15.75" customHeight="1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</row>
    <row r="518" spans="1:26" ht="15.75" customHeight="1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</row>
    <row r="519" spans="1:26" ht="15.75" customHeight="1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</row>
    <row r="520" spans="1:26" ht="15.75" customHeight="1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</row>
    <row r="521" spans="1:26" ht="15.75" customHeight="1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</row>
    <row r="522" spans="1:26" ht="15.75" customHeight="1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</row>
    <row r="523" spans="1:26" ht="15.75" customHeight="1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</row>
    <row r="524" spans="1:26" ht="15.75" customHeight="1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</row>
    <row r="525" spans="1:26" ht="15.75" customHeight="1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</row>
    <row r="526" spans="1:26" ht="15.75" customHeight="1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</row>
    <row r="527" spans="1:26" ht="15.75" customHeight="1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</row>
    <row r="528" spans="1:26" ht="15.75" customHeight="1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</row>
    <row r="529" spans="1:26" ht="15.75" customHeight="1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</row>
    <row r="530" spans="1:26" ht="15.75" customHeight="1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</row>
    <row r="531" spans="1:26" ht="15.75" customHeight="1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</row>
    <row r="532" spans="1:26" ht="15.75" customHeight="1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</row>
    <row r="533" spans="1:26" ht="15.75" customHeight="1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</row>
    <row r="534" spans="1:26" ht="15.75" customHeight="1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</row>
    <row r="535" spans="1:26" ht="15.75" customHeight="1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</row>
    <row r="536" spans="1:26" ht="15.75" customHeight="1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</row>
    <row r="537" spans="1:26" ht="15.75" customHeight="1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</row>
    <row r="538" spans="1:26" ht="15.75" customHeight="1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</row>
    <row r="539" spans="1:26" ht="15.75" customHeight="1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</row>
    <row r="540" spans="1:26" ht="15.75" customHeight="1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</row>
    <row r="541" spans="1:26" ht="15.75" customHeight="1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</row>
    <row r="542" spans="1:26" ht="15.75" customHeight="1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</row>
    <row r="543" spans="1:26" ht="15.75" customHeight="1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</row>
    <row r="544" spans="1:26" ht="15.75" customHeight="1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</row>
    <row r="545" spans="1:26" ht="15.75" customHeight="1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</row>
    <row r="546" spans="1:26" ht="15.75" customHeight="1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</row>
    <row r="547" spans="1:26" ht="15.75" customHeight="1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</row>
    <row r="548" spans="1:26" ht="15.75" customHeight="1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</row>
    <row r="549" spans="1:26" ht="15.75" customHeight="1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</row>
    <row r="550" spans="1:26" ht="15.75" customHeight="1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</row>
    <row r="551" spans="1:26" ht="15.75" customHeight="1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</row>
    <row r="552" spans="1:26" ht="15.75" customHeight="1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</row>
    <row r="553" spans="1:26" ht="15.75" customHeight="1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</row>
    <row r="554" spans="1:26" ht="15.75" customHeight="1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</row>
    <row r="555" spans="1:26" ht="15.75" customHeight="1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</row>
    <row r="556" spans="1:26" ht="15.75" customHeight="1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</row>
    <row r="557" spans="1:26" ht="15.75" customHeight="1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</row>
    <row r="558" spans="1:26" ht="15.75" customHeight="1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</row>
    <row r="559" spans="1:26" ht="15.75" customHeight="1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</row>
    <row r="560" spans="1:26" ht="15.75" customHeight="1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</row>
    <row r="561" spans="1:26" ht="15.75" customHeight="1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</row>
    <row r="562" spans="1:26" ht="15.75" customHeight="1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</row>
    <row r="563" spans="1:26" ht="15.75" customHeight="1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</row>
    <row r="564" spans="1:26" ht="15.75" customHeight="1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</row>
    <row r="565" spans="1:26" ht="15.75" customHeight="1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</row>
    <row r="566" spans="1:26" ht="15.75" customHeight="1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</row>
    <row r="567" spans="1:26" ht="15.75" customHeight="1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</row>
    <row r="568" spans="1:26" ht="15.75" customHeight="1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</row>
    <row r="569" spans="1:26" ht="15.75" customHeight="1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</row>
    <row r="570" spans="1:26" ht="15.75" customHeight="1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</row>
    <row r="571" spans="1:26" ht="15.75" customHeight="1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</row>
    <row r="572" spans="1:26" ht="15.75" customHeight="1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</row>
    <row r="573" spans="1:26" ht="15.75" customHeight="1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</row>
    <row r="574" spans="1:26" ht="15.75" customHeight="1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</row>
    <row r="575" spans="1:26" ht="15.75" customHeight="1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</row>
    <row r="576" spans="1:26" ht="15.75" customHeight="1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</row>
    <row r="577" spans="1:26" ht="15.75" customHeight="1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</row>
    <row r="578" spans="1:26" ht="15.75" customHeight="1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</row>
    <row r="579" spans="1:26" ht="15.75" customHeight="1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</row>
    <row r="580" spans="1:26" ht="15.75" customHeight="1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</row>
    <row r="581" spans="1:26" ht="15.75" customHeight="1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</row>
    <row r="582" spans="1:26" ht="15.75" customHeight="1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</row>
    <row r="583" spans="1:26" ht="15.75" customHeight="1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</row>
    <row r="584" spans="1:26" ht="15.75" customHeight="1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</row>
    <row r="585" spans="1:26" ht="15.75" customHeight="1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</row>
    <row r="586" spans="1:26" ht="15.75" customHeight="1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</row>
    <row r="587" spans="1:26" ht="15.75" customHeight="1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</row>
    <row r="588" spans="1:26" ht="15.75" customHeight="1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</row>
    <row r="589" spans="1:26" ht="15.75" customHeight="1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</row>
    <row r="590" spans="1:26" ht="15.75" customHeight="1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</row>
    <row r="591" spans="1:26" ht="15.75" customHeight="1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</row>
    <row r="592" spans="1:26" ht="15.75" customHeight="1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</row>
    <row r="593" spans="1:26" ht="15.75" customHeight="1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</row>
    <row r="594" spans="1:26" ht="15.75" customHeight="1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</row>
    <row r="595" spans="1:26" ht="15.75" customHeight="1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</row>
    <row r="596" spans="1:26" ht="15.75" customHeight="1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</row>
    <row r="597" spans="1:26" ht="15.75" customHeight="1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</row>
    <row r="598" spans="1:26" ht="15.75" customHeight="1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</row>
    <row r="599" spans="1:26" ht="15.75" customHeight="1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</row>
    <row r="600" spans="1:26" ht="15.75" customHeight="1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</row>
    <row r="601" spans="1:26" ht="15.75" customHeight="1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</row>
    <row r="602" spans="1:26" ht="15.75" customHeight="1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</row>
    <row r="603" spans="1:26" ht="15.75" customHeight="1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</row>
    <row r="604" spans="1:26" ht="15.75" customHeight="1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</row>
    <row r="605" spans="1:26" ht="15.75" customHeight="1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</row>
    <row r="606" spans="1:26" ht="15.75" customHeight="1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</row>
    <row r="607" spans="1:26" ht="15.75" customHeight="1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</row>
    <row r="608" spans="1:26" ht="15.75" customHeight="1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</row>
    <row r="609" spans="1:26" ht="15.75" customHeight="1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</row>
    <row r="610" spans="1:26" ht="15.75" customHeight="1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</row>
    <row r="611" spans="1:26" ht="15.75" customHeight="1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</row>
    <row r="612" spans="1:26" ht="15.75" customHeight="1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</row>
    <row r="613" spans="1:26" ht="15.75" customHeight="1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</row>
    <row r="614" spans="1:26" ht="15.75" customHeight="1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</row>
    <row r="615" spans="1:26" ht="15.75" customHeight="1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</row>
    <row r="616" spans="1:26" ht="15.75" customHeight="1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</row>
    <row r="617" spans="1:26" ht="15.75" customHeight="1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</row>
    <row r="618" spans="1:26" ht="15.75" customHeight="1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</row>
    <row r="619" spans="1:26" ht="15.75" customHeight="1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</row>
    <row r="620" spans="1:26" ht="15.75" customHeight="1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</row>
    <row r="621" spans="1:26" ht="15.75" customHeight="1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</row>
    <row r="622" spans="1:26" ht="15.75" customHeight="1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</row>
    <row r="623" spans="1:26" ht="15.75" customHeight="1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</row>
    <row r="624" spans="1:26" ht="15.75" customHeight="1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</row>
    <row r="625" spans="1:26" ht="15.75" customHeight="1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</row>
    <row r="626" spans="1:26" ht="15.75" customHeight="1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</row>
    <row r="627" spans="1:26" ht="15.75" customHeight="1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</row>
    <row r="628" spans="1:26" ht="15.75" customHeight="1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</row>
    <row r="629" spans="1:26" ht="15.75" customHeight="1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</row>
    <row r="630" spans="1:26" ht="15.75" customHeight="1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</row>
    <row r="631" spans="1:26" ht="15.75" customHeight="1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</row>
    <row r="632" spans="1:26" ht="15.75" customHeight="1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</row>
    <row r="633" spans="1:26" ht="15.75" customHeight="1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</row>
    <row r="634" spans="1:26" ht="15.75" customHeight="1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</row>
    <row r="635" spans="1:26" ht="15.75" customHeight="1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</row>
    <row r="636" spans="1:26" ht="15.75" customHeight="1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</row>
    <row r="637" spans="1:26" ht="15.75" customHeight="1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</row>
    <row r="638" spans="1:26" ht="15.75" customHeight="1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</row>
    <row r="639" spans="1:26" ht="15.75" customHeight="1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</row>
    <row r="640" spans="1:26" ht="15.75" customHeight="1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</row>
    <row r="641" spans="1:26" ht="15.75" customHeight="1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</row>
    <row r="642" spans="1:26" ht="15.75" customHeight="1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</row>
    <row r="643" spans="1:26" ht="15.75" customHeight="1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</row>
    <row r="644" spans="1:26" ht="15.75" customHeight="1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</row>
    <row r="645" spans="1:26" ht="15.75" customHeight="1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</row>
    <row r="646" spans="1:26" ht="15.75" customHeight="1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</row>
    <row r="647" spans="1:26" ht="15.75" customHeight="1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</row>
    <row r="648" spans="1:26" ht="15.75" customHeight="1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</row>
    <row r="649" spans="1:26" ht="15.75" customHeight="1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</row>
    <row r="650" spans="1:26" ht="15.75" customHeight="1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</row>
    <row r="651" spans="1:26" ht="15.75" customHeight="1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</row>
    <row r="652" spans="1:26" ht="15.75" customHeight="1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</row>
    <row r="653" spans="1:26" ht="15.75" customHeight="1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</row>
    <row r="654" spans="1:26" ht="15.75" customHeight="1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</row>
    <row r="655" spans="1:26" ht="15.75" customHeight="1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</row>
    <row r="656" spans="1:26" ht="15.75" customHeight="1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</row>
    <row r="657" spans="1:26" ht="15.75" customHeight="1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</row>
    <row r="658" spans="1:26" ht="15.75" customHeight="1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</row>
    <row r="659" spans="1:26" ht="15.75" customHeight="1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</row>
    <row r="660" spans="1:26" ht="15.75" customHeight="1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</row>
    <row r="661" spans="1:26" ht="15.75" customHeight="1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</row>
    <row r="662" spans="1:26" ht="15.75" customHeight="1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</row>
    <row r="663" spans="1:26" ht="15.75" customHeight="1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</row>
    <row r="664" spans="1:26" ht="15.75" customHeight="1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</row>
    <row r="665" spans="1:26" ht="15.75" customHeight="1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</row>
    <row r="666" spans="1:26" ht="15.75" customHeight="1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</row>
    <row r="667" spans="1:26" ht="15.75" customHeight="1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</row>
    <row r="668" spans="1:26" ht="15.75" customHeight="1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</row>
    <row r="669" spans="1:26" ht="15.75" customHeight="1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</row>
    <row r="670" spans="1:26" ht="15.75" customHeight="1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</row>
    <row r="671" spans="1:26" ht="15.75" customHeight="1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</row>
    <row r="672" spans="1:26" ht="15.75" customHeight="1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</row>
    <row r="673" spans="1:26" ht="15.75" customHeight="1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</row>
    <row r="674" spans="1:26" ht="15.75" customHeight="1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</row>
    <row r="675" spans="1:26" ht="15.75" customHeight="1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</row>
    <row r="676" spans="1:26" ht="15.75" customHeight="1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</row>
    <row r="677" spans="1:26" ht="15.75" customHeight="1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</row>
    <row r="678" spans="1:26" ht="15.75" customHeight="1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</row>
    <row r="679" spans="1:26" ht="15.75" customHeight="1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</row>
    <row r="680" spans="1:26" ht="15.75" customHeight="1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</row>
    <row r="681" spans="1:26" ht="15.75" customHeight="1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</row>
    <row r="682" spans="1:26" ht="15.75" customHeight="1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</row>
    <row r="683" spans="1:26" ht="15.75" customHeight="1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</row>
    <row r="684" spans="1:26" ht="15.75" customHeight="1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</row>
    <row r="685" spans="1:26" ht="15.75" customHeight="1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</row>
    <row r="686" spans="1:26" ht="15.75" customHeight="1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</row>
    <row r="687" spans="1:26" ht="15.75" customHeight="1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</row>
    <row r="688" spans="1:26" ht="15.75" customHeight="1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</row>
    <row r="689" spans="1:26" ht="15.75" customHeight="1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</row>
    <row r="690" spans="1:26" ht="15.75" customHeight="1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</row>
    <row r="691" spans="1:26" ht="15.75" customHeight="1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</row>
    <row r="692" spans="1:26" ht="15.75" customHeight="1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</row>
    <row r="693" spans="1:26" ht="15.75" customHeight="1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</row>
    <row r="694" spans="1:26" ht="15.75" customHeight="1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</row>
    <row r="695" spans="1:26" ht="15.75" customHeight="1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</row>
    <row r="696" spans="1:26" ht="15.75" customHeight="1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</row>
    <row r="697" spans="1:26" ht="15.75" customHeight="1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</row>
    <row r="698" spans="1:26" ht="15.75" customHeight="1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</row>
    <row r="699" spans="1:26" ht="15.75" customHeight="1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</row>
    <row r="700" spans="1:26" ht="15.75" customHeight="1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</row>
    <row r="701" spans="1:26" ht="15.75" customHeight="1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</row>
    <row r="702" spans="1:26" ht="15.75" customHeight="1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</row>
    <row r="703" spans="1:26" ht="15.75" customHeight="1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</row>
    <row r="704" spans="1:26" ht="15.75" customHeight="1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</row>
    <row r="705" spans="1:26" ht="15.75" customHeight="1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</row>
    <row r="706" spans="1:26" ht="15.75" customHeight="1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</row>
    <row r="707" spans="1:26" ht="15.75" customHeight="1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</row>
    <row r="708" spans="1:26" ht="15.75" customHeight="1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</row>
    <row r="709" spans="1:26" ht="15.75" customHeight="1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</row>
    <row r="710" spans="1:26" ht="15.75" customHeight="1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</row>
    <row r="711" spans="1:26" ht="15.75" customHeight="1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</row>
    <row r="712" spans="1:26" ht="15.75" customHeight="1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</row>
    <row r="713" spans="1:26" ht="15.75" customHeight="1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</row>
    <row r="714" spans="1:26" ht="15.75" customHeight="1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</row>
    <row r="715" spans="1:26" ht="15.75" customHeight="1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</row>
    <row r="716" spans="1:26" ht="15.75" customHeight="1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</row>
    <row r="717" spans="1:26" ht="15.75" customHeight="1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</row>
    <row r="718" spans="1:26" ht="15.75" customHeight="1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</row>
    <row r="719" spans="1:26" ht="15.75" customHeight="1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</row>
    <row r="720" spans="1:26" ht="15.75" customHeight="1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</row>
    <row r="721" spans="1:26" ht="15.75" customHeight="1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</row>
    <row r="722" spans="1:26" ht="15.75" customHeight="1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</row>
    <row r="723" spans="1:26" ht="15.75" customHeight="1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</row>
    <row r="724" spans="1:26" ht="15.75" customHeight="1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</row>
    <row r="725" spans="1:26" ht="15.75" customHeight="1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</row>
    <row r="726" spans="1:26" ht="15.75" customHeight="1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</row>
    <row r="727" spans="1:26" ht="15.75" customHeight="1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</row>
    <row r="728" spans="1:26" ht="15.75" customHeight="1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</row>
    <row r="729" spans="1:26" ht="15.75" customHeight="1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</row>
    <row r="730" spans="1:26" ht="15.75" customHeight="1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</row>
    <row r="731" spans="1:26" ht="15.75" customHeight="1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</row>
    <row r="732" spans="1:26" ht="15.75" customHeight="1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</row>
    <row r="733" spans="1:26" ht="15.75" customHeight="1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</row>
    <row r="734" spans="1:26" ht="15.75" customHeight="1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</row>
    <row r="735" spans="1:26" ht="15.75" customHeight="1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</row>
    <row r="736" spans="1:26" ht="15.75" customHeight="1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</row>
    <row r="737" spans="1:26" ht="15.75" customHeight="1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</row>
    <row r="738" spans="1:26" ht="15.75" customHeight="1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</row>
    <row r="739" spans="1:26" ht="15.75" customHeight="1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</row>
    <row r="740" spans="1:26" ht="15.75" customHeight="1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</row>
    <row r="741" spans="1:26" ht="15.75" customHeight="1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</row>
    <row r="742" spans="1:26" ht="15.75" customHeight="1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</row>
    <row r="743" spans="1:26" ht="15.75" customHeight="1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</row>
    <row r="744" spans="1:26" ht="15.75" customHeight="1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</row>
    <row r="745" spans="1:26" ht="15.75" customHeight="1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</row>
    <row r="746" spans="1:26" ht="15.75" customHeight="1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</row>
    <row r="747" spans="1:26" ht="15.75" customHeight="1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</row>
    <row r="748" spans="1:26" ht="15.75" customHeight="1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</row>
    <row r="749" spans="1:26" ht="15.75" customHeight="1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</row>
    <row r="750" spans="1:26" ht="15.75" customHeight="1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</row>
    <row r="751" spans="1:26" ht="15.75" customHeight="1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</row>
    <row r="752" spans="1:26" ht="15.75" customHeight="1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</row>
    <row r="753" spans="1:26" ht="15.75" customHeight="1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</row>
    <row r="754" spans="1:26" ht="15.75" customHeight="1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</row>
    <row r="755" spans="1:26" ht="15.75" customHeight="1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</row>
    <row r="756" spans="1:26" ht="15.75" customHeight="1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</row>
    <row r="757" spans="1:26" ht="15.75" customHeight="1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</row>
    <row r="758" spans="1:26" ht="15.75" customHeight="1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</row>
    <row r="759" spans="1:26" ht="15.75" customHeight="1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</row>
    <row r="760" spans="1:26" ht="15.75" customHeight="1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</row>
    <row r="761" spans="1:26" ht="15.75" customHeight="1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</row>
    <row r="762" spans="1:26" ht="15.75" customHeight="1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</row>
    <row r="763" spans="1:26" ht="15.75" customHeight="1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</row>
    <row r="764" spans="1:26" ht="15.75" customHeight="1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</row>
    <row r="765" spans="1:26" ht="15.75" customHeight="1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</row>
    <row r="766" spans="1:26" ht="15.75" customHeight="1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</row>
    <row r="767" spans="1:26" ht="15.75" customHeight="1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</row>
    <row r="768" spans="1:26" ht="15.75" customHeight="1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</row>
    <row r="769" spans="1:26" ht="15.75" customHeight="1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</row>
    <row r="770" spans="1:26" ht="15.75" customHeight="1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</row>
    <row r="771" spans="1:26" ht="15.75" customHeight="1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</row>
    <row r="772" spans="1:26" ht="15.75" customHeight="1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</row>
    <row r="773" spans="1:26" ht="15.75" customHeight="1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</row>
    <row r="774" spans="1:26" ht="15.75" customHeight="1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</row>
    <row r="775" spans="1:26" ht="15.75" customHeight="1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</row>
    <row r="776" spans="1:26" ht="15.75" customHeight="1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</row>
    <row r="777" spans="1:26" ht="15.75" customHeight="1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</row>
    <row r="778" spans="1:26" ht="15.75" customHeight="1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</row>
    <row r="779" spans="1:26" ht="15.75" customHeight="1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</row>
    <row r="780" spans="1:26" ht="15.75" customHeight="1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</row>
    <row r="781" spans="1:26" ht="15.75" customHeight="1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</row>
    <row r="782" spans="1:26" ht="15.75" customHeight="1">
      <c r="A782" s="70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</row>
    <row r="783" spans="1:26" ht="15.75" customHeight="1">
      <c r="A783" s="70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</row>
    <row r="784" spans="1:26" ht="15.75" customHeight="1">
      <c r="A784" s="70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</row>
    <row r="785" spans="1:26" ht="15.75" customHeight="1">
      <c r="A785" s="70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</row>
    <row r="786" spans="1:26" ht="15.75" customHeight="1">
      <c r="A786" s="70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</row>
    <row r="787" spans="1:26" ht="15.75" customHeight="1">
      <c r="A787" s="70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</row>
    <row r="788" spans="1:26" ht="15.75" customHeight="1">
      <c r="A788" s="70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</row>
    <row r="789" spans="1:26" ht="15.75" customHeight="1">
      <c r="A789" s="70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</row>
    <row r="790" spans="1:26" ht="15.75" customHeight="1">
      <c r="A790" s="70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</row>
    <row r="791" spans="1:26" ht="15.75" customHeight="1">
      <c r="A791" s="70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</row>
    <row r="792" spans="1:26" ht="15.75" customHeight="1">
      <c r="A792" s="70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</row>
    <row r="793" spans="1:26" ht="15.75" customHeight="1">
      <c r="A793" s="70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</row>
    <row r="794" spans="1:26" ht="15.75" customHeight="1">
      <c r="A794" s="70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</row>
    <row r="795" spans="1:26" ht="15.75" customHeight="1">
      <c r="A795" s="70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</row>
    <row r="796" spans="1:26" ht="15.75" customHeight="1">
      <c r="A796" s="70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</row>
    <row r="797" spans="1:26" ht="15.75" customHeight="1">
      <c r="A797" s="70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</row>
    <row r="798" spans="1:26" ht="15.75" customHeight="1">
      <c r="A798" s="70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</row>
    <row r="799" spans="1:26" ht="15.75" customHeight="1">
      <c r="A799" s="70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</row>
    <row r="800" spans="1:26" ht="15.75" customHeight="1">
      <c r="A800" s="70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</row>
    <row r="801" spans="1:26" ht="15.75" customHeight="1">
      <c r="A801" s="70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</row>
    <row r="802" spans="1:26" ht="15.75" customHeight="1">
      <c r="A802" s="70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</row>
    <row r="803" spans="1:26" ht="15.75" customHeight="1">
      <c r="A803" s="70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</row>
    <row r="804" spans="1:26" ht="15.75" customHeight="1">
      <c r="A804" s="70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</row>
    <row r="805" spans="1:26" ht="15.75" customHeight="1">
      <c r="A805" s="70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</row>
    <row r="806" spans="1:26" ht="15.75" customHeight="1">
      <c r="A806" s="70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</row>
    <row r="807" spans="1:26" ht="15.75" customHeight="1">
      <c r="A807" s="70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</row>
    <row r="808" spans="1:26" ht="15.75" customHeight="1">
      <c r="A808" s="70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</row>
    <row r="809" spans="1:26" ht="15.75" customHeight="1">
      <c r="A809" s="70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</row>
    <row r="810" spans="1:26" ht="15.75" customHeight="1">
      <c r="A810" s="70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</row>
    <row r="811" spans="1:26" ht="15.75" customHeight="1">
      <c r="A811" s="70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</row>
    <row r="812" spans="1:26" ht="15.75" customHeight="1">
      <c r="A812" s="70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</row>
    <row r="813" spans="1:26" ht="15.75" customHeight="1">
      <c r="A813" s="70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</row>
    <row r="814" spans="1:26" ht="15.75" customHeight="1">
      <c r="A814" s="70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</row>
    <row r="815" spans="1:26" ht="15.75" customHeight="1">
      <c r="A815" s="70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</row>
    <row r="816" spans="1:26" ht="15.75" customHeight="1">
      <c r="A816" s="70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</row>
    <row r="817" spans="1:26" ht="15.75" customHeight="1">
      <c r="A817" s="70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</row>
    <row r="818" spans="1:26" ht="15.75" customHeight="1">
      <c r="A818" s="70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</row>
    <row r="819" spans="1:26" ht="15.75" customHeight="1">
      <c r="A819" s="70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</row>
    <row r="820" spans="1:26" ht="15.75" customHeight="1">
      <c r="A820" s="70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</row>
    <row r="821" spans="1:26" ht="15.75" customHeight="1">
      <c r="A821" s="70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</row>
    <row r="822" spans="1:26" ht="15.75" customHeight="1">
      <c r="A822" s="70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</row>
    <row r="823" spans="1:26" ht="15.75" customHeight="1">
      <c r="A823" s="70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</row>
    <row r="824" spans="1:26" ht="15.75" customHeight="1">
      <c r="A824" s="70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</row>
    <row r="825" spans="1:26" ht="15.75" customHeight="1">
      <c r="A825" s="70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</row>
    <row r="826" spans="1:26" ht="15.75" customHeight="1">
      <c r="A826" s="70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</row>
    <row r="827" spans="1:26" ht="15.75" customHeight="1">
      <c r="A827" s="70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</row>
    <row r="828" spans="1:26" ht="15.75" customHeight="1">
      <c r="A828" s="70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</row>
    <row r="829" spans="1:26" ht="15.75" customHeight="1">
      <c r="A829" s="70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</row>
    <row r="830" spans="1:26" ht="15.75" customHeight="1">
      <c r="A830" s="70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</row>
    <row r="831" spans="1:26" ht="15.75" customHeight="1">
      <c r="A831" s="70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</row>
    <row r="832" spans="1:26" ht="15.75" customHeight="1">
      <c r="A832" s="70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</row>
    <row r="833" spans="1:26" ht="15.75" customHeight="1">
      <c r="A833" s="70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</row>
    <row r="834" spans="1:26" ht="15.75" customHeight="1">
      <c r="A834" s="70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</row>
    <row r="835" spans="1:26" ht="15.75" customHeight="1">
      <c r="A835" s="70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</row>
    <row r="836" spans="1:26" ht="15.75" customHeight="1">
      <c r="A836" s="70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</row>
    <row r="837" spans="1:26" ht="15.75" customHeight="1">
      <c r="A837" s="70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</row>
    <row r="838" spans="1:26" ht="15.75" customHeight="1">
      <c r="A838" s="70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</row>
    <row r="839" spans="1:26" ht="15.75" customHeight="1">
      <c r="A839" s="70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</row>
    <row r="840" spans="1:26" ht="15.75" customHeight="1">
      <c r="A840" s="70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</row>
    <row r="841" spans="1:26" ht="15.75" customHeight="1">
      <c r="A841" s="70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</row>
    <row r="842" spans="1:26" ht="15.75" customHeight="1">
      <c r="A842" s="70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</row>
    <row r="843" spans="1:26" ht="15.75" customHeight="1">
      <c r="A843" s="70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</row>
    <row r="844" spans="1:26" ht="15.75" customHeight="1">
      <c r="A844" s="70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</row>
    <row r="845" spans="1:26" ht="15.75" customHeight="1">
      <c r="A845" s="70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</row>
    <row r="846" spans="1:26" ht="15.75" customHeight="1">
      <c r="A846" s="70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</row>
    <row r="847" spans="1:26" ht="15.75" customHeight="1">
      <c r="A847" s="70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</row>
    <row r="848" spans="1:26" ht="15.75" customHeight="1">
      <c r="A848" s="70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</row>
    <row r="849" spans="1:26" ht="15.75" customHeight="1">
      <c r="A849" s="70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</row>
    <row r="850" spans="1:26" ht="15.75" customHeight="1">
      <c r="A850" s="70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</row>
    <row r="851" spans="1:26" ht="15.75" customHeight="1">
      <c r="A851" s="70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</row>
    <row r="852" spans="1:26" ht="15.75" customHeight="1">
      <c r="A852" s="70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</row>
    <row r="853" spans="1:26" ht="15.75" customHeight="1">
      <c r="A853" s="70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</row>
    <row r="854" spans="1:26" ht="15.75" customHeight="1">
      <c r="A854" s="70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</row>
    <row r="855" spans="1:26" ht="15.75" customHeight="1">
      <c r="A855" s="70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</row>
    <row r="856" spans="1:26" ht="15.75" customHeight="1">
      <c r="A856" s="70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</row>
    <row r="857" spans="1:26" ht="15.75" customHeight="1">
      <c r="A857" s="70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</row>
    <row r="858" spans="1:26" ht="15.75" customHeight="1">
      <c r="A858" s="70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</row>
    <row r="859" spans="1:26" ht="15.75" customHeight="1">
      <c r="A859" s="70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</row>
    <row r="860" spans="1:26" ht="15.75" customHeight="1">
      <c r="A860" s="70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</row>
    <row r="861" spans="1:26" ht="15.75" customHeight="1">
      <c r="A861" s="70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</row>
    <row r="862" spans="1:26" ht="15.75" customHeight="1">
      <c r="A862" s="70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</row>
    <row r="863" spans="1:26" ht="15.75" customHeight="1">
      <c r="A863" s="70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</row>
    <row r="864" spans="1:26" ht="15.75" customHeight="1">
      <c r="A864" s="70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</row>
    <row r="865" spans="1:26" ht="15.75" customHeight="1">
      <c r="A865" s="70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</row>
    <row r="866" spans="1:26" ht="15.75" customHeight="1">
      <c r="A866" s="70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</row>
    <row r="867" spans="1:26" ht="15.75" customHeight="1">
      <c r="A867" s="70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</row>
    <row r="868" spans="1:26" ht="15.75" customHeight="1">
      <c r="A868" s="70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</row>
    <row r="869" spans="1:26" ht="15.75" customHeight="1">
      <c r="A869" s="70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</row>
    <row r="870" spans="1:26" ht="15.75" customHeight="1">
      <c r="A870" s="70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</row>
    <row r="871" spans="1:26" ht="15.75" customHeight="1">
      <c r="A871" s="70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</row>
    <row r="872" spans="1:26" ht="15.75" customHeight="1">
      <c r="A872" s="70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</row>
    <row r="873" spans="1:26" ht="15.75" customHeight="1">
      <c r="A873" s="70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</row>
    <row r="874" spans="1:26" ht="15.75" customHeight="1">
      <c r="A874" s="70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</row>
    <row r="875" spans="1:26" ht="15.75" customHeight="1">
      <c r="A875" s="70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</row>
    <row r="876" spans="1:26" ht="15.75" customHeight="1">
      <c r="A876" s="70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</row>
    <row r="877" spans="1:26" ht="15.75" customHeight="1">
      <c r="A877" s="70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</row>
    <row r="878" spans="1:26" ht="15.75" customHeight="1">
      <c r="A878" s="70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</row>
    <row r="879" spans="1:26" ht="15.75" customHeight="1">
      <c r="A879" s="70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</row>
    <row r="880" spans="1:26" ht="15.75" customHeight="1">
      <c r="A880" s="70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</row>
    <row r="881" spans="1:26" ht="15.75" customHeight="1">
      <c r="A881" s="70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</row>
    <row r="882" spans="1:26" ht="15.75" customHeight="1">
      <c r="A882" s="70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</row>
    <row r="883" spans="1:26" ht="15.75" customHeight="1">
      <c r="A883" s="70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</row>
    <row r="884" spans="1:26" ht="15.75" customHeight="1">
      <c r="A884" s="70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</row>
    <row r="885" spans="1:26" ht="15.75" customHeight="1">
      <c r="A885" s="70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</row>
    <row r="886" spans="1:26" ht="15.75" customHeight="1">
      <c r="A886" s="70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</row>
    <row r="887" spans="1:26" ht="15.75" customHeight="1">
      <c r="A887" s="70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</row>
    <row r="888" spans="1:26" ht="15.75" customHeight="1">
      <c r="A888" s="70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</row>
    <row r="889" spans="1:26" ht="15.75" customHeight="1">
      <c r="A889" s="70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</row>
    <row r="890" spans="1:26" ht="15.75" customHeight="1">
      <c r="A890" s="70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</row>
    <row r="891" spans="1:26" ht="15.75" customHeight="1">
      <c r="A891" s="70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</row>
    <row r="892" spans="1:26" ht="15.75" customHeight="1">
      <c r="A892" s="70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</row>
    <row r="893" spans="1:26" ht="15.75" customHeight="1">
      <c r="A893" s="70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</row>
    <row r="894" spans="1:26" ht="15.75" customHeight="1">
      <c r="A894" s="70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</row>
    <row r="895" spans="1:26" ht="15.75" customHeight="1">
      <c r="A895" s="70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</row>
    <row r="896" spans="1:26" ht="15.75" customHeight="1">
      <c r="A896" s="70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</row>
    <row r="897" spans="1:26" ht="15.75" customHeight="1">
      <c r="A897" s="70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</row>
    <row r="898" spans="1:26" ht="15.75" customHeight="1">
      <c r="A898" s="70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</row>
    <row r="899" spans="1:26" ht="15.75" customHeight="1">
      <c r="A899" s="70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</row>
    <row r="900" spans="1:26" ht="15.75" customHeight="1">
      <c r="A900" s="70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</row>
    <row r="901" spans="1:26" ht="15.75" customHeight="1">
      <c r="A901" s="70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</row>
    <row r="902" spans="1:26" ht="15.75" customHeight="1">
      <c r="A902" s="70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</row>
    <row r="903" spans="1:26" ht="15.75" customHeight="1">
      <c r="A903" s="70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</row>
    <row r="904" spans="1:26" ht="15.75" customHeight="1">
      <c r="A904" s="70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</row>
    <row r="905" spans="1:26" ht="15.75" customHeight="1">
      <c r="A905" s="70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</row>
    <row r="906" spans="1:26" ht="15.75" customHeight="1">
      <c r="A906" s="70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</row>
    <row r="907" spans="1:26" ht="15.75" customHeight="1">
      <c r="A907" s="70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</row>
    <row r="908" spans="1:26" ht="15.75" customHeight="1">
      <c r="A908" s="70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</row>
    <row r="909" spans="1:26" ht="15.75" customHeight="1">
      <c r="A909" s="70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</row>
    <row r="910" spans="1:26" ht="15.75" customHeight="1">
      <c r="A910" s="70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</row>
    <row r="911" spans="1:26" ht="15.75" customHeight="1">
      <c r="A911" s="70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</row>
    <row r="912" spans="1:26" ht="15.75" customHeight="1">
      <c r="A912" s="70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</row>
    <row r="913" spans="1:26" ht="15.75" customHeight="1">
      <c r="A913" s="70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</row>
    <row r="914" spans="1:26" ht="15.75" customHeight="1">
      <c r="A914" s="70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</row>
    <row r="915" spans="1:26" ht="15.75" customHeight="1">
      <c r="A915" s="70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</row>
    <row r="916" spans="1:26" ht="15.75" customHeight="1">
      <c r="A916" s="70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</row>
    <row r="917" spans="1:26" ht="15.75" customHeight="1">
      <c r="A917" s="70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</row>
    <row r="918" spans="1:26" ht="15.75" customHeight="1">
      <c r="A918" s="70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</row>
    <row r="919" spans="1:26" ht="15.75" customHeight="1">
      <c r="A919" s="70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</row>
    <row r="920" spans="1:26" ht="15.75" customHeight="1">
      <c r="A920" s="70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</row>
    <row r="921" spans="1:26" ht="15.75" customHeight="1">
      <c r="A921" s="70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</row>
    <row r="922" spans="1:26" ht="15.75" customHeight="1">
      <c r="A922" s="70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</row>
    <row r="923" spans="1:26" ht="15.75" customHeight="1">
      <c r="A923" s="70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</row>
    <row r="924" spans="1:26" ht="15.75" customHeight="1">
      <c r="A924" s="70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</row>
    <row r="925" spans="1:26" ht="15.75" customHeight="1">
      <c r="A925" s="70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</row>
    <row r="926" spans="1:26" ht="15.75" customHeight="1">
      <c r="A926" s="70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</row>
    <row r="927" spans="1:26" ht="15.75" customHeight="1">
      <c r="A927" s="70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</row>
    <row r="928" spans="1:26" ht="15.75" customHeight="1">
      <c r="A928" s="70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</row>
    <row r="929" spans="1:26" ht="15.75" customHeight="1">
      <c r="A929" s="70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</row>
    <row r="930" spans="1:26" ht="15.75" customHeight="1">
      <c r="A930" s="70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</row>
    <row r="931" spans="1:26" ht="15.75" customHeight="1">
      <c r="A931" s="70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</row>
    <row r="932" spans="1:26" ht="15.75" customHeight="1">
      <c r="A932" s="70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</row>
    <row r="933" spans="1:26" ht="15.75" customHeight="1">
      <c r="A933" s="70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</row>
    <row r="934" spans="1:26" ht="15.75" customHeight="1">
      <c r="A934" s="70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</row>
    <row r="935" spans="1:26" ht="15.75" customHeight="1">
      <c r="A935" s="70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</row>
    <row r="936" spans="1:26" ht="15.75" customHeight="1">
      <c r="A936" s="70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</row>
    <row r="937" spans="1:26" ht="15.75" customHeight="1">
      <c r="A937" s="70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</row>
    <row r="938" spans="1:26" ht="15.75" customHeight="1">
      <c r="A938" s="70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</row>
    <row r="939" spans="1:26" ht="15.75" customHeight="1">
      <c r="A939" s="70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</row>
    <row r="940" spans="1:26" ht="15.75" customHeight="1">
      <c r="A940" s="70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</row>
    <row r="941" spans="1:26" ht="15.75" customHeight="1">
      <c r="A941" s="70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</row>
    <row r="942" spans="1:26" ht="15.75" customHeight="1">
      <c r="A942" s="70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</row>
    <row r="943" spans="1:26" ht="15.75" customHeight="1">
      <c r="A943" s="70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</row>
    <row r="944" spans="1:26" ht="15.75" customHeight="1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</row>
    <row r="945" spans="1:26" ht="15.75" customHeight="1">
      <c r="A945" s="70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</row>
    <row r="946" spans="1:26" ht="15.75" customHeight="1">
      <c r="A946" s="70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</row>
    <row r="947" spans="1:26" ht="15.75" customHeight="1">
      <c r="A947" s="70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</row>
    <row r="948" spans="1:26" ht="15.75" customHeight="1">
      <c r="A948" s="70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</row>
    <row r="949" spans="1:26" ht="15.75" customHeight="1">
      <c r="A949" s="70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</row>
    <row r="950" spans="1:26" ht="15.75" customHeight="1">
      <c r="A950" s="70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</row>
    <row r="951" spans="1:26" ht="15.75" customHeight="1">
      <c r="A951" s="70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</row>
    <row r="952" spans="1:26" ht="15.75" customHeight="1">
      <c r="A952" s="70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</row>
    <row r="953" spans="1:26" ht="15.75" customHeight="1">
      <c r="A953" s="70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</row>
    <row r="954" spans="1:26" ht="15.75" customHeight="1">
      <c r="A954" s="70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</row>
    <row r="955" spans="1:26" ht="15.75" customHeight="1">
      <c r="A955" s="70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</row>
    <row r="956" spans="1:26" ht="15.75" customHeight="1">
      <c r="A956" s="70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</row>
    <row r="957" spans="1:26" ht="15.75" customHeight="1">
      <c r="A957" s="70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</row>
    <row r="958" spans="1:26" ht="15.75" customHeight="1">
      <c r="A958" s="70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</row>
    <row r="959" spans="1:26" ht="15.75" customHeight="1">
      <c r="A959" s="70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</row>
    <row r="960" spans="1:26" ht="15.75" customHeight="1">
      <c r="A960" s="70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</row>
    <row r="961" spans="1:26" ht="15.75" customHeight="1">
      <c r="A961" s="70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</row>
    <row r="962" spans="1:26" ht="15.75" customHeight="1">
      <c r="A962" s="70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</row>
    <row r="963" spans="1:26" ht="15.75" customHeight="1">
      <c r="A963" s="70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</row>
    <row r="964" spans="1:26" ht="15.75" customHeight="1">
      <c r="A964" s="70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</row>
    <row r="965" spans="1:26" ht="15.75" customHeight="1">
      <c r="A965" s="70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</row>
    <row r="966" spans="1:26" ht="15.75" customHeight="1">
      <c r="A966" s="70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</row>
    <row r="967" spans="1:26" ht="15.75" customHeight="1">
      <c r="A967" s="70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</row>
    <row r="968" spans="1:26" ht="15.75" customHeight="1">
      <c r="A968" s="70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</row>
    <row r="969" spans="1:26" ht="15.75" customHeight="1">
      <c r="A969" s="70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</row>
    <row r="970" spans="1:26" ht="15.75" customHeight="1">
      <c r="A970" s="70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</row>
    <row r="971" spans="1:26" ht="15.75" customHeight="1">
      <c r="A971" s="70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</row>
    <row r="972" spans="1:26" ht="15.75" customHeight="1">
      <c r="A972" s="70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</row>
    <row r="973" spans="1:26" ht="15.75" customHeight="1">
      <c r="A973" s="70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</row>
    <row r="974" spans="1:26" ht="15.75" customHeight="1">
      <c r="A974" s="70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</row>
    <row r="975" spans="1:26" ht="15.75" customHeight="1">
      <c r="A975" s="70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</row>
    <row r="976" spans="1:26" ht="15.75" customHeight="1">
      <c r="A976" s="70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</row>
    <row r="977" spans="1:26" ht="15.75" customHeight="1">
      <c r="A977" s="70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</row>
    <row r="978" spans="1:26" ht="15.75" customHeight="1">
      <c r="A978" s="70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</row>
    <row r="979" spans="1:26" ht="15.75" customHeight="1">
      <c r="A979" s="70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</row>
    <row r="980" spans="1:26" ht="15.75" customHeight="1">
      <c r="A980" s="70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</row>
    <row r="981" spans="1:26" ht="15.75" customHeight="1">
      <c r="A981" s="70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</row>
    <row r="982" spans="1:26" ht="15.75" customHeight="1">
      <c r="A982" s="70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</row>
    <row r="983" spans="1:26" ht="15.75" customHeight="1">
      <c r="A983" s="70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</row>
    <row r="984" spans="1:26" ht="15.75" customHeight="1">
      <c r="A984" s="70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</row>
    <row r="985" spans="1:26" ht="15.75" customHeight="1">
      <c r="A985" s="70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</row>
    <row r="986" spans="1:26" ht="15.75" customHeight="1">
      <c r="A986" s="70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</row>
    <row r="987" spans="1:26" ht="15.75" customHeight="1">
      <c r="A987" s="70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</row>
    <row r="988" spans="1:26" ht="15.75" customHeight="1">
      <c r="A988" s="70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</row>
    <row r="989" spans="1:26" ht="15.75" customHeight="1">
      <c r="A989" s="70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</row>
    <row r="990" spans="1:26" ht="15.75" customHeight="1">
      <c r="A990" s="70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</row>
    <row r="991" spans="1:26" ht="15.75" customHeight="1">
      <c r="A991" s="70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</row>
    <row r="992" spans="1:26" ht="15.75" customHeight="1">
      <c r="A992" s="70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</row>
    <row r="993" spans="1:26" ht="15.75" customHeight="1">
      <c r="A993" s="70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</row>
    <row r="994" spans="1:26" ht="15.75" customHeight="1">
      <c r="A994" s="70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</row>
    <row r="995" spans="1:26" ht="15.75" customHeight="1">
      <c r="A995" s="70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</row>
    <row r="996" spans="1:26" ht="15.75" customHeight="1">
      <c r="A996" s="70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</row>
    <row r="997" spans="1:26" ht="15.75" customHeight="1">
      <c r="A997" s="70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</row>
    <row r="998" spans="1:26" ht="15.75" customHeight="1">
      <c r="A998" s="70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</row>
    <row r="999" spans="1:26" ht="15.75" customHeight="1">
      <c r="A999" s="70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</row>
    <row r="1000" spans="1:26" ht="15.75" customHeight="1">
      <c r="A1000" s="70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</row>
  </sheetData>
  <mergeCells count="56">
    <mergeCell ref="A30:E30"/>
    <mergeCell ref="F30:G30"/>
    <mergeCell ref="A31:A33"/>
    <mergeCell ref="B31:C31"/>
    <mergeCell ref="D31:E32"/>
    <mergeCell ref="F31:G32"/>
    <mergeCell ref="B32:C32"/>
    <mergeCell ref="A43:E43"/>
    <mergeCell ref="F43:G43"/>
    <mergeCell ref="A44:A46"/>
    <mergeCell ref="B44:C44"/>
    <mergeCell ref="D44:E45"/>
    <mergeCell ref="F44:G45"/>
    <mergeCell ref="B45:C45"/>
    <mergeCell ref="A56:E56"/>
    <mergeCell ref="F56:G56"/>
    <mergeCell ref="A57:A59"/>
    <mergeCell ref="B57:C57"/>
    <mergeCell ref="D57:E58"/>
    <mergeCell ref="F57:G58"/>
    <mergeCell ref="H70:H72"/>
    <mergeCell ref="I70:I71"/>
    <mergeCell ref="B58:C58"/>
    <mergeCell ref="A69:E69"/>
    <mergeCell ref="F69:G69"/>
    <mergeCell ref="A70:A72"/>
    <mergeCell ref="B70:C70"/>
    <mergeCell ref="D70:E71"/>
    <mergeCell ref="F70:G71"/>
    <mergeCell ref="B71:C71"/>
    <mergeCell ref="A1:I1"/>
    <mergeCell ref="A2:B2"/>
    <mergeCell ref="A4:E4"/>
    <mergeCell ref="F4:G4"/>
    <mergeCell ref="A5:A7"/>
    <mergeCell ref="D5:E6"/>
    <mergeCell ref="I5:I6"/>
    <mergeCell ref="H18:H20"/>
    <mergeCell ref="I18:I19"/>
    <mergeCell ref="B5:C5"/>
    <mergeCell ref="B6:C6"/>
    <mergeCell ref="A17:E17"/>
    <mergeCell ref="F17:G17"/>
    <mergeCell ref="A18:A20"/>
    <mergeCell ref="B18:C18"/>
    <mergeCell ref="D18:E19"/>
    <mergeCell ref="F5:G6"/>
    <mergeCell ref="H5:H7"/>
    <mergeCell ref="B19:C19"/>
    <mergeCell ref="F18:G19"/>
    <mergeCell ref="H31:H33"/>
    <mergeCell ref="I31:I32"/>
    <mergeCell ref="H44:H46"/>
    <mergeCell ref="I44:I45"/>
    <mergeCell ref="H57:H59"/>
    <mergeCell ref="I57:I58"/>
  </mergeCells>
  <printOptions horizontalCentered="1"/>
  <pageMargins left="0.23622047244094491" right="0.23622047244094491" top="1.1599999999999999" bottom="0.2" header="0" footer="0"/>
  <pageSetup paperSize="9" orientation="landscape"/>
  <rowBreaks count="1" manualBreakCount="1">
    <brk id="4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26"/>
  <sheetViews>
    <sheetView workbookViewId="0"/>
  </sheetViews>
  <sheetFormatPr defaultColWidth="12.5703125" defaultRowHeight="15" customHeight="1"/>
  <cols>
    <col min="1" max="1" width="5.85546875" customWidth="1"/>
    <col min="2" max="2" width="8.42578125" customWidth="1"/>
    <col min="3" max="3" width="9" customWidth="1"/>
    <col min="4" max="4" width="8.7109375" customWidth="1"/>
    <col min="5" max="5" width="5.42578125" customWidth="1"/>
    <col min="6" max="6" width="7.42578125" customWidth="1"/>
    <col min="7" max="7" width="7" customWidth="1"/>
    <col min="8" max="8" width="5.7109375" customWidth="1"/>
    <col min="9" max="9" width="7.140625" customWidth="1"/>
    <col min="10" max="10" width="6.85546875" customWidth="1"/>
    <col min="11" max="11" width="7.28515625" customWidth="1"/>
    <col min="12" max="12" width="7" customWidth="1"/>
    <col min="13" max="13" width="9.5703125" customWidth="1"/>
    <col min="14" max="14" width="11.140625" customWidth="1"/>
    <col min="15" max="15" width="13.42578125" customWidth="1"/>
    <col min="16" max="16" width="14.7109375" customWidth="1"/>
  </cols>
  <sheetData>
    <row r="1" spans="1:16" ht="23.25">
      <c r="A1" s="771" t="s">
        <v>186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</row>
    <row r="2" spans="1:16" ht="18">
      <c r="A2" s="772" t="s">
        <v>187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</row>
    <row r="3" spans="1:16" ht="12.7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686"/>
      <c r="O3" s="692"/>
      <c r="P3" s="692"/>
    </row>
    <row r="4" spans="1:16" ht="57.75" customHeight="1">
      <c r="A4" s="773" t="s">
        <v>188</v>
      </c>
      <c r="B4" s="773" t="s">
        <v>189</v>
      </c>
      <c r="C4" s="773" t="s">
        <v>190</v>
      </c>
      <c r="D4" s="774" t="s">
        <v>191</v>
      </c>
      <c r="E4" s="692"/>
      <c r="F4" s="687"/>
      <c r="G4" s="774" t="s">
        <v>192</v>
      </c>
      <c r="H4" s="692"/>
      <c r="I4" s="687"/>
      <c r="J4" s="774" t="s">
        <v>193</v>
      </c>
      <c r="K4" s="692"/>
      <c r="L4" s="687"/>
      <c r="M4" s="773" t="s">
        <v>194</v>
      </c>
      <c r="N4" s="773" t="s">
        <v>195</v>
      </c>
      <c r="O4" s="773" t="s">
        <v>196</v>
      </c>
      <c r="P4" s="773" t="s">
        <v>197</v>
      </c>
    </row>
    <row r="5" spans="1:16" ht="42.75" customHeight="1">
      <c r="A5" s="687"/>
      <c r="B5" s="687"/>
      <c r="C5" s="687"/>
      <c r="D5" s="184" t="s">
        <v>198</v>
      </c>
      <c r="E5" s="184" t="s">
        <v>199</v>
      </c>
      <c r="F5" s="184" t="s">
        <v>185</v>
      </c>
      <c r="G5" s="184" t="s">
        <v>198</v>
      </c>
      <c r="H5" s="184" t="s">
        <v>199</v>
      </c>
      <c r="I5" s="184" t="s">
        <v>185</v>
      </c>
      <c r="J5" s="184" t="s">
        <v>198</v>
      </c>
      <c r="K5" s="184" t="s">
        <v>199</v>
      </c>
      <c r="L5" s="184" t="s">
        <v>185</v>
      </c>
      <c r="M5" s="687"/>
      <c r="N5" s="687"/>
      <c r="O5" s="687"/>
      <c r="P5" s="687"/>
    </row>
    <row r="6" spans="1:16" ht="31.5">
      <c r="A6" s="184">
        <v>1</v>
      </c>
      <c r="B6" s="184">
        <v>2</v>
      </c>
      <c r="C6" s="184">
        <v>3</v>
      </c>
      <c r="D6" s="184">
        <v>4</v>
      </c>
      <c r="E6" s="184">
        <v>5</v>
      </c>
      <c r="F6" s="184" t="s">
        <v>200</v>
      </c>
      <c r="G6" s="184">
        <v>7</v>
      </c>
      <c r="H6" s="184">
        <v>8</v>
      </c>
      <c r="I6" s="184" t="s">
        <v>201</v>
      </c>
      <c r="J6" s="184">
        <v>9</v>
      </c>
      <c r="K6" s="184">
        <v>10</v>
      </c>
      <c r="L6" s="184" t="s">
        <v>202</v>
      </c>
      <c r="M6" s="184">
        <v>11</v>
      </c>
      <c r="N6" s="184">
        <v>12</v>
      </c>
      <c r="O6" s="184">
        <v>13</v>
      </c>
      <c r="P6" s="184" t="s">
        <v>203</v>
      </c>
    </row>
    <row r="7" spans="1:16">
      <c r="A7" s="775" t="s">
        <v>204</v>
      </c>
      <c r="B7" s="418" t="s">
        <v>0</v>
      </c>
      <c r="C7" s="419">
        <f>DCB!C6+DCB!C7</f>
        <v>0</v>
      </c>
      <c r="D7" s="420"/>
      <c r="E7" s="420"/>
      <c r="F7" s="3">
        <f t="shared" ref="F7:F12" si="0">D7+E7</f>
        <v>0</v>
      </c>
      <c r="G7" s="420"/>
      <c r="H7" s="420"/>
      <c r="I7" s="3">
        <f t="shared" ref="I7:I12" si="1">G7+H7</f>
        <v>0</v>
      </c>
      <c r="J7" s="420"/>
      <c r="K7" s="420"/>
      <c r="L7" s="3">
        <f t="shared" ref="L7:L12" si="2">J7+K7</f>
        <v>0</v>
      </c>
      <c r="M7" s="216"/>
      <c r="N7" s="216"/>
      <c r="O7" s="216"/>
      <c r="P7" s="3">
        <f t="shared" ref="P7:P12" si="3">M7+N7+O7</f>
        <v>0</v>
      </c>
    </row>
    <row r="8" spans="1:16">
      <c r="A8" s="702"/>
      <c r="B8" s="421" t="s">
        <v>1</v>
      </c>
      <c r="C8" s="422">
        <f>DCB!C34+DCB!C35</f>
        <v>0</v>
      </c>
      <c r="D8" s="420"/>
      <c r="E8" s="420"/>
      <c r="F8" s="3">
        <f t="shared" si="0"/>
        <v>0</v>
      </c>
      <c r="G8" s="420"/>
      <c r="H8" s="420"/>
      <c r="I8" s="3">
        <f t="shared" si="1"/>
        <v>0</v>
      </c>
      <c r="J8" s="420"/>
      <c r="K8" s="420"/>
      <c r="L8" s="3">
        <f t="shared" si="2"/>
        <v>0</v>
      </c>
      <c r="M8" s="216"/>
      <c r="N8" s="216"/>
      <c r="O8" s="216"/>
      <c r="P8" s="3">
        <f t="shared" si="3"/>
        <v>0</v>
      </c>
    </row>
    <row r="9" spans="1:16">
      <c r="A9" s="702"/>
      <c r="B9" s="418" t="s">
        <v>2</v>
      </c>
      <c r="C9" s="419">
        <f>DCB!C62+DCB!C63</f>
        <v>0</v>
      </c>
      <c r="D9" s="420"/>
      <c r="E9" s="420"/>
      <c r="F9" s="3">
        <f t="shared" si="0"/>
        <v>0</v>
      </c>
      <c r="G9" s="420"/>
      <c r="H9" s="420"/>
      <c r="I9" s="3">
        <f t="shared" si="1"/>
        <v>0</v>
      </c>
      <c r="J9" s="420"/>
      <c r="K9" s="420"/>
      <c r="L9" s="3">
        <f t="shared" si="2"/>
        <v>0</v>
      </c>
      <c r="M9" s="216"/>
      <c r="N9" s="216"/>
      <c r="O9" s="216"/>
      <c r="P9" s="3">
        <f t="shared" si="3"/>
        <v>0</v>
      </c>
    </row>
    <row r="10" spans="1:16">
      <c r="A10" s="702"/>
      <c r="B10" s="418" t="s">
        <v>205</v>
      </c>
      <c r="C10" s="419">
        <f>DCB!C90+DCB!C91</f>
        <v>0</v>
      </c>
      <c r="D10" s="420"/>
      <c r="E10" s="420"/>
      <c r="F10" s="3">
        <f t="shared" si="0"/>
        <v>0</v>
      </c>
      <c r="G10" s="420"/>
      <c r="H10" s="420"/>
      <c r="I10" s="3">
        <f t="shared" si="1"/>
        <v>0</v>
      </c>
      <c r="J10" s="420"/>
      <c r="K10" s="420"/>
      <c r="L10" s="3">
        <f t="shared" si="2"/>
        <v>0</v>
      </c>
      <c r="M10" s="216"/>
      <c r="N10" s="216"/>
      <c r="O10" s="216"/>
      <c r="P10" s="3">
        <f t="shared" si="3"/>
        <v>0</v>
      </c>
    </row>
    <row r="11" spans="1:16">
      <c r="A11" s="689"/>
      <c r="B11" s="423" t="s">
        <v>4</v>
      </c>
      <c r="C11" s="419">
        <f>DCB!C118+DCB!C119</f>
        <v>0</v>
      </c>
      <c r="D11" s="420"/>
      <c r="E11" s="420"/>
      <c r="F11" s="3">
        <f t="shared" si="0"/>
        <v>0</v>
      </c>
      <c r="G11" s="420"/>
      <c r="H11" s="420"/>
      <c r="I11" s="3">
        <f t="shared" si="1"/>
        <v>0</v>
      </c>
      <c r="J11" s="420"/>
      <c r="K11" s="420"/>
      <c r="L11" s="3">
        <f t="shared" si="2"/>
        <v>0</v>
      </c>
      <c r="M11" s="216"/>
      <c r="N11" s="216"/>
      <c r="O11" s="216"/>
      <c r="P11" s="3">
        <f t="shared" si="3"/>
        <v>0</v>
      </c>
    </row>
    <row r="12" spans="1:16" ht="15.75">
      <c r="A12" s="424"/>
      <c r="B12" s="424"/>
      <c r="C12" s="425">
        <f t="shared" ref="C12:E12" si="4">SUM(C7:C11)</f>
        <v>0</v>
      </c>
      <c r="D12" s="426">
        <f t="shared" si="4"/>
        <v>0</v>
      </c>
      <c r="E12" s="426">
        <f t="shared" si="4"/>
        <v>0</v>
      </c>
      <c r="F12" s="426">
        <f t="shared" si="0"/>
        <v>0</v>
      </c>
      <c r="G12" s="426">
        <f t="shared" ref="G12:H12" si="5">SUM(G7:G11)</f>
        <v>0</v>
      </c>
      <c r="H12" s="426">
        <f t="shared" si="5"/>
        <v>0</v>
      </c>
      <c r="I12" s="426">
        <f t="shared" si="1"/>
        <v>0</v>
      </c>
      <c r="J12" s="426">
        <f t="shared" ref="J12:K12" si="6">SUM(J7:J11)</f>
        <v>0</v>
      </c>
      <c r="K12" s="426">
        <f t="shared" si="6"/>
        <v>0</v>
      </c>
      <c r="L12" s="426">
        <f t="shared" si="2"/>
        <v>0</v>
      </c>
      <c r="M12" s="426">
        <f t="shared" ref="M12:O12" si="7">SUM(M7:M11)</f>
        <v>0</v>
      </c>
      <c r="N12" s="426">
        <f t="shared" si="7"/>
        <v>0</v>
      </c>
      <c r="O12" s="426">
        <f t="shared" si="7"/>
        <v>0</v>
      </c>
      <c r="P12" s="427">
        <f t="shared" si="3"/>
        <v>0</v>
      </c>
    </row>
    <row r="13" spans="1:16" ht="12.7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 ht="18">
      <c r="A14" s="772" t="str">
        <f ca="1">IFERROR(__xludf.DUMMYFUNCTION("IMPORTRANGE(""https://docs.google.com/spreadsheets/d/1bFF2AAe0_wVPJbVjg8gUHJwa-F5lskMkVy0ky9agKbg/edit#gid=738376759"",""'Amrutha Jyothi'!A13:P16"")"),"Statement Showing the details of progress of data collection under Amruth Joythi Yojana of LT- 2 Tariff")</f>
        <v>Statement Showing the details of progress of data collection under Amruth Joythi Yojana of LT- 2 Tariff</v>
      </c>
      <c r="B14" s="681"/>
      <c r="C14" s="681"/>
      <c r="D14" s="681"/>
      <c r="E14" s="681"/>
      <c r="F14" s="681"/>
      <c r="G14" s="681"/>
      <c r="H14" s="681"/>
      <c r="I14" s="681"/>
      <c r="J14" s="681"/>
      <c r="K14" s="681"/>
      <c r="L14" s="681"/>
      <c r="M14" s="681"/>
      <c r="N14" s="681"/>
      <c r="O14" s="681"/>
      <c r="P14" s="681"/>
    </row>
    <row r="15" spans="1:16" ht="89.25">
      <c r="A15" s="414" t="str">
        <f ca="1">IFERROR(__xludf.DUMMYFUNCTION("""COMPUTED_VALUE"""),"District Name")</f>
        <v>District Name</v>
      </c>
      <c r="B15" s="414" t="str">
        <f ca="1">IFERROR(__xludf.DUMMYFUNCTION("""COMPUTED_VALUE"""),"Name of the Division")</f>
        <v>Name of the Division</v>
      </c>
      <c r="C15" s="414" t="str">
        <f ca="1">IFERROR(__xludf.DUMMYFUNCTION("""COMPUTED_VALUE"""),"No of Installations as per DCB under LT-2")</f>
        <v>No of Installations as per DCB under LT-2</v>
      </c>
      <c r="D15" s="776" t="str">
        <f ca="1">IFERROR(__xludf.DUMMYFUNCTION("""COMPUTED_VALUE"""),"No of beneficiary
 identified")</f>
        <v>No of beneficiary
 identified</v>
      </c>
      <c r="E15" s="683"/>
      <c r="F15" s="684"/>
      <c r="G15" s="776" t="str">
        <f ca="1">IFERROR(__xludf.DUMMYFUNCTION("""COMPUTED_VALUE"""),"No of beneficiary Adhar Collected")</f>
        <v>No of beneficiary Adhar Collected</v>
      </c>
      <c r="H15" s="683"/>
      <c r="I15" s="684"/>
      <c r="J15" s="776" t="str">
        <f ca="1">IFERROR(__xludf.DUMMYFUNCTION("""COMPUTED_VALUE"""),"No of beneficiary 
 RD Collected")</f>
        <v>No of beneficiary 
 RD Collected</v>
      </c>
      <c r="K15" s="683"/>
      <c r="L15" s="684"/>
      <c r="M15" s="414" t="str">
        <f ca="1">IFERROR(__xludf.DUMMYFUNCTION("""COMPUTED_VALUE"""),"Aplication Regiestered in SEVA Sindhu By MR")</f>
        <v>Aplication Regiestered in SEVA Sindhu By MR</v>
      </c>
      <c r="N15" s="414" t="str">
        <f ca="1">IFERROR(__xludf.DUMMYFUNCTION("""COMPUTED_VALUE"""),"Aplication Registered in SEVA Sindhu By 
 Sub Division / Division")</f>
        <v>Aplication Registered in SEVA Sindhu By 
 Sub Division / Division</v>
      </c>
      <c r="O15" s="414" t="str">
        <f ca="1">IFERROR(__xludf.DUMMYFUNCTION("""COMPUTED_VALUE"""),"Aplication Registered by consumer in SEVA SINDHU (Self)")</f>
        <v>Aplication Registered by consumer in SEVA SINDHU (Self)</v>
      </c>
      <c r="P15" s="414" t="str">
        <f ca="1">IFERROR(__xludf.DUMMYFUNCTION("""COMPUTED_VALUE"""),"Total Application registred")</f>
        <v>Total Application registred</v>
      </c>
    </row>
    <row r="16" spans="1:16" ht="25.5">
      <c r="A16" s="428"/>
      <c r="B16" s="428"/>
      <c r="C16" s="414"/>
      <c r="D16" s="429" t="str">
        <f ca="1">IFERROR(__xludf.DUMMYFUNCTION("""COMPUTED_VALUE"""),"SC")</f>
        <v>SC</v>
      </c>
      <c r="E16" s="429" t="str">
        <f ca="1">IFERROR(__xludf.DUMMYFUNCTION("""COMPUTED_VALUE"""),"ST")</f>
        <v>ST</v>
      </c>
      <c r="F16" s="414" t="str">
        <f ca="1">IFERROR(__xludf.DUMMYFUNCTION("""COMPUTED_VALUE"""),"TOTAL")</f>
        <v>TOTAL</v>
      </c>
      <c r="G16" s="429" t="str">
        <f ca="1">IFERROR(__xludf.DUMMYFUNCTION("""COMPUTED_VALUE"""),"SC")</f>
        <v>SC</v>
      </c>
      <c r="H16" s="429" t="str">
        <f ca="1">IFERROR(__xludf.DUMMYFUNCTION("""COMPUTED_VALUE"""),"ST")</f>
        <v>ST</v>
      </c>
      <c r="I16" s="414" t="str">
        <f ca="1">IFERROR(__xludf.DUMMYFUNCTION("""COMPUTED_VALUE"""),"TOTAL")</f>
        <v>TOTAL</v>
      </c>
      <c r="J16" s="429" t="str">
        <f ca="1">IFERROR(__xludf.DUMMYFUNCTION("""COMPUTED_VALUE"""),"SC")</f>
        <v>SC</v>
      </c>
      <c r="K16" s="429" t="str">
        <f ca="1">IFERROR(__xludf.DUMMYFUNCTION("""COMPUTED_VALUE"""),"ST")</f>
        <v>ST</v>
      </c>
      <c r="L16" s="414" t="str">
        <f ca="1">IFERROR(__xludf.DUMMYFUNCTION("""COMPUTED_VALUE"""),"TOTAL")</f>
        <v>TOTAL</v>
      </c>
      <c r="M16" s="430"/>
      <c r="N16" s="430"/>
      <c r="O16" s="430"/>
      <c r="P16" s="414"/>
    </row>
    <row r="17" spans="1:16" ht="25.5">
      <c r="A17" s="428">
        <f ca="1">IFERROR(__xludf.DUMMYFUNCTION("""COMPUTED_VALUE"""),1)</f>
        <v>1</v>
      </c>
      <c r="B17" s="428">
        <f ca="1">IFERROR(__xludf.DUMMYFUNCTION("""COMPUTED_VALUE"""),2)</f>
        <v>2</v>
      </c>
      <c r="C17" s="414">
        <f ca="1">IFERROR(__xludf.DUMMYFUNCTION("""COMPUTED_VALUE"""),3)</f>
        <v>3</v>
      </c>
      <c r="D17" s="429">
        <f ca="1">IFERROR(__xludf.DUMMYFUNCTION("""COMPUTED_VALUE"""),4)</f>
        <v>4</v>
      </c>
      <c r="E17" s="429">
        <f ca="1">IFERROR(__xludf.DUMMYFUNCTION("""COMPUTED_VALUE"""),5)</f>
        <v>5</v>
      </c>
      <c r="F17" s="414" t="str">
        <f ca="1">IFERROR(__xludf.DUMMYFUNCTION("""COMPUTED_VALUE"""),"6=(4+5)")</f>
        <v>6=(4+5)</v>
      </c>
      <c r="G17" s="429">
        <f ca="1">IFERROR(__xludf.DUMMYFUNCTION("""COMPUTED_VALUE"""),7)</f>
        <v>7</v>
      </c>
      <c r="H17" s="429">
        <f ca="1">IFERROR(__xludf.DUMMYFUNCTION("""COMPUTED_VALUE"""),8)</f>
        <v>8</v>
      </c>
      <c r="I17" s="414" t="str">
        <f ca="1">IFERROR(__xludf.DUMMYFUNCTION("""COMPUTED_VALUE"""),"9=(7+8)")</f>
        <v>9=(7+8)</v>
      </c>
      <c r="J17" s="429">
        <f ca="1">IFERROR(__xludf.DUMMYFUNCTION("""COMPUTED_VALUE"""),9)</f>
        <v>9</v>
      </c>
      <c r="K17" s="429">
        <f ca="1">IFERROR(__xludf.DUMMYFUNCTION("""COMPUTED_VALUE"""),10)</f>
        <v>10</v>
      </c>
      <c r="L17" s="414" t="str">
        <f ca="1">IFERROR(__xludf.DUMMYFUNCTION("""COMPUTED_VALUE"""),"11=(9+10)")</f>
        <v>11=(9+10)</v>
      </c>
      <c r="M17" s="430">
        <f ca="1">IFERROR(__xludf.DUMMYFUNCTION("""COMPUTED_VALUE"""),11)</f>
        <v>11</v>
      </c>
      <c r="N17" s="430">
        <f ca="1">IFERROR(__xludf.DUMMYFUNCTION("""COMPUTED_VALUE"""),12)</f>
        <v>12</v>
      </c>
      <c r="O17" s="430">
        <f ca="1">IFERROR(__xludf.DUMMYFUNCTION("""COMPUTED_VALUE"""),13)</f>
        <v>13</v>
      </c>
      <c r="P17" s="414" t="str">
        <f ca="1">IFERROR(__xludf.DUMMYFUNCTION("""COMPUTED_VALUE"""),"14=(11+12+13)")</f>
        <v>14=(11+12+13)</v>
      </c>
    </row>
    <row r="18" spans="1:16">
      <c r="A18" s="775" t="s">
        <v>204</v>
      </c>
      <c r="B18" s="418" t="s">
        <v>0</v>
      </c>
      <c r="C18" s="419">
        <f>DCB!C8</f>
        <v>0</v>
      </c>
      <c r="D18" s="420"/>
      <c r="E18" s="420"/>
      <c r="F18" s="3">
        <f t="shared" ref="F18:F23" si="8">D18+E18</f>
        <v>0</v>
      </c>
      <c r="G18" s="420"/>
      <c r="H18" s="420"/>
      <c r="I18" s="3">
        <f t="shared" ref="I18:I23" si="9">G18+H18</f>
        <v>0</v>
      </c>
      <c r="J18" s="420"/>
      <c r="K18" s="420"/>
      <c r="L18" s="3">
        <f t="shared" ref="L18:L23" si="10">J18+K18</f>
        <v>0</v>
      </c>
      <c r="M18" s="216"/>
      <c r="N18" s="216"/>
      <c r="O18" s="216"/>
      <c r="P18" s="3">
        <f t="shared" ref="P18:P23" si="11">M18+N18+O18</f>
        <v>0</v>
      </c>
    </row>
    <row r="19" spans="1:16">
      <c r="A19" s="702"/>
      <c r="B19" s="421" t="s">
        <v>1</v>
      </c>
      <c r="C19" s="422">
        <f>DCB!C36</f>
        <v>0</v>
      </c>
      <c r="D19" s="420"/>
      <c r="E19" s="420"/>
      <c r="F19" s="3">
        <f t="shared" si="8"/>
        <v>0</v>
      </c>
      <c r="G19" s="420"/>
      <c r="H19" s="420"/>
      <c r="I19" s="3">
        <f t="shared" si="9"/>
        <v>0</v>
      </c>
      <c r="J19" s="420"/>
      <c r="K19" s="420"/>
      <c r="L19" s="3">
        <f t="shared" si="10"/>
        <v>0</v>
      </c>
      <c r="M19" s="216"/>
      <c r="N19" s="216"/>
      <c r="O19" s="216"/>
      <c r="P19" s="3">
        <f t="shared" si="11"/>
        <v>0</v>
      </c>
    </row>
    <row r="20" spans="1:16">
      <c r="A20" s="702"/>
      <c r="B20" s="418" t="s">
        <v>2</v>
      </c>
      <c r="C20" s="419">
        <f>DCB!C64</f>
        <v>0</v>
      </c>
      <c r="D20" s="420"/>
      <c r="E20" s="420"/>
      <c r="F20" s="3">
        <f t="shared" si="8"/>
        <v>0</v>
      </c>
      <c r="G20" s="420"/>
      <c r="H20" s="420"/>
      <c r="I20" s="3">
        <f t="shared" si="9"/>
        <v>0</v>
      </c>
      <c r="J20" s="420"/>
      <c r="K20" s="420"/>
      <c r="L20" s="3">
        <f t="shared" si="10"/>
        <v>0</v>
      </c>
      <c r="M20" s="216"/>
      <c r="N20" s="216"/>
      <c r="O20" s="216"/>
      <c r="P20" s="3">
        <f t="shared" si="11"/>
        <v>0</v>
      </c>
    </row>
    <row r="21" spans="1:16">
      <c r="A21" s="702"/>
      <c r="B21" s="418" t="s">
        <v>205</v>
      </c>
      <c r="C21" s="419">
        <f>DCB!C92</f>
        <v>0</v>
      </c>
      <c r="D21" s="420"/>
      <c r="E21" s="420"/>
      <c r="F21" s="3">
        <f t="shared" si="8"/>
        <v>0</v>
      </c>
      <c r="G21" s="420"/>
      <c r="H21" s="420"/>
      <c r="I21" s="3">
        <f t="shared" si="9"/>
        <v>0</v>
      </c>
      <c r="J21" s="420"/>
      <c r="K21" s="420"/>
      <c r="L21" s="3">
        <f t="shared" si="10"/>
        <v>0</v>
      </c>
      <c r="M21" s="216"/>
      <c r="N21" s="216"/>
      <c r="O21" s="216"/>
      <c r="P21" s="3">
        <f t="shared" si="11"/>
        <v>0</v>
      </c>
    </row>
    <row r="22" spans="1:16">
      <c r="A22" s="689"/>
      <c r="B22" s="423" t="s">
        <v>4</v>
      </c>
      <c r="C22" s="431">
        <f>DCB!C120</f>
        <v>0</v>
      </c>
      <c r="D22" s="420"/>
      <c r="E22" s="420"/>
      <c r="F22" s="3">
        <f t="shared" si="8"/>
        <v>0</v>
      </c>
      <c r="G22" s="420"/>
      <c r="H22" s="420"/>
      <c r="I22" s="3">
        <f t="shared" si="9"/>
        <v>0</v>
      </c>
      <c r="J22" s="420"/>
      <c r="K22" s="420"/>
      <c r="L22" s="3">
        <f t="shared" si="10"/>
        <v>0</v>
      </c>
      <c r="M22" s="216"/>
      <c r="N22" s="216"/>
      <c r="O22" s="216"/>
      <c r="P22" s="3">
        <f t="shared" si="11"/>
        <v>0</v>
      </c>
    </row>
    <row r="23" spans="1:16" ht="15.75">
      <c r="A23" s="424"/>
      <c r="B23" s="424"/>
      <c r="C23" s="425">
        <f t="shared" ref="C23:E23" si="12">SUM(C18:C22)</f>
        <v>0</v>
      </c>
      <c r="D23" s="426">
        <f t="shared" si="12"/>
        <v>0</v>
      </c>
      <c r="E23" s="426">
        <f t="shared" si="12"/>
        <v>0</v>
      </c>
      <c r="F23" s="426">
        <f t="shared" si="8"/>
        <v>0</v>
      </c>
      <c r="G23" s="426">
        <f t="shared" ref="G23:H23" si="13">SUM(G18:G22)</f>
        <v>0</v>
      </c>
      <c r="H23" s="426">
        <f t="shared" si="13"/>
        <v>0</v>
      </c>
      <c r="I23" s="426">
        <f t="shared" si="9"/>
        <v>0</v>
      </c>
      <c r="J23" s="426">
        <f t="shared" ref="J23:K23" si="14">SUM(J18:J22)</f>
        <v>0</v>
      </c>
      <c r="K23" s="426">
        <f t="shared" si="14"/>
        <v>0</v>
      </c>
      <c r="L23" s="426">
        <f t="shared" si="10"/>
        <v>0</v>
      </c>
      <c r="M23" s="426">
        <f t="shared" ref="M23:O23" si="15">SUM(M18:M22)</f>
        <v>0</v>
      </c>
      <c r="N23" s="426">
        <f t="shared" si="15"/>
        <v>0</v>
      </c>
      <c r="O23" s="426">
        <f t="shared" si="15"/>
        <v>0</v>
      </c>
      <c r="P23" s="426">
        <f t="shared" si="11"/>
        <v>0</v>
      </c>
    </row>
    <row r="26" spans="1:16" ht="12.75">
      <c r="C26" s="432">
        <f t="shared" ref="C26:P26" si="16">C23+C12</f>
        <v>0</v>
      </c>
      <c r="D26" s="432">
        <f t="shared" si="16"/>
        <v>0</v>
      </c>
      <c r="E26" s="432">
        <f t="shared" si="16"/>
        <v>0</v>
      </c>
      <c r="F26" s="432">
        <f t="shared" si="16"/>
        <v>0</v>
      </c>
      <c r="G26" s="432">
        <f t="shared" si="16"/>
        <v>0</v>
      </c>
      <c r="H26" s="432">
        <f t="shared" si="16"/>
        <v>0</v>
      </c>
      <c r="I26" s="432">
        <f t="shared" si="16"/>
        <v>0</v>
      </c>
      <c r="J26" s="432">
        <f t="shared" si="16"/>
        <v>0</v>
      </c>
      <c r="K26" s="432">
        <f t="shared" si="16"/>
        <v>0</v>
      </c>
      <c r="L26" s="432">
        <f t="shared" si="16"/>
        <v>0</v>
      </c>
      <c r="M26" s="432">
        <f t="shared" si="16"/>
        <v>0</v>
      </c>
      <c r="N26" s="432">
        <f t="shared" si="16"/>
        <v>0</v>
      </c>
      <c r="O26" s="432">
        <f t="shared" si="16"/>
        <v>0</v>
      </c>
      <c r="P26" s="432">
        <f t="shared" si="16"/>
        <v>0</v>
      </c>
    </row>
  </sheetData>
  <mergeCells count="19">
    <mergeCell ref="A18:A22"/>
    <mergeCell ref="M4:M5"/>
    <mergeCell ref="N4:N5"/>
    <mergeCell ref="O4:O5"/>
    <mergeCell ref="P4:P5"/>
    <mergeCell ref="G4:I4"/>
    <mergeCell ref="J4:L4"/>
    <mergeCell ref="A7:A11"/>
    <mergeCell ref="A14:P14"/>
    <mergeCell ref="D15:F15"/>
    <mergeCell ref="G15:I15"/>
    <mergeCell ref="J15:L15"/>
    <mergeCell ref="A1:P1"/>
    <mergeCell ref="A2:P2"/>
    <mergeCell ref="N3:P3"/>
    <mergeCell ref="A4:A5"/>
    <mergeCell ref="B4:B5"/>
    <mergeCell ref="C4:C5"/>
    <mergeCell ref="D4:F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1"/>
  <sheetViews>
    <sheetView workbookViewId="0"/>
  </sheetViews>
  <sheetFormatPr defaultColWidth="12.5703125" defaultRowHeight="15" customHeight="1"/>
  <cols>
    <col min="1" max="1" width="5.42578125" customWidth="1"/>
    <col min="2" max="2" width="16.42578125" customWidth="1"/>
    <col min="3" max="3" width="13.28515625" customWidth="1"/>
    <col min="4" max="4" width="6" customWidth="1"/>
    <col min="5" max="5" width="6.42578125" customWidth="1"/>
    <col min="6" max="6" width="6" customWidth="1"/>
    <col min="7" max="7" width="7.5703125" customWidth="1"/>
    <col min="8" max="8" width="6.42578125" customWidth="1"/>
    <col min="9" max="9" width="8.85546875" customWidth="1"/>
    <col min="10" max="10" width="7" customWidth="1"/>
    <col min="11" max="11" width="6.140625" customWidth="1"/>
    <col min="12" max="12" width="8.85546875" customWidth="1"/>
    <col min="13" max="13" width="2.140625" customWidth="1"/>
    <col min="14" max="14" width="8" customWidth="1"/>
    <col min="15" max="15" width="8.140625" customWidth="1"/>
    <col min="16" max="17" width="7.7109375" customWidth="1"/>
    <col min="18" max="18" width="6.85546875" customWidth="1"/>
    <col min="19" max="19" width="8.28515625" customWidth="1"/>
    <col min="20" max="20" width="3.28515625" customWidth="1"/>
    <col min="21" max="21" width="8.28515625" customWidth="1"/>
    <col min="22" max="22" width="7.85546875" customWidth="1"/>
    <col min="23" max="23" width="8.5703125" customWidth="1"/>
    <col min="24" max="24" width="6.42578125" customWidth="1"/>
    <col min="25" max="25" width="9.28515625" customWidth="1"/>
    <col min="26" max="26" width="18.28515625" customWidth="1"/>
  </cols>
  <sheetData>
    <row r="1" spans="1:27" ht="12.75">
      <c r="A1" s="215" t="str">
        <f ca="1">IFERROR(__xludf.DUMMYFUNCTION("IMPORTRANGE(""https://docs.google.com/spreadsheets/d/1bFF2AAe0_wVPJbVjg8gUHJwa-F5lskMkVy0ky9agKbg/edit#gid=738376759"",""'Amrutha jyothi new'!A1:AA5"")"),"")</f>
        <v/>
      </c>
      <c r="B1" s="778" t="str">
        <f ca="1">IFERROR(__xludf.DUMMYFUNCTION("""COMPUTED_VALUE"""),"CHAMUNDESHWARI ELECTRICITY SUPPLY CORPORATION LIMITED")</f>
        <v>CHAMUNDESHWARI ELECTRICITY SUPPLY CORPORATION LIMITED</v>
      </c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</row>
    <row r="2" spans="1:27" ht="44.25" customHeight="1">
      <c r="A2" s="215"/>
      <c r="B2" s="779" t="str">
        <f ca="1">IFERROR(__xludf.DUMMYFUNCTION("""COMPUTED_VALUE"""),"AMRUTHA Jyothi Progress Details")</f>
        <v>AMRUTHA Jyothi Progress Details</v>
      </c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</row>
    <row r="3" spans="1:27" ht="62.25" customHeight="1">
      <c r="A3" s="433"/>
      <c r="B3" s="780" t="str">
        <f ca="1">IFERROR(__xludf.DUMMYFUNCTION("""COMPUTED_VALUE"""),"Dvn Name")</f>
        <v>Dvn Name</v>
      </c>
      <c r="C3" s="777" t="str">
        <f ca="1">IFERROR(__xludf.DUMMYFUNCTION("""COMPUTED_VALUE""")," No. of BJ / KJ as per DCB as on 31.03.2023")</f>
        <v xml:space="preserve"> No. of BJ / KJ as per DCB as on 31.03.2023</v>
      </c>
      <c r="D3" s="781" t="str">
        <f ca="1">IFERROR(__xludf.DUMMYFUNCTION("""COMPUTED_VALUE"""),"SC ST Enumeration of BJ / KJ installations as on 31.05.2023")</f>
        <v>SC ST Enumeration of BJ / KJ installations as on 31.05.2023</v>
      </c>
      <c r="E3" s="683"/>
      <c r="F3" s="684"/>
      <c r="G3" s="781" t="str">
        <f ca="1">IFERROR(__xludf.DUMMYFUNCTION("""COMPUTED_VALUE"""),"SC ST BJ / KJ installations Registered under Amruth Jyothi Scheme as on  date")</f>
        <v>SC ST BJ / KJ installations Registered under Amruth Jyothi Scheme as on  date</v>
      </c>
      <c r="H3" s="683"/>
      <c r="I3" s="684"/>
      <c r="J3" s="781" t="str">
        <f ca="1">IFERROR(__xludf.DUMMYFUNCTION("""COMPUTED_VALUE"""),"SC ST BJ / KJ installations yet to be Registered under Amruth Jyothi Scheme as on date")</f>
        <v>SC ST BJ / KJ installations yet to be Registered under Amruth Jyothi Scheme as on date</v>
      </c>
      <c r="K3" s="683"/>
      <c r="L3" s="684"/>
      <c r="M3" s="782"/>
      <c r="N3" s="781" t="str">
        <f ca="1">IFERROR(__xludf.DUMMYFUNCTION("""COMPUTED_VALUE"""),"SC ST LT-2 installations Registered under Amruth Jyothi Scheme as on  date")</f>
        <v>SC ST LT-2 installations Registered under Amruth Jyothi Scheme as on  date</v>
      </c>
      <c r="O3" s="683"/>
      <c r="P3" s="684"/>
      <c r="Q3" s="781" t="str">
        <f ca="1">IFERROR(__xludf.DUMMYFUNCTION("""COMPUTED_VALUE"""),"Total SC ST Registered under Amruth Jyothi Scheme as on date")</f>
        <v>Total SC ST Registered under Amruth Jyothi Scheme as on date</v>
      </c>
      <c r="R3" s="683"/>
      <c r="S3" s="684"/>
      <c r="T3" s="434"/>
      <c r="U3" s="781" t="str">
        <f ca="1">IFERROR(__xludf.DUMMYFUNCTION("""COMPUTED_VALUE"""),"% of Registration as on date")</f>
        <v>% of Registration as on date</v>
      </c>
      <c r="V3" s="683"/>
      <c r="W3" s="684"/>
      <c r="X3" s="781" t="str">
        <f ca="1">IFERROR(__xludf.DUMMYFUNCTION("""COMPUTED_VALUE"""),"Remarks ")</f>
        <v xml:space="preserve">Remarks </v>
      </c>
      <c r="Y3" s="683"/>
      <c r="Z3" s="684"/>
      <c r="AA3" s="777" t="str">
        <f ca="1">IFERROR(__xludf.DUMMYFUNCTION("""COMPUTED_VALUE"""),"Total Registered as per Sevasindu Portal as on date")</f>
        <v>Total Registered as per Sevasindu Portal as on date</v>
      </c>
    </row>
    <row r="4" spans="1:27" ht="54.75" customHeight="1">
      <c r="A4" s="433"/>
      <c r="B4" s="702"/>
      <c r="C4" s="687"/>
      <c r="D4" s="435" t="str">
        <f ca="1">IFERROR(__xludf.DUMMYFUNCTION("""COMPUTED_VALUE"""),"SC")</f>
        <v>SC</v>
      </c>
      <c r="E4" s="435" t="str">
        <f ca="1">IFERROR(__xludf.DUMMYFUNCTION("""COMPUTED_VALUE"""),"ST ")</f>
        <v xml:space="preserve">ST </v>
      </c>
      <c r="F4" s="435" t="str">
        <f ca="1">IFERROR(__xludf.DUMMYFUNCTION("""COMPUTED_VALUE"""),"Total")</f>
        <v>Total</v>
      </c>
      <c r="G4" s="435" t="str">
        <f ca="1">IFERROR(__xludf.DUMMYFUNCTION("""COMPUTED_VALUE"""),"SC")</f>
        <v>SC</v>
      </c>
      <c r="H4" s="435" t="str">
        <f ca="1">IFERROR(__xludf.DUMMYFUNCTION("""COMPUTED_VALUE"""),"ST ")</f>
        <v xml:space="preserve">ST </v>
      </c>
      <c r="I4" s="435" t="str">
        <f ca="1">IFERROR(__xludf.DUMMYFUNCTION("""COMPUTED_VALUE"""),"Total")</f>
        <v>Total</v>
      </c>
      <c r="J4" s="435" t="str">
        <f ca="1">IFERROR(__xludf.DUMMYFUNCTION("""COMPUTED_VALUE"""),"SC")</f>
        <v>SC</v>
      </c>
      <c r="K4" s="435" t="str">
        <f ca="1">IFERROR(__xludf.DUMMYFUNCTION("""COMPUTED_VALUE"""),"ST ")</f>
        <v xml:space="preserve">ST </v>
      </c>
      <c r="L4" s="435" t="str">
        <f ca="1">IFERROR(__xludf.DUMMYFUNCTION("""COMPUTED_VALUE"""),"Total")</f>
        <v>Total</v>
      </c>
      <c r="M4" s="752"/>
      <c r="N4" s="435" t="str">
        <f ca="1">IFERROR(__xludf.DUMMYFUNCTION("""COMPUTED_VALUE"""),"SC")</f>
        <v>SC</v>
      </c>
      <c r="O4" s="435" t="str">
        <f ca="1">IFERROR(__xludf.DUMMYFUNCTION("""COMPUTED_VALUE"""),"ST ")</f>
        <v xml:space="preserve">ST </v>
      </c>
      <c r="P4" s="435" t="str">
        <f ca="1">IFERROR(__xludf.DUMMYFUNCTION("""COMPUTED_VALUE"""),"Total")</f>
        <v>Total</v>
      </c>
      <c r="Q4" s="435" t="str">
        <f ca="1">IFERROR(__xludf.DUMMYFUNCTION("""COMPUTED_VALUE"""),"SC")</f>
        <v>SC</v>
      </c>
      <c r="R4" s="435" t="str">
        <f ca="1">IFERROR(__xludf.DUMMYFUNCTION("""COMPUTED_VALUE"""),"ST ")</f>
        <v xml:space="preserve">ST </v>
      </c>
      <c r="S4" s="435" t="str">
        <f ca="1">IFERROR(__xludf.DUMMYFUNCTION("""COMPUTED_VALUE"""),"Total")</f>
        <v>Total</v>
      </c>
      <c r="T4" s="436"/>
      <c r="U4" s="435" t="str">
        <f ca="1">IFERROR(__xludf.DUMMYFUNCTION("""COMPUTED_VALUE"""),"SC")</f>
        <v>SC</v>
      </c>
      <c r="V4" s="435" t="str">
        <f ca="1">IFERROR(__xludf.DUMMYFUNCTION("""COMPUTED_VALUE"""),"ST ")</f>
        <v xml:space="preserve">ST </v>
      </c>
      <c r="W4" s="435" t="str">
        <f ca="1">IFERROR(__xludf.DUMMYFUNCTION("""COMPUTED_VALUE"""),"Total")</f>
        <v>Total</v>
      </c>
      <c r="X4" s="437" t="str">
        <f ca="1">IFERROR(__xludf.DUMMYFUNCTION("""COMPUTED_VALUE"""),"Vacant")</f>
        <v>Vacant</v>
      </c>
      <c r="Y4" s="435" t="str">
        <f ca="1">IFERROR(__xludf.DUMMYFUNCTION("""COMPUTED_VALUE"""),"NOT exiest ")</f>
        <v xml:space="preserve">NOT exiest </v>
      </c>
      <c r="Z4" s="435" t="str">
        <f ca="1">IFERROR(__xludf.DUMMYFUNCTION("""COMPUTED_VALUE"""),"Register consumer not Residending  at the given adress ")</f>
        <v xml:space="preserve">Register consumer not Residending  at the given adress </v>
      </c>
      <c r="AA4" s="752"/>
    </row>
    <row r="5" spans="1:27" ht="31.5">
      <c r="A5" s="433"/>
      <c r="B5" s="689"/>
      <c r="C5" s="435">
        <f ca="1">IFERROR(__xludf.DUMMYFUNCTION("""COMPUTED_VALUE"""),1)</f>
        <v>1</v>
      </c>
      <c r="D5" s="435">
        <f ca="1">IFERROR(__xludf.DUMMYFUNCTION("""COMPUTED_VALUE"""),2)</f>
        <v>2</v>
      </c>
      <c r="E5" s="435">
        <f ca="1">IFERROR(__xludf.DUMMYFUNCTION("""COMPUTED_VALUE"""),3)</f>
        <v>3</v>
      </c>
      <c r="F5" s="435" t="str">
        <f ca="1">IFERROR(__xludf.DUMMYFUNCTION("""COMPUTED_VALUE"""),"4=(2+3)")</f>
        <v>4=(2+3)</v>
      </c>
      <c r="G5" s="435">
        <f ca="1">IFERROR(__xludf.DUMMYFUNCTION("""COMPUTED_VALUE"""),5)</f>
        <v>5</v>
      </c>
      <c r="H5" s="435">
        <f ca="1">IFERROR(__xludf.DUMMYFUNCTION("""COMPUTED_VALUE"""),6)</f>
        <v>6</v>
      </c>
      <c r="I5" s="435" t="str">
        <f ca="1">IFERROR(__xludf.DUMMYFUNCTION("""COMPUTED_VALUE"""),"7=(5+6)")</f>
        <v>7=(5+6)</v>
      </c>
      <c r="J5" s="435" t="str">
        <f ca="1">IFERROR(__xludf.DUMMYFUNCTION("""COMPUTED_VALUE"""),"8=(2-5)")</f>
        <v>8=(2-5)</v>
      </c>
      <c r="K5" s="435" t="str">
        <f ca="1">IFERROR(__xludf.DUMMYFUNCTION("""COMPUTED_VALUE"""),"9=(3-6)")</f>
        <v>9=(3-6)</v>
      </c>
      <c r="L5" s="435" t="str">
        <f ca="1">IFERROR(__xludf.DUMMYFUNCTION("""COMPUTED_VALUE"""),"10=(9+10)")</f>
        <v>10=(9+10)</v>
      </c>
      <c r="M5" s="752"/>
      <c r="N5" s="435">
        <f ca="1">IFERROR(__xludf.DUMMYFUNCTION("""COMPUTED_VALUE"""),11)</f>
        <v>11</v>
      </c>
      <c r="O5" s="435">
        <f ca="1">IFERROR(__xludf.DUMMYFUNCTION("""COMPUTED_VALUE"""),12)</f>
        <v>12</v>
      </c>
      <c r="P5" s="435" t="str">
        <f ca="1">IFERROR(__xludf.DUMMYFUNCTION("""COMPUTED_VALUE"""),"13=(11+12)")</f>
        <v>13=(11+12)</v>
      </c>
      <c r="Q5" s="435" t="str">
        <f ca="1">IFERROR(__xludf.DUMMYFUNCTION("""COMPUTED_VALUE"""),"14=(6+11)")</f>
        <v>14=(6+11)</v>
      </c>
      <c r="R5" s="435" t="str">
        <f ca="1">IFERROR(__xludf.DUMMYFUNCTION("""COMPUTED_VALUE"""),"15=(7+12)")</f>
        <v>15=(7+12)</v>
      </c>
      <c r="S5" s="435" t="str">
        <f ca="1">IFERROR(__xludf.DUMMYFUNCTION("""COMPUTED_VALUE"""),"16=(14+15)")</f>
        <v>16=(14+15)</v>
      </c>
      <c r="T5" s="438"/>
      <c r="U5" s="435" t="str">
        <f ca="1">IFERROR(__xludf.DUMMYFUNCTION("""COMPUTED_VALUE"""),"17=5/2*100")</f>
        <v>17=5/2*100</v>
      </c>
      <c r="V5" s="435" t="str">
        <f ca="1">IFERROR(__xludf.DUMMYFUNCTION("""COMPUTED_VALUE"""),"18=6/3*100")</f>
        <v>18=6/3*100</v>
      </c>
      <c r="W5" s="435" t="str">
        <f ca="1">IFERROR(__xludf.DUMMYFUNCTION("""COMPUTED_VALUE"""),"19=7/4*100")</f>
        <v>19=7/4*100</v>
      </c>
      <c r="X5" s="435"/>
      <c r="Y5" s="435"/>
      <c r="Z5" s="435"/>
      <c r="AA5" s="687"/>
    </row>
    <row r="6" spans="1:27" ht="45" customHeight="1">
      <c r="A6" s="439"/>
      <c r="B6" s="440" t="s">
        <v>0</v>
      </c>
      <c r="C6" s="416" t="e">
        <f>#REF!</f>
        <v>#REF!</v>
      </c>
      <c r="D6" s="219">
        <v>1675</v>
      </c>
      <c r="E6" s="415">
        <v>42</v>
      </c>
      <c r="F6" s="417">
        <f t="shared" ref="F6:F10" si="0">D6+E6</f>
        <v>1717</v>
      </c>
      <c r="G6" s="219">
        <v>1169</v>
      </c>
      <c r="H6" s="415">
        <v>61</v>
      </c>
      <c r="I6" s="417">
        <f t="shared" ref="I6:I10" si="1">G6+H6</f>
        <v>1230</v>
      </c>
      <c r="J6" s="219">
        <v>1169</v>
      </c>
      <c r="K6" s="415">
        <v>61</v>
      </c>
      <c r="L6" s="417">
        <f t="shared" ref="L6:L10" si="2">J6+K6</f>
        <v>1230</v>
      </c>
      <c r="M6" s="752"/>
      <c r="N6" s="219">
        <v>2686</v>
      </c>
      <c r="O6" s="415">
        <v>256</v>
      </c>
      <c r="P6" s="417">
        <f t="shared" ref="P6:P10" si="3">N6+O6</f>
        <v>2942</v>
      </c>
      <c r="Q6" s="417">
        <f t="shared" ref="Q6:R6" si="4">G6+N6</f>
        <v>3855</v>
      </c>
      <c r="R6" s="417">
        <f t="shared" si="4"/>
        <v>317</v>
      </c>
      <c r="S6" s="417">
        <f t="shared" ref="S6:S10" si="5">Q6+R6</f>
        <v>4172</v>
      </c>
      <c r="T6" s="436"/>
      <c r="U6" s="441">
        <f t="shared" ref="U6:W6" si="6">G6/D6*100</f>
        <v>69.791044776119406</v>
      </c>
      <c r="V6" s="441">
        <f t="shared" si="6"/>
        <v>145.23809523809524</v>
      </c>
      <c r="W6" s="441">
        <f t="shared" si="6"/>
        <v>71.6365754222481</v>
      </c>
      <c r="X6" s="417"/>
      <c r="Y6" s="417"/>
      <c r="Z6" s="417"/>
      <c r="AA6" s="417">
        <f t="shared" ref="AA6:AA10" si="7">S6</f>
        <v>4172</v>
      </c>
    </row>
    <row r="7" spans="1:27" ht="45" customHeight="1">
      <c r="A7" s="439"/>
      <c r="B7" s="440" t="s">
        <v>1</v>
      </c>
      <c r="C7" s="416" t="e">
        <f>#REF!</f>
        <v>#REF!</v>
      </c>
      <c r="D7" s="442">
        <v>2548</v>
      </c>
      <c r="E7" s="420">
        <v>58</v>
      </c>
      <c r="F7" s="417">
        <f t="shared" si="0"/>
        <v>2606</v>
      </c>
      <c r="G7" s="442">
        <v>1239</v>
      </c>
      <c r="H7" s="420">
        <v>28</v>
      </c>
      <c r="I7" s="417">
        <f t="shared" si="1"/>
        <v>1267</v>
      </c>
      <c r="J7" s="442">
        <v>1239</v>
      </c>
      <c r="K7" s="420">
        <v>28</v>
      </c>
      <c r="L7" s="417">
        <f t="shared" si="2"/>
        <v>1267</v>
      </c>
      <c r="M7" s="752"/>
      <c r="N7" s="442">
        <v>2133</v>
      </c>
      <c r="O7" s="420">
        <v>564</v>
      </c>
      <c r="P7" s="417">
        <f t="shared" si="3"/>
        <v>2697</v>
      </c>
      <c r="Q7" s="417">
        <f t="shared" ref="Q7:R7" si="8">G7+N7</f>
        <v>3372</v>
      </c>
      <c r="R7" s="417">
        <f t="shared" si="8"/>
        <v>592</v>
      </c>
      <c r="S7" s="417">
        <f t="shared" si="5"/>
        <v>3964</v>
      </c>
      <c r="T7" s="436"/>
      <c r="U7" s="441">
        <f t="shared" ref="U7:W7" si="9">G7/D7*100</f>
        <v>48.626373626373628</v>
      </c>
      <c r="V7" s="441">
        <f t="shared" si="9"/>
        <v>48.275862068965516</v>
      </c>
      <c r="W7" s="441">
        <f t="shared" si="9"/>
        <v>48.618572524942437</v>
      </c>
      <c r="X7" s="417"/>
      <c r="Y7" s="417"/>
      <c r="Z7" s="417"/>
      <c r="AA7" s="417">
        <f t="shared" si="7"/>
        <v>3964</v>
      </c>
    </row>
    <row r="8" spans="1:27" ht="45" customHeight="1">
      <c r="A8" s="439"/>
      <c r="B8" s="440" t="s">
        <v>2</v>
      </c>
      <c r="C8" s="416" t="e">
        <f>#REF!</f>
        <v>#REF!</v>
      </c>
      <c r="D8" s="442">
        <v>352</v>
      </c>
      <c r="E8" s="420">
        <v>18</v>
      </c>
      <c r="F8" s="417">
        <f t="shared" si="0"/>
        <v>370</v>
      </c>
      <c r="G8" s="442">
        <v>806</v>
      </c>
      <c r="H8" s="420">
        <v>20</v>
      </c>
      <c r="I8" s="417">
        <f t="shared" si="1"/>
        <v>826</v>
      </c>
      <c r="J8" s="442">
        <v>806</v>
      </c>
      <c r="K8" s="420">
        <v>20</v>
      </c>
      <c r="L8" s="417">
        <f t="shared" si="2"/>
        <v>826</v>
      </c>
      <c r="M8" s="752"/>
      <c r="N8" s="442">
        <v>1520</v>
      </c>
      <c r="O8" s="420">
        <v>156</v>
      </c>
      <c r="P8" s="417">
        <f t="shared" si="3"/>
        <v>1676</v>
      </c>
      <c r="Q8" s="417">
        <f t="shared" ref="Q8:R8" si="10">G8+N8</f>
        <v>2326</v>
      </c>
      <c r="R8" s="417">
        <f t="shared" si="10"/>
        <v>176</v>
      </c>
      <c r="S8" s="417">
        <f t="shared" si="5"/>
        <v>2502</v>
      </c>
      <c r="T8" s="436"/>
      <c r="U8" s="441">
        <f t="shared" ref="U8:W8" si="11">G8/D8*100</f>
        <v>228.97727272727272</v>
      </c>
      <c r="V8" s="441">
        <f t="shared" si="11"/>
        <v>111.11111111111111</v>
      </c>
      <c r="W8" s="441">
        <f t="shared" si="11"/>
        <v>223.24324324324323</v>
      </c>
      <c r="X8" s="417"/>
      <c r="Y8" s="417"/>
      <c r="Z8" s="417"/>
      <c r="AA8" s="417">
        <f t="shared" si="7"/>
        <v>2502</v>
      </c>
    </row>
    <row r="9" spans="1:27" ht="45" customHeight="1">
      <c r="A9" s="439"/>
      <c r="B9" s="440" t="s">
        <v>3</v>
      </c>
      <c r="C9" s="416" t="e">
        <f>#REF!</f>
        <v>#REF!</v>
      </c>
      <c r="D9" s="442">
        <v>199</v>
      </c>
      <c r="E9" s="420">
        <v>12</v>
      </c>
      <c r="F9" s="417">
        <f t="shared" si="0"/>
        <v>211</v>
      </c>
      <c r="G9" s="442">
        <v>501</v>
      </c>
      <c r="H9" s="420">
        <v>14</v>
      </c>
      <c r="I9" s="417">
        <f t="shared" si="1"/>
        <v>515</v>
      </c>
      <c r="J9" s="442">
        <v>501</v>
      </c>
      <c r="K9" s="420">
        <v>14</v>
      </c>
      <c r="L9" s="417">
        <f t="shared" si="2"/>
        <v>515</v>
      </c>
      <c r="M9" s="752"/>
      <c r="N9" s="442">
        <v>964</v>
      </c>
      <c r="O9" s="420">
        <v>235</v>
      </c>
      <c r="P9" s="417">
        <f t="shared" si="3"/>
        <v>1199</v>
      </c>
      <c r="Q9" s="417">
        <f t="shared" ref="Q9:R9" si="12">G9+N9</f>
        <v>1465</v>
      </c>
      <c r="R9" s="417">
        <f t="shared" si="12"/>
        <v>249</v>
      </c>
      <c r="S9" s="417">
        <f t="shared" si="5"/>
        <v>1714</v>
      </c>
      <c r="T9" s="436"/>
      <c r="U9" s="441">
        <f t="shared" ref="U9:W9" si="13">G9/D9*100</f>
        <v>251.75879396984925</v>
      </c>
      <c r="V9" s="441">
        <f t="shared" si="13"/>
        <v>116.66666666666667</v>
      </c>
      <c r="W9" s="441">
        <f t="shared" si="13"/>
        <v>244.07582938388629</v>
      </c>
      <c r="X9" s="417"/>
      <c r="Y9" s="417"/>
      <c r="Z9" s="417"/>
      <c r="AA9" s="417">
        <f t="shared" si="7"/>
        <v>1714</v>
      </c>
    </row>
    <row r="10" spans="1:27" ht="45" customHeight="1">
      <c r="A10" s="439"/>
      <c r="B10" s="440" t="s">
        <v>4</v>
      </c>
      <c r="C10" s="416" t="e">
        <f>#REF!</f>
        <v>#REF!</v>
      </c>
      <c r="D10" s="442">
        <v>101</v>
      </c>
      <c r="E10" s="420">
        <v>5</v>
      </c>
      <c r="F10" s="417">
        <f t="shared" si="0"/>
        <v>106</v>
      </c>
      <c r="G10" s="442">
        <v>937</v>
      </c>
      <c r="H10" s="420">
        <v>5</v>
      </c>
      <c r="I10" s="417">
        <f t="shared" si="1"/>
        <v>942</v>
      </c>
      <c r="J10" s="442">
        <v>937</v>
      </c>
      <c r="K10" s="420">
        <v>5</v>
      </c>
      <c r="L10" s="417">
        <f t="shared" si="2"/>
        <v>942</v>
      </c>
      <c r="M10" s="752"/>
      <c r="N10" s="442">
        <v>1916</v>
      </c>
      <c r="O10" s="420">
        <v>956</v>
      </c>
      <c r="P10" s="417">
        <f t="shared" si="3"/>
        <v>2872</v>
      </c>
      <c r="Q10" s="417">
        <f t="shared" ref="Q10:R10" si="14">G10+N10</f>
        <v>2853</v>
      </c>
      <c r="R10" s="417">
        <f t="shared" si="14"/>
        <v>961</v>
      </c>
      <c r="S10" s="417">
        <f t="shared" si="5"/>
        <v>3814</v>
      </c>
      <c r="T10" s="436"/>
      <c r="U10" s="441">
        <f t="shared" ref="U10:W10" si="15">G10/D10*100</f>
        <v>927.7227722772277</v>
      </c>
      <c r="V10" s="441">
        <f t="shared" si="15"/>
        <v>100</v>
      </c>
      <c r="W10" s="441">
        <f t="shared" si="15"/>
        <v>888.67924528301887</v>
      </c>
      <c r="X10" s="417"/>
      <c r="Y10" s="417"/>
      <c r="Z10" s="417"/>
      <c r="AA10" s="417">
        <f t="shared" si="7"/>
        <v>3814</v>
      </c>
    </row>
    <row r="11" spans="1:27" ht="45" customHeight="1">
      <c r="A11" s="439"/>
      <c r="B11" s="443" t="s">
        <v>14</v>
      </c>
      <c r="C11" s="444" t="e">
        <f t="shared" ref="C11:L11" si="16">SUM(C6:C10)</f>
        <v>#REF!</v>
      </c>
      <c r="D11" s="445">
        <f t="shared" si="16"/>
        <v>4875</v>
      </c>
      <c r="E11" s="445">
        <f t="shared" si="16"/>
        <v>135</v>
      </c>
      <c r="F11" s="445">
        <f t="shared" si="16"/>
        <v>5010</v>
      </c>
      <c r="G11" s="445">
        <f t="shared" si="16"/>
        <v>4652</v>
      </c>
      <c r="H11" s="445">
        <f t="shared" si="16"/>
        <v>128</v>
      </c>
      <c r="I11" s="445">
        <f t="shared" si="16"/>
        <v>4780</v>
      </c>
      <c r="J11" s="445">
        <f t="shared" si="16"/>
        <v>4652</v>
      </c>
      <c r="K11" s="445">
        <f t="shared" si="16"/>
        <v>128</v>
      </c>
      <c r="L11" s="445">
        <f t="shared" si="16"/>
        <v>4780</v>
      </c>
      <c r="M11" s="687"/>
      <c r="N11" s="445">
        <f t="shared" ref="N11:S11" si="17">SUM(N6:N10)</f>
        <v>9219</v>
      </c>
      <c r="O11" s="445">
        <f t="shared" si="17"/>
        <v>2167</v>
      </c>
      <c r="P11" s="445">
        <f t="shared" si="17"/>
        <v>11386</v>
      </c>
      <c r="Q11" s="445">
        <f t="shared" si="17"/>
        <v>13871</v>
      </c>
      <c r="R11" s="445">
        <f t="shared" si="17"/>
        <v>2295</v>
      </c>
      <c r="S11" s="445">
        <f t="shared" si="17"/>
        <v>16166</v>
      </c>
      <c r="T11" s="436"/>
      <c r="U11" s="446">
        <f t="shared" ref="U11:W11" si="18">G11/D11*100</f>
        <v>95.425641025641028</v>
      </c>
      <c r="V11" s="446">
        <f t="shared" si="18"/>
        <v>94.814814814814824</v>
      </c>
      <c r="W11" s="446">
        <f t="shared" si="18"/>
        <v>95.409181636726544</v>
      </c>
      <c r="X11" s="445"/>
      <c r="Y11" s="445"/>
      <c r="Z11" s="445"/>
      <c r="AA11" s="445">
        <f>SUM(AA6:AA10)</f>
        <v>16166</v>
      </c>
    </row>
  </sheetData>
  <mergeCells count="13">
    <mergeCell ref="AA3:AA5"/>
    <mergeCell ref="B1:AA1"/>
    <mergeCell ref="B2:AA2"/>
    <mergeCell ref="B3:B5"/>
    <mergeCell ref="C3:C4"/>
    <mergeCell ref="D3:F3"/>
    <mergeCell ref="G3:I3"/>
    <mergeCell ref="M3:M11"/>
    <mergeCell ref="J3:L3"/>
    <mergeCell ref="N3:P3"/>
    <mergeCell ref="Q3:S3"/>
    <mergeCell ref="U3:W3"/>
    <mergeCell ref="X3:Z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Y891"/>
  <sheetViews>
    <sheetView workbookViewId="0">
      <selection activeCell="D18" sqref="D18"/>
    </sheetView>
  </sheetViews>
  <sheetFormatPr defaultColWidth="12.5703125" defaultRowHeight="15" customHeight="1"/>
  <cols>
    <col min="1" max="1" width="5.28515625" customWidth="1"/>
    <col min="2" max="2" width="31" customWidth="1"/>
    <col min="3" max="3" width="9.42578125" customWidth="1"/>
    <col min="4" max="4" width="11.140625" customWidth="1"/>
    <col min="5" max="5" width="8.7109375" customWidth="1"/>
    <col min="6" max="6" width="12" customWidth="1"/>
    <col min="7" max="7" width="12.42578125" customWidth="1"/>
    <col min="8" max="8" width="10.5703125" customWidth="1"/>
    <col min="9" max="9" width="15" customWidth="1"/>
    <col min="10" max="12" width="8.7109375" customWidth="1"/>
    <col min="13" max="25" width="14.42578125" customWidth="1"/>
  </cols>
  <sheetData>
    <row r="1" spans="1:25" ht="17.25" customHeight="1">
      <c r="A1" s="784" t="s">
        <v>79</v>
      </c>
      <c r="B1" s="705"/>
      <c r="C1" s="705"/>
      <c r="D1" s="705"/>
      <c r="E1" s="705"/>
      <c r="F1" s="705"/>
      <c r="G1" s="705"/>
      <c r="H1" s="706"/>
      <c r="I1" s="447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</row>
    <row r="2" spans="1:25" ht="21" customHeight="1">
      <c r="A2" s="761" t="s">
        <v>206</v>
      </c>
      <c r="B2" s="725"/>
      <c r="C2" s="725"/>
      <c r="D2" s="725"/>
      <c r="E2" s="725"/>
      <c r="F2" s="725"/>
      <c r="G2" s="725"/>
      <c r="H2" s="726"/>
      <c r="I2" s="297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</row>
    <row r="3" spans="1:25" ht="31.5" customHeight="1">
      <c r="A3" s="785" t="s">
        <v>207</v>
      </c>
      <c r="B3" s="786" t="s">
        <v>2080</v>
      </c>
      <c r="C3" s="787" t="s">
        <v>208</v>
      </c>
      <c r="D3" s="684"/>
      <c r="E3" s="787" t="s">
        <v>209</v>
      </c>
      <c r="F3" s="684"/>
      <c r="G3" s="787" t="s">
        <v>210</v>
      </c>
      <c r="H3" s="684"/>
      <c r="I3" s="448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</row>
    <row r="4" spans="1:25" ht="20.25" customHeight="1">
      <c r="A4" s="689"/>
      <c r="B4" s="689"/>
      <c r="C4" s="449" t="s">
        <v>211</v>
      </c>
      <c r="D4" s="449" t="s">
        <v>212</v>
      </c>
      <c r="E4" s="449" t="s">
        <v>211</v>
      </c>
      <c r="F4" s="449" t="s">
        <v>212</v>
      </c>
      <c r="G4" s="449" t="s">
        <v>211</v>
      </c>
      <c r="H4" s="449" t="s">
        <v>212</v>
      </c>
      <c r="I4" s="448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</row>
    <row r="5" spans="1:25" ht="23.25" customHeight="1">
      <c r="A5" s="450">
        <v>1</v>
      </c>
      <c r="B5" s="450"/>
      <c r="C5" s="412"/>
      <c r="D5" s="413"/>
      <c r="E5" s="413"/>
      <c r="F5" s="413"/>
      <c r="G5" s="451" t="e">
        <f t="shared" ref="G5:H5" si="0">E5/C5</f>
        <v>#DIV/0!</v>
      </c>
      <c r="H5" s="451" t="e">
        <f t="shared" si="0"/>
        <v>#DIV/0!</v>
      </c>
      <c r="I5" s="452"/>
      <c r="J5" s="209">
        <f t="shared" ref="J5:J10" si="1">E5+F5</f>
        <v>0</v>
      </c>
      <c r="K5" s="453">
        <f>DCB!C14</f>
        <v>0</v>
      </c>
      <c r="L5" s="454">
        <f t="shared" ref="L5:L10" si="2">J5-K5</f>
        <v>0</v>
      </c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</row>
    <row r="6" spans="1:25" ht="23.25" customHeight="1">
      <c r="A6" s="450">
        <v>2</v>
      </c>
      <c r="B6" s="450"/>
      <c r="C6" s="207"/>
      <c r="D6" s="208"/>
      <c r="E6" s="208"/>
      <c r="F6" s="208"/>
      <c r="G6" s="451" t="e">
        <f t="shared" ref="G6:H6" si="3">E6/C6</f>
        <v>#DIV/0!</v>
      </c>
      <c r="H6" s="451" t="e">
        <f t="shared" si="3"/>
        <v>#DIV/0!</v>
      </c>
      <c r="I6" s="452"/>
      <c r="J6" s="209">
        <f t="shared" si="1"/>
        <v>0</v>
      </c>
      <c r="K6" s="453">
        <f>DCB!C42</f>
        <v>0</v>
      </c>
      <c r="L6" s="454">
        <f t="shared" si="2"/>
        <v>0</v>
      </c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</row>
    <row r="7" spans="1:25" ht="23.25" customHeight="1">
      <c r="A7" s="450">
        <v>3</v>
      </c>
      <c r="B7" s="450"/>
      <c r="C7" s="207"/>
      <c r="D7" s="208"/>
      <c r="E7" s="208"/>
      <c r="F7" s="208"/>
      <c r="G7" s="451" t="e">
        <f t="shared" ref="G7:H7" si="4">E7/C7</f>
        <v>#DIV/0!</v>
      </c>
      <c r="H7" s="451" t="e">
        <f t="shared" si="4"/>
        <v>#DIV/0!</v>
      </c>
      <c r="I7" s="452"/>
      <c r="J7" s="209">
        <f t="shared" si="1"/>
        <v>0</v>
      </c>
      <c r="K7" s="453">
        <f>DCB!C70</f>
        <v>0</v>
      </c>
      <c r="L7" s="454">
        <f t="shared" si="2"/>
        <v>0</v>
      </c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</row>
    <row r="8" spans="1:25" ht="23.25" customHeight="1">
      <c r="A8" s="450">
        <v>4</v>
      </c>
      <c r="B8" s="450"/>
      <c r="C8" s="207"/>
      <c r="D8" s="208"/>
      <c r="E8" s="208"/>
      <c r="F8" s="208"/>
      <c r="G8" s="451" t="e">
        <f t="shared" ref="G8:H8" si="5">E8/C8</f>
        <v>#DIV/0!</v>
      </c>
      <c r="H8" s="451" t="e">
        <f t="shared" si="5"/>
        <v>#DIV/0!</v>
      </c>
      <c r="I8" s="452"/>
      <c r="J8" s="209">
        <f t="shared" si="1"/>
        <v>0</v>
      </c>
      <c r="K8" s="453">
        <f>DCB!C98</f>
        <v>0</v>
      </c>
      <c r="L8" s="454">
        <f t="shared" si="2"/>
        <v>0</v>
      </c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</row>
    <row r="9" spans="1:25" ht="23.25" customHeight="1">
      <c r="A9" s="450">
        <v>5</v>
      </c>
      <c r="B9" s="450"/>
      <c r="C9" s="207"/>
      <c r="D9" s="208"/>
      <c r="E9" s="208"/>
      <c r="F9" s="208"/>
      <c r="G9" s="451" t="e">
        <f t="shared" ref="G9:H9" si="6">E9/C9</f>
        <v>#DIV/0!</v>
      </c>
      <c r="H9" s="451" t="e">
        <f t="shared" si="6"/>
        <v>#DIV/0!</v>
      </c>
      <c r="I9" s="452"/>
      <c r="J9" s="209">
        <f t="shared" si="1"/>
        <v>0</v>
      </c>
      <c r="K9" s="453">
        <f>DCB!C126</f>
        <v>0</v>
      </c>
      <c r="L9" s="454">
        <f t="shared" si="2"/>
        <v>0</v>
      </c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</row>
    <row r="10" spans="1:25" ht="23.25" customHeight="1">
      <c r="A10" s="768"/>
      <c r="B10" s="684"/>
      <c r="C10" s="455">
        <f t="shared" ref="C10:F10" si="7">SUM(C5:C9)</f>
        <v>0</v>
      </c>
      <c r="D10" s="455">
        <f t="shared" si="7"/>
        <v>0</v>
      </c>
      <c r="E10" s="455">
        <f t="shared" si="7"/>
        <v>0</v>
      </c>
      <c r="F10" s="455">
        <f t="shared" si="7"/>
        <v>0</v>
      </c>
      <c r="G10" s="456" t="e">
        <f t="shared" ref="G10:H10" si="8">E10/C10</f>
        <v>#DIV/0!</v>
      </c>
      <c r="H10" s="456" t="e">
        <f t="shared" si="8"/>
        <v>#DIV/0!</v>
      </c>
      <c r="I10" s="457"/>
      <c r="J10" s="209">
        <f t="shared" si="1"/>
        <v>0</v>
      </c>
      <c r="K10" s="458">
        <f>SUM(K5:K9)</f>
        <v>0</v>
      </c>
      <c r="L10" s="454">
        <f t="shared" si="2"/>
        <v>0</v>
      </c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</row>
    <row r="11" spans="1:25" ht="12.75" hidden="1" customHeight="1">
      <c r="A11" s="783" t="s">
        <v>64</v>
      </c>
      <c r="B11" s="684"/>
      <c r="C11" s="450" t="e">
        <f t="shared" ref="C11:H11" si="9">#REF!+#REF!+#REF!+C10</f>
        <v>#REF!</v>
      </c>
      <c r="D11" s="450" t="e">
        <f t="shared" si="9"/>
        <v>#REF!</v>
      </c>
      <c r="E11" s="450" t="e">
        <f t="shared" si="9"/>
        <v>#REF!</v>
      </c>
      <c r="F11" s="450" t="e">
        <f t="shared" si="9"/>
        <v>#REF!</v>
      </c>
      <c r="G11" s="450" t="e">
        <f t="shared" si="9"/>
        <v>#REF!</v>
      </c>
      <c r="H11" s="450" t="e">
        <f t="shared" si="9"/>
        <v>#REF!</v>
      </c>
      <c r="I11" s="128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</row>
    <row r="12" spans="1:25" ht="12.75" customHeight="1">
      <c r="A12" s="225"/>
      <c r="B12" s="225"/>
      <c r="C12" s="459"/>
      <c r="D12" s="459"/>
      <c r="E12" s="459"/>
      <c r="F12" s="459"/>
      <c r="G12" s="459"/>
      <c r="H12" s="459"/>
      <c r="I12" s="225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</row>
    <row r="13" spans="1:25" ht="12.75" customHeight="1">
      <c r="A13" s="225"/>
      <c r="B13" s="225"/>
      <c r="C13" s="225"/>
      <c r="D13" s="225"/>
      <c r="E13" s="225"/>
      <c r="F13" s="225"/>
      <c r="G13" s="225"/>
      <c r="H13" s="225"/>
      <c r="I13" s="225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</row>
    <row r="14" spans="1:25" ht="12.75" customHeight="1">
      <c r="A14" s="225"/>
      <c r="B14" s="225"/>
      <c r="C14" s="225"/>
      <c r="D14" s="225"/>
      <c r="E14" s="225"/>
      <c r="F14" s="225"/>
      <c r="G14" s="225"/>
      <c r="H14" s="225"/>
      <c r="I14" s="225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</row>
    <row r="15" spans="1:25" ht="12.75" customHeight="1">
      <c r="A15" s="225"/>
      <c r="B15" s="225"/>
      <c r="C15" s="225"/>
      <c r="D15" s="225"/>
      <c r="E15" s="225"/>
      <c r="F15" s="225"/>
      <c r="G15" s="225"/>
      <c r="H15" s="225"/>
      <c r="I15" s="225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</row>
    <row r="16" spans="1:25" ht="12.75" customHeight="1">
      <c r="A16" s="225"/>
      <c r="B16" s="225"/>
      <c r="C16" s="225"/>
      <c r="D16" s="225"/>
      <c r="E16" s="225"/>
      <c r="F16" s="225"/>
      <c r="G16" s="225"/>
      <c r="H16" s="225"/>
      <c r="I16" s="225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</row>
    <row r="17" spans="1:25" ht="12.75" customHeight="1">
      <c r="A17" s="225"/>
      <c r="B17" s="225"/>
      <c r="C17" s="225"/>
      <c r="D17" s="225"/>
      <c r="E17" s="225"/>
      <c r="F17" s="225"/>
      <c r="G17" s="225"/>
      <c r="H17" s="225"/>
      <c r="I17" s="225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</row>
    <row r="18" spans="1:25" ht="12.75" customHeight="1">
      <c r="A18" s="225"/>
      <c r="B18" s="225"/>
      <c r="C18" s="225"/>
      <c r="D18" s="225"/>
      <c r="E18" s="225"/>
      <c r="F18" s="225"/>
      <c r="G18" s="225"/>
      <c r="H18" s="225"/>
      <c r="I18" s="225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</row>
    <row r="19" spans="1:25" ht="12.75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</row>
    <row r="20" spans="1:25" ht="12.75" customHeight="1">
      <c r="A20" s="225"/>
      <c r="B20" s="225"/>
      <c r="C20" s="225"/>
      <c r="D20" s="225"/>
      <c r="E20" s="225"/>
      <c r="F20" s="225"/>
      <c r="G20" s="225"/>
      <c r="H20" s="225"/>
      <c r="I20" s="225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2.75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  <row r="22" spans="1:25" ht="12.75" customHeight="1">
      <c r="A22" s="225"/>
      <c r="B22" s="225"/>
      <c r="C22" s="225"/>
      <c r="D22" s="225"/>
      <c r="E22" s="225"/>
      <c r="F22" s="225"/>
      <c r="G22" s="225"/>
      <c r="H22" s="225"/>
      <c r="I22" s="225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</row>
    <row r="23" spans="1:25" ht="12.75" customHeight="1">
      <c r="A23" s="225"/>
      <c r="B23" s="225"/>
      <c r="C23" s="225"/>
      <c r="D23" s="225"/>
      <c r="E23" s="225"/>
      <c r="F23" s="225"/>
      <c r="G23" s="225"/>
      <c r="H23" s="225"/>
      <c r="I23" s="225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</row>
    <row r="24" spans="1:25" ht="12.75" customHeight="1">
      <c r="A24" s="225"/>
      <c r="B24" s="225"/>
      <c r="C24" s="225"/>
      <c r="D24" s="225"/>
      <c r="E24" s="225"/>
      <c r="F24" s="225"/>
      <c r="G24" s="225"/>
      <c r="H24" s="225"/>
      <c r="I24" s="225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</row>
    <row r="25" spans="1:25" ht="12.75" customHeight="1">
      <c r="A25" s="225"/>
      <c r="B25" s="225"/>
      <c r="C25" s="225"/>
      <c r="D25" s="225"/>
      <c r="E25" s="225"/>
      <c r="F25" s="225"/>
      <c r="G25" s="225"/>
      <c r="H25" s="225"/>
      <c r="I25" s="225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</row>
    <row r="26" spans="1:25" ht="12.75" customHeight="1">
      <c r="A26" s="225"/>
      <c r="B26" s="225"/>
      <c r="C26" s="225"/>
      <c r="D26" s="225"/>
      <c r="E26" s="225"/>
      <c r="F26" s="225"/>
      <c r="G26" s="225"/>
      <c r="H26" s="225"/>
      <c r="I26" s="225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</row>
    <row r="27" spans="1:25" ht="12.75" customHeight="1">
      <c r="A27" s="225"/>
      <c r="B27" s="225"/>
      <c r="C27" s="225"/>
      <c r="D27" s="225"/>
      <c r="E27" s="225"/>
      <c r="F27" s="225"/>
      <c r="G27" s="225"/>
      <c r="H27" s="225"/>
      <c r="I27" s="225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</row>
    <row r="28" spans="1:25" ht="12.75" customHeight="1">
      <c r="A28" s="225"/>
      <c r="B28" s="225"/>
      <c r="C28" s="225"/>
      <c r="D28" s="225"/>
      <c r="E28" s="225"/>
      <c r="F28" s="225"/>
      <c r="G28" s="225"/>
      <c r="H28" s="225"/>
      <c r="I28" s="225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</row>
    <row r="29" spans="1:25" ht="12.75" customHeight="1">
      <c r="A29" s="225"/>
      <c r="B29" s="225"/>
      <c r="C29" s="225"/>
      <c r="D29" s="225"/>
      <c r="E29" s="225"/>
      <c r="F29" s="225"/>
      <c r="G29" s="225"/>
      <c r="H29" s="225"/>
      <c r="I29" s="225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</row>
    <row r="30" spans="1:25" ht="12.75" customHeight="1">
      <c r="A30" s="225"/>
      <c r="B30" s="225"/>
      <c r="C30" s="225"/>
      <c r="D30" s="225"/>
      <c r="E30" s="225"/>
      <c r="F30" s="225"/>
      <c r="G30" s="225"/>
      <c r="H30" s="225"/>
      <c r="I30" s="225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</row>
    <row r="31" spans="1:25" ht="12.75" customHeight="1">
      <c r="A31" s="225"/>
      <c r="B31" s="225"/>
      <c r="C31" s="225"/>
      <c r="D31" s="225"/>
      <c r="E31" s="225"/>
      <c r="F31" s="225"/>
      <c r="G31" s="225"/>
      <c r="H31" s="225"/>
      <c r="I31" s="225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</row>
    <row r="32" spans="1:25" ht="12.75" customHeight="1">
      <c r="A32" s="225"/>
      <c r="B32" s="225"/>
      <c r="C32" s="225"/>
      <c r="D32" s="225"/>
      <c r="E32" s="225"/>
      <c r="F32" s="225"/>
      <c r="G32" s="225"/>
      <c r="H32" s="225"/>
      <c r="I32" s="225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</row>
    <row r="33" spans="1:25" ht="12.75" customHeight="1">
      <c r="A33" s="225"/>
      <c r="B33" s="225"/>
      <c r="C33" s="225"/>
      <c r="D33" s="225"/>
      <c r="E33" s="225"/>
      <c r="F33" s="225"/>
      <c r="G33" s="225"/>
      <c r="H33" s="225"/>
      <c r="I33" s="225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</row>
    <row r="34" spans="1:25" ht="12.75" customHeight="1">
      <c r="A34" s="225"/>
      <c r="B34" s="225"/>
      <c r="C34" s="225"/>
      <c r="D34" s="225"/>
      <c r="E34" s="225"/>
      <c r="F34" s="225"/>
      <c r="G34" s="225"/>
      <c r="H34" s="225"/>
      <c r="I34" s="225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</row>
    <row r="35" spans="1:25" ht="12.7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</row>
    <row r="36" spans="1:25" ht="12.75" customHeight="1">
      <c r="A36" s="225"/>
      <c r="B36" s="225"/>
      <c r="C36" s="225"/>
      <c r="D36" s="225"/>
      <c r="E36" s="225"/>
      <c r="F36" s="225"/>
      <c r="G36" s="225"/>
      <c r="H36" s="225"/>
      <c r="I36" s="225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</row>
    <row r="37" spans="1:25" ht="12.75" customHeight="1">
      <c r="A37" s="225"/>
      <c r="B37" s="225"/>
      <c r="C37" s="225"/>
      <c r="D37" s="225"/>
      <c r="E37" s="225"/>
      <c r="F37" s="225"/>
      <c r="G37" s="225"/>
      <c r="H37" s="225"/>
      <c r="I37" s="225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</row>
    <row r="38" spans="1:25" ht="12.75" customHeight="1">
      <c r="A38" s="225"/>
      <c r="B38" s="225"/>
      <c r="C38" s="225"/>
      <c r="D38" s="225"/>
      <c r="E38" s="225"/>
      <c r="F38" s="225"/>
      <c r="G38" s="225"/>
      <c r="H38" s="225"/>
      <c r="I38" s="225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</row>
    <row r="39" spans="1:25" ht="12.75" customHeight="1">
      <c r="A39" s="225"/>
      <c r="B39" s="225"/>
      <c r="C39" s="225"/>
      <c r="D39" s="225"/>
      <c r="E39" s="225"/>
      <c r="F39" s="225"/>
      <c r="G39" s="225"/>
      <c r="H39" s="225"/>
      <c r="I39" s="225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</row>
    <row r="40" spans="1:25" ht="12.75" customHeight="1">
      <c r="A40" s="225"/>
      <c r="B40" s="225"/>
      <c r="C40" s="225"/>
      <c r="D40" s="225"/>
      <c r="E40" s="225"/>
      <c r="F40" s="225"/>
      <c r="G40" s="225"/>
      <c r="H40" s="225"/>
      <c r="I40" s="225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</row>
    <row r="41" spans="1:25" ht="12.75" customHeight="1">
      <c r="A41" s="225"/>
      <c r="B41" s="225"/>
      <c r="C41" s="225"/>
      <c r="D41" s="225"/>
      <c r="E41" s="225"/>
      <c r="F41" s="225"/>
      <c r="G41" s="225"/>
      <c r="H41" s="225"/>
      <c r="I41" s="225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</row>
    <row r="42" spans="1:25" ht="12.75" customHeight="1">
      <c r="A42" s="225"/>
      <c r="B42" s="225"/>
      <c r="C42" s="225"/>
      <c r="D42" s="225"/>
      <c r="E42" s="225"/>
      <c r="F42" s="225"/>
      <c r="G42" s="225"/>
      <c r="H42" s="225"/>
      <c r="I42" s="225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</row>
    <row r="43" spans="1:25" ht="12.75" customHeight="1">
      <c r="A43" s="225"/>
      <c r="B43" s="225"/>
      <c r="C43" s="225"/>
      <c r="D43" s="225"/>
      <c r="E43" s="225"/>
      <c r="F43" s="225"/>
      <c r="G43" s="225"/>
      <c r="H43" s="225"/>
      <c r="I43" s="225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</row>
    <row r="44" spans="1:25" ht="12.75" customHeight="1">
      <c r="A44" s="225"/>
      <c r="B44" s="225"/>
      <c r="C44" s="225"/>
      <c r="D44" s="225"/>
      <c r="E44" s="225"/>
      <c r="F44" s="225"/>
      <c r="G44" s="225"/>
      <c r="H44" s="225"/>
      <c r="I44" s="225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</row>
    <row r="45" spans="1:25" ht="12.75" customHeight="1">
      <c r="A45" s="225"/>
      <c r="B45" s="225"/>
      <c r="C45" s="225"/>
      <c r="D45" s="225"/>
      <c r="E45" s="225"/>
      <c r="F45" s="225"/>
      <c r="G45" s="225"/>
      <c r="H45" s="225"/>
      <c r="I45" s="225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</row>
    <row r="46" spans="1:25" ht="12.75" customHeight="1">
      <c r="A46" s="225"/>
      <c r="B46" s="225"/>
      <c r="C46" s="225"/>
      <c r="D46" s="225"/>
      <c r="E46" s="225"/>
      <c r="F46" s="225"/>
      <c r="G46" s="225"/>
      <c r="H46" s="225"/>
      <c r="I46" s="225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</row>
    <row r="47" spans="1:25" ht="12.75" customHeight="1">
      <c r="A47" s="225"/>
      <c r="B47" s="225"/>
      <c r="C47" s="225"/>
      <c r="D47" s="225"/>
      <c r="E47" s="225"/>
      <c r="F47" s="225"/>
      <c r="G47" s="225"/>
      <c r="H47" s="225"/>
      <c r="I47" s="225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</row>
    <row r="48" spans="1:25" ht="12.75" customHeight="1">
      <c r="A48" s="225"/>
      <c r="B48" s="225"/>
      <c r="C48" s="225"/>
      <c r="D48" s="225"/>
      <c r="E48" s="225"/>
      <c r="F48" s="225"/>
      <c r="G48" s="225"/>
      <c r="H48" s="225"/>
      <c r="I48" s="225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</row>
    <row r="49" spans="1:25" ht="12.75" customHeight="1">
      <c r="A49" s="225"/>
      <c r="B49" s="225"/>
      <c r="C49" s="225"/>
      <c r="D49" s="225"/>
      <c r="E49" s="225"/>
      <c r="F49" s="225"/>
      <c r="G49" s="225"/>
      <c r="H49" s="225"/>
      <c r="I49" s="225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</row>
    <row r="50" spans="1:25" ht="12.75" customHeight="1">
      <c r="A50" s="225"/>
      <c r="B50" s="225"/>
      <c r="C50" s="225"/>
      <c r="D50" s="225"/>
      <c r="E50" s="225"/>
      <c r="F50" s="225"/>
      <c r="G50" s="225"/>
      <c r="H50" s="225"/>
      <c r="I50" s="225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</row>
    <row r="51" spans="1:25" ht="12.75" customHeight="1">
      <c r="A51" s="225"/>
      <c r="B51" s="225"/>
      <c r="C51" s="225"/>
      <c r="D51" s="225"/>
      <c r="E51" s="225"/>
      <c r="F51" s="225"/>
      <c r="G51" s="225"/>
      <c r="H51" s="225"/>
      <c r="I51" s="225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</row>
    <row r="52" spans="1:25" ht="12.75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</row>
    <row r="53" spans="1:25" ht="12.75" customHeight="1">
      <c r="A53" s="225"/>
      <c r="B53" s="225"/>
      <c r="C53" s="225"/>
      <c r="D53" s="225"/>
      <c r="E53" s="225"/>
      <c r="F53" s="225"/>
      <c r="G53" s="225"/>
      <c r="H53" s="225"/>
      <c r="I53" s="225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</row>
    <row r="54" spans="1:25" ht="12.75" customHeight="1">
      <c r="A54" s="225"/>
      <c r="B54" s="225"/>
      <c r="C54" s="225"/>
      <c r="D54" s="225"/>
      <c r="E54" s="225"/>
      <c r="F54" s="225"/>
      <c r="G54" s="225"/>
      <c r="H54" s="225"/>
      <c r="I54" s="225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</row>
    <row r="55" spans="1:25" ht="12.75" customHeight="1">
      <c r="A55" s="225"/>
      <c r="B55" s="225"/>
      <c r="C55" s="225"/>
      <c r="D55" s="225"/>
      <c r="E55" s="225"/>
      <c r="F55" s="225"/>
      <c r="G55" s="225"/>
      <c r="H55" s="225"/>
      <c r="I55" s="225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</row>
    <row r="56" spans="1:25" ht="12.75" customHeight="1">
      <c r="A56" s="225"/>
      <c r="B56" s="225"/>
      <c r="C56" s="225"/>
      <c r="D56" s="225"/>
      <c r="E56" s="225"/>
      <c r="F56" s="225"/>
      <c r="G56" s="225"/>
      <c r="H56" s="225"/>
      <c r="I56" s="225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</row>
    <row r="57" spans="1:25" ht="12.75" customHeight="1">
      <c r="A57" s="225"/>
      <c r="B57" s="225"/>
      <c r="C57" s="225"/>
      <c r="D57" s="225"/>
      <c r="E57" s="225"/>
      <c r="F57" s="225"/>
      <c r="G57" s="225"/>
      <c r="H57" s="225"/>
      <c r="I57" s="225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</row>
    <row r="58" spans="1:25" ht="12.75" customHeight="1">
      <c r="A58" s="225"/>
      <c r="B58" s="225"/>
      <c r="C58" s="225"/>
      <c r="D58" s="225"/>
      <c r="E58" s="225"/>
      <c r="F58" s="225"/>
      <c r="G58" s="225"/>
      <c r="H58" s="225"/>
      <c r="I58" s="225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</row>
    <row r="59" spans="1:25" ht="12.75" customHeight="1">
      <c r="A59" s="225"/>
      <c r="B59" s="225"/>
      <c r="C59" s="225"/>
      <c r="D59" s="225"/>
      <c r="E59" s="225"/>
      <c r="F59" s="225"/>
      <c r="G59" s="225"/>
      <c r="H59" s="225"/>
      <c r="I59" s="225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</row>
    <row r="60" spans="1:25" ht="12.75" customHeight="1">
      <c r="A60" s="225"/>
      <c r="B60" s="225"/>
      <c r="C60" s="225"/>
      <c r="D60" s="225"/>
      <c r="E60" s="225"/>
      <c r="F60" s="225"/>
      <c r="G60" s="225"/>
      <c r="H60" s="225"/>
      <c r="I60" s="225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</row>
    <row r="61" spans="1:25" ht="12.75" customHeight="1">
      <c r="A61" s="225"/>
      <c r="B61" s="225"/>
      <c r="C61" s="225"/>
      <c r="D61" s="225"/>
      <c r="E61" s="225"/>
      <c r="F61" s="225"/>
      <c r="G61" s="225"/>
      <c r="H61" s="225"/>
      <c r="I61" s="225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</row>
    <row r="62" spans="1:25" ht="12.75" customHeight="1">
      <c r="A62" s="225"/>
      <c r="B62" s="225"/>
      <c r="C62" s="225"/>
      <c r="D62" s="225"/>
      <c r="E62" s="225"/>
      <c r="F62" s="225"/>
      <c r="G62" s="225"/>
      <c r="H62" s="225"/>
      <c r="I62" s="225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</row>
    <row r="63" spans="1:25" ht="12.75" customHeight="1">
      <c r="A63" s="225"/>
      <c r="B63" s="225"/>
      <c r="C63" s="225"/>
      <c r="D63" s="225"/>
      <c r="E63" s="225"/>
      <c r="F63" s="225"/>
      <c r="G63" s="225"/>
      <c r="H63" s="225"/>
      <c r="I63" s="225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</row>
    <row r="64" spans="1:25" ht="12.75" customHeight="1">
      <c r="A64" s="225"/>
      <c r="B64" s="225"/>
      <c r="C64" s="225"/>
      <c r="D64" s="225"/>
      <c r="E64" s="225"/>
      <c r="F64" s="225"/>
      <c r="G64" s="225"/>
      <c r="H64" s="225"/>
      <c r="I64" s="225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</row>
    <row r="65" spans="1:25" ht="12.75" customHeight="1">
      <c r="A65" s="225"/>
      <c r="B65" s="225"/>
      <c r="C65" s="225"/>
      <c r="D65" s="225"/>
      <c r="E65" s="225"/>
      <c r="F65" s="225"/>
      <c r="G65" s="225"/>
      <c r="H65" s="225"/>
      <c r="I65" s="225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</row>
    <row r="66" spans="1:25" ht="12.75" customHeight="1">
      <c r="A66" s="225"/>
      <c r="B66" s="225"/>
      <c r="C66" s="225"/>
      <c r="D66" s="225"/>
      <c r="E66" s="225"/>
      <c r="F66" s="225"/>
      <c r="G66" s="225"/>
      <c r="H66" s="225"/>
      <c r="I66" s="225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</row>
    <row r="67" spans="1:25" ht="12.75" customHeight="1">
      <c r="A67" s="225"/>
      <c r="B67" s="225"/>
      <c r="C67" s="225"/>
      <c r="D67" s="225"/>
      <c r="E67" s="225"/>
      <c r="F67" s="225"/>
      <c r="G67" s="225"/>
      <c r="H67" s="225"/>
      <c r="I67" s="225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</row>
    <row r="68" spans="1:25" ht="12.75" customHeight="1">
      <c r="A68" s="225"/>
      <c r="B68" s="225"/>
      <c r="C68" s="225"/>
      <c r="D68" s="225"/>
      <c r="E68" s="225"/>
      <c r="F68" s="225"/>
      <c r="G68" s="225"/>
      <c r="H68" s="225"/>
      <c r="I68" s="225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</row>
    <row r="69" spans="1:25" ht="12.75" customHeight="1">
      <c r="A69" s="225"/>
      <c r="B69" s="225"/>
      <c r="C69" s="225"/>
      <c r="D69" s="225"/>
      <c r="E69" s="225"/>
      <c r="F69" s="225"/>
      <c r="G69" s="225"/>
      <c r="H69" s="225"/>
      <c r="I69" s="225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</row>
    <row r="70" spans="1:25" ht="12.75" customHeight="1">
      <c r="A70" s="225"/>
      <c r="B70" s="225"/>
      <c r="C70" s="225"/>
      <c r="D70" s="225"/>
      <c r="E70" s="225"/>
      <c r="F70" s="225"/>
      <c r="G70" s="225"/>
      <c r="H70" s="225"/>
      <c r="I70" s="225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</row>
    <row r="71" spans="1:25" ht="12.75" customHeight="1">
      <c r="A71" s="225"/>
      <c r="B71" s="225"/>
      <c r="C71" s="225"/>
      <c r="D71" s="225"/>
      <c r="E71" s="225"/>
      <c r="F71" s="225"/>
      <c r="G71" s="225"/>
      <c r="H71" s="225"/>
      <c r="I71" s="225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</row>
    <row r="72" spans="1:25" ht="12.75" customHeight="1">
      <c r="A72" s="225"/>
      <c r="B72" s="225"/>
      <c r="C72" s="225"/>
      <c r="D72" s="225"/>
      <c r="E72" s="225"/>
      <c r="F72" s="225"/>
      <c r="G72" s="225"/>
      <c r="H72" s="225"/>
      <c r="I72" s="225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</row>
    <row r="73" spans="1:25" ht="12.75" customHeight="1">
      <c r="A73" s="225"/>
      <c r="B73" s="225"/>
      <c r="C73" s="225"/>
      <c r="D73" s="225"/>
      <c r="E73" s="225"/>
      <c r="F73" s="225"/>
      <c r="G73" s="225"/>
      <c r="H73" s="225"/>
      <c r="I73" s="225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</row>
    <row r="74" spans="1:25" ht="12.75" customHeight="1">
      <c r="A74" s="225"/>
      <c r="B74" s="225"/>
      <c r="C74" s="225"/>
      <c r="D74" s="225"/>
      <c r="E74" s="225"/>
      <c r="F74" s="225"/>
      <c r="G74" s="225"/>
      <c r="H74" s="225"/>
      <c r="I74" s="225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</row>
    <row r="75" spans="1:25" ht="12.75" customHeight="1">
      <c r="A75" s="225"/>
      <c r="B75" s="225"/>
      <c r="C75" s="225"/>
      <c r="D75" s="225"/>
      <c r="E75" s="225"/>
      <c r="F75" s="225"/>
      <c r="G75" s="225"/>
      <c r="H75" s="225"/>
      <c r="I75" s="225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</row>
    <row r="76" spans="1:25" ht="12.75" customHeight="1">
      <c r="A76" s="225"/>
      <c r="B76" s="225"/>
      <c r="C76" s="225"/>
      <c r="D76" s="225"/>
      <c r="E76" s="225"/>
      <c r="F76" s="225"/>
      <c r="G76" s="225"/>
      <c r="H76" s="225"/>
      <c r="I76" s="225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</row>
    <row r="77" spans="1:25" ht="12.75" customHeight="1">
      <c r="A77" s="225"/>
      <c r="B77" s="225"/>
      <c r="C77" s="225"/>
      <c r="D77" s="225"/>
      <c r="E77" s="225"/>
      <c r="F77" s="225"/>
      <c r="G77" s="225"/>
      <c r="H77" s="225"/>
      <c r="I77" s="225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</row>
    <row r="78" spans="1:25" ht="12.75" customHeight="1">
      <c r="A78" s="225"/>
      <c r="B78" s="225"/>
      <c r="C78" s="225"/>
      <c r="D78" s="225"/>
      <c r="E78" s="225"/>
      <c r="F78" s="225"/>
      <c r="G78" s="225"/>
      <c r="H78" s="225"/>
      <c r="I78" s="225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</row>
    <row r="79" spans="1:25" ht="12.75" customHeight="1">
      <c r="A79" s="225"/>
      <c r="B79" s="225"/>
      <c r="C79" s="225"/>
      <c r="D79" s="225"/>
      <c r="E79" s="225"/>
      <c r="F79" s="225"/>
      <c r="G79" s="225"/>
      <c r="H79" s="225"/>
      <c r="I79" s="225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</row>
    <row r="80" spans="1:25" ht="12.75" customHeight="1">
      <c r="A80" s="225"/>
      <c r="B80" s="225"/>
      <c r="C80" s="225"/>
      <c r="D80" s="225"/>
      <c r="E80" s="225"/>
      <c r="F80" s="225"/>
      <c r="G80" s="225"/>
      <c r="H80" s="225"/>
      <c r="I80" s="225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</row>
    <row r="81" spans="1:25" ht="12.75" customHeight="1">
      <c r="A81" s="225"/>
      <c r="B81" s="225"/>
      <c r="C81" s="225"/>
      <c r="D81" s="225"/>
      <c r="E81" s="225"/>
      <c r="F81" s="225"/>
      <c r="G81" s="225"/>
      <c r="H81" s="225"/>
      <c r="I81" s="225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</row>
    <row r="82" spans="1:25" ht="12.75" customHeight="1">
      <c r="A82" s="225"/>
      <c r="B82" s="225"/>
      <c r="C82" s="225"/>
      <c r="D82" s="225"/>
      <c r="E82" s="225"/>
      <c r="F82" s="225"/>
      <c r="G82" s="225"/>
      <c r="H82" s="225"/>
      <c r="I82" s="225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</row>
    <row r="83" spans="1:25" ht="12.75" customHeight="1">
      <c r="A83" s="225"/>
      <c r="B83" s="225"/>
      <c r="C83" s="225"/>
      <c r="D83" s="225"/>
      <c r="E83" s="225"/>
      <c r="F83" s="225"/>
      <c r="G83" s="225"/>
      <c r="H83" s="225"/>
      <c r="I83" s="225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</row>
    <row r="84" spans="1:25" ht="12.75" customHeight="1">
      <c r="A84" s="225"/>
      <c r="B84" s="225"/>
      <c r="C84" s="225"/>
      <c r="D84" s="225"/>
      <c r="E84" s="225"/>
      <c r="F84" s="225"/>
      <c r="G84" s="225"/>
      <c r="H84" s="225"/>
      <c r="I84" s="225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</row>
    <row r="85" spans="1:25" ht="12.75" customHeight="1">
      <c r="A85" s="225"/>
      <c r="B85" s="225"/>
      <c r="C85" s="225"/>
      <c r="D85" s="225"/>
      <c r="E85" s="225"/>
      <c r="F85" s="225"/>
      <c r="G85" s="225"/>
      <c r="H85" s="225"/>
      <c r="I85" s="225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</row>
    <row r="86" spans="1:25" ht="12.75" customHeight="1">
      <c r="A86" s="225"/>
      <c r="B86" s="225"/>
      <c r="C86" s="225"/>
      <c r="D86" s="225"/>
      <c r="E86" s="225"/>
      <c r="F86" s="225"/>
      <c r="G86" s="225"/>
      <c r="H86" s="225"/>
      <c r="I86" s="225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</row>
    <row r="87" spans="1:25" ht="12.75" customHeight="1">
      <c r="A87" s="225"/>
      <c r="B87" s="225"/>
      <c r="C87" s="225"/>
      <c r="D87" s="225"/>
      <c r="E87" s="225"/>
      <c r="F87" s="225"/>
      <c r="G87" s="225"/>
      <c r="H87" s="225"/>
      <c r="I87" s="225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</row>
    <row r="88" spans="1:25" ht="12.75" customHeight="1">
      <c r="A88" s="225"/>
      <c r="B88" s="225"/>
      <c r="C88" s="225"/>
      <c r="D88" s="225"/>
      <c r="E88" s="225"/>
      <c r="F88" s="225"/>
      <c r="G88" s="225"/>
      <c r="H88" s="225"/>
      <c r="I88" s="225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</row>
    <row r="89" spans="1:25" ht="12.75" customHeight="1">
      <c r="A89" s="225"/>
      <c r="B89" s="225"/>
      <c r="C89" s="225"/>
      <c r="D89" s="225"/>
      <c r="E89" s="225"/>
      <c r="F89" s="225"/>
      <c r="G89" s="225"/>
      <c r="H89" s="225"/>
      <c r="I89" s="225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</row>
    <row r="90" spans="1:25" ht="12.75" customHeight="1">
      <c r="A90" s="225"/>
      <c r="B90" s="225"/>
      <c r="C90" s="225"/>
      <c r="D90" s="225"/>
      <c r="E90" s="225"/>
      <c r="F90" s="225"/>
      <c r="G90" s="225"/>
      <c r="H90" s="225"/>
      <c r="I90" s="225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</row>
    <row r="91" spans="1:25" ht="12.75" customHeight="1">
      <c r="A91" s="225"/>
      <c r="B91" s="225"/>
      <c r="C91" s="225"/>
      <c r="D91" s="225"/>
      <c r="E91" s="225"/>
      <c r="F91" s="225"/>
      <c r="G91" s="225"/>
      <c r="H91" s="225"/>
      <c r="I91" s="225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</row>
    <row r="92" spans="1:25" ht="12.75" customHeight="1">
      <c r="A92" s="225"/>
      <c r="B92" s="225"/>
      <c r="C92" s="225"/>
      <c r="D92" s="225"/>
      <c r="E92" s="225"/>
      <c r="F92" s="225"/>
      <c r="G92" s="225"/>
      <c r="H92" s="225"/>
      <c r="I92" s="225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</row>
    <row r="93" spans="1:25" ht="12.75" customHeight="1">
      <c r="A93" s="225"/>
      <c r="B93" s="225"/>
      <c r="C93" s="225"/>
      <c r="D93" s="225"/>
      <c r="E93" s="225"/>
      <c r="F93" s="225"/>
      <c r="G93" s="225"/>
      <c r="H93" s="225"/>
      <c r="I93" s="225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</row>
    <row r="94" spans="1:25" ht="12.75" customHeight="1">
      <c r="A94" s="225"/>
      <c r="B94" s="225"/>
      <c r="C94" s="225"/>
      <c r="D94" s="225"/>
      <c r="E94" s="225"/>
      <c r="F94" s="225"/>
      <c r="G94" s="225"/>
      <c r="H94" s="225"/>
      <c r="I94" s="225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</row>
    <row r="95" spans="1:25" ht="12.75" customHeight="1">
      <c r="A95" s="225"/>
      <c r="B95" s="225"/>
      <c r="C95" s="225"/>
      <c r="D95" s="225"/>
      <c r="E95" s="225"/>
      <c r="F95" s="225"/>
      <c r="G95" s="225"/>
      <c r="H95" s="225"/>
      <c r="I95" s="225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</row>
    <row r="96" spans="1:25" ht="12.75" customHeight="1">
      <c r="A96" s="225"/>
      <c r="B96" s="225"/>
      <c r="C96" s="225"/>
      <c r="D96" s="225"/>
      <c r="E96" s="225"/>
      <c r="F96" s="225"/>
      <c r="G96" s="225"/>
      <c r="H96" s="225"/>
      <c r="I96" s="225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</row>
    <row r="97" spans="1:25" ht="12.75" customHeight="1">
      <c r="A97" s="225"/>
      <c r="B97" s="225"/>
      <c r="C97" s="225"/>
      <c r="D97" s="225"/>
      <c r="E97" s="225"/>
      <c r="F97" s="225"/>
      <c r="G97" s="225"/>
      <c r="H97" s="225"/>
      <c r="I97" s="225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</row>
    <row r="98" spans="1:25" ht="12.75" customHeight="1">
      <c r="A98" s="225"/>
      <c r="B98" s="225"/>
      <c r="C98" s="225"/>
      <c r="D98" s="225"/>
      <c r="E98" s="225"/>
      <c r="F98" s="225"/>
      <c r="G98" s="225"/>
      <c r="H98" s="225"/>
      <c r="I98" s="225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</row>
    <row r="99" spans="1:25" ht="12.75" customHeight="1">
      <c r="A99" s="225"/>
      <c r="B99" s="225"/>
      <c r="C99" s="225"/>
      <c r="D99" s="225"/>
      <c r="E99" s="225"/>
      <c r="F99" s="225"/>
      <c r="G99" s="225"/>
      <c r="H99" s="225"/>
      <c r="I99" s="225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</row>
    <row r="100" spans="1:25" ht="12.75" customHeight="1">
      <c r="A100" s="225"/>
      <c r="B100" s="225"/>
      <c r="C100" s="225"/>
      <c r="D100" s="225"/>
      <c r="E100" s="225"/>
      <c r="F100" s="225"/>
      <c r="G100" s="225"/>
      <c r="H100" s="225"/>
      <c r="I100" s="225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</row>
    <row r="101" spans="1:25" ht="12.75" customHeight="1">
      <c r="A101" s="225"/>
      <c r="B101" s="225"/>
      <c r="C101" s="225"/>
      <c r="D101" s="225"/>
      <c r="E101" s="225"/>
      <c r="F101" s="225"/>
      <c r="G101" s="225"/>
      <c r="H101" s="225"/>
      <c r="I101" s="225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</row>
    <row r="102" spans="1:25" ht="12.75" customHeight="1">
      <c r="A102" s="225"/>
      <c r="B102" s="225"/>
      <c r="C102" s="225"/>
      <c r="D102" s="225"/>
      <c r="E102" s="225"/>
      <c r="F102" s="225"/>
      <c r="G102" s="225"/>
      <c r="H102" s="225"/>
      <c r="I102" s="225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</row>
    <row r="103" spans="1:25" ht="12.75" customHeight="1">
      <c r="A103" s="225"/>
      <c r="B103" s="225"/>
      <c r="C103" s="225"/>
      <c r="D103" s="225"/>
      <c r="E103" s="225"/>
      <c r="F103" s="225"/>
      <c r="G103" s="225"/>
      <c r="H103" s="225"/>
      <c r="I103" s="225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</row>
    <row r="104" spans="1:25" ht="12.75" customHeight="1">
      <c r="A104" s="225"/>
      <c r="B104" s="225"/>
      <c r="C104" s="225"/>
      <c r="D104" s="225"/>
      <c r="E104" s="225"/>
      <c r="F104" s="225"/>
      <c r="G104" s="225"/>
      <c r="H104" s="225"/>
      <c r="I104" s="225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</row>
    <row r="105" spans="1:25" ht="12.75" customHeight="1">
      <c r="A105" s="225"/>
      <c r="B105" s="225"/>
      <c r="C105" s="225"/>
      <c r="D105" s="225"/>
      <c r="E105" s="225"/>
      <c r="F105" s="225"/>
      <c r="G105" s="225"/>
      <c r="H105" s="225"/>
      <c r="I105" s="225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</row>
    <row r="106" spans="1:25" ht="12.75" customHeight="1">
      <c r="A106" s="225"/>
      <c r="B106" s="225"/>
      <c r="C106" s="225"/>
      <c r="D106" s="225"/>
      <c r="E106" s="225"/>
      <c r="F106" s="225"/>
      <c r="G106" s="225"/>
      <c r="H106" s="225"/>
      <c r="I106" s="225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</row>
    <row r="107" spans="1:25" ht="12.75" customHeight="1">
      <c r="A107" s="225"/>
      <c r="B107" s="225"/>
      <c r="C107" s="225"/>
      <c r="D107" s="225"/>
      <c r="E107" s="225"/>
      <c r="F107" s="225"/>
      <c r="G107" s="225"/>
      <c r="H107" s="225"/>
      <c r="I107" s="225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</row>
    <row r="108" spans="1:25" ht="12.75" customHeight="1">
      <c r="A108" s="225"/>
      <c r="B108" s="225"/>
      <c r="C108" s="225"/>
      <c r="D108" s="225"/>
      <c r="E108" s="225"/>
      <c r="F108" s="225"/>
      <c r="G108" s="225"/>
      <c r="H108" s="225"/>
      <c r="I108" s="225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</row>
    <row r="109" spans="1:25" ht="12.75" customHeight="1">
      <c r="A109" s="225"/>
      <c r="B109" s="225"/>
      <c r="C109" s="225"/>
      <c r="D109" s="225"/>
      <c r="E109" s="225"/>
      <c r="F109" s="225"/>
      <c r="G109" s="225"/>
      <c r="H109" s="225"/>
      <c r="I109" s="225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</row>
    <row r="110" spans="1:25" ht="12.75" customHeight="1">
      <c r="A110" s="225"/>
      <c r="B110" s="225"/>
      <c r="C110" s="225"/>
      <c r="D110" s="225"/>
      <c r="E110" s="225"/>
      <c r="F110" s="225"/>
      <c r="G110" s="225"/>
      <c r="H110" s="225"/>
      <c r="I110" s="225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</row>
    <row r="111" spans="1:25" ht="12.75" customHeight="1">
      <c r="A111" s="225"/>
      <c r="B111" s="225"/>
      <c r="C111" s="225"/>
      <c r="D111" s="225"/>
      <c r="E111" s="225"/>
      <c r="F111" s="225"/>
      <c r="G111" s="225"/>
      <c r="H111" s="225"/>
      <c r="I111" s="225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</row>
    <row r="112" spans="1:25" ht="15.75" customHeight="1">
      <c r="A112" s="225"/>
      <c r="B112" s="225"/>
      <c r="C112" s="225"/>
      <c r="D112" s="225"/>
      <c r="E112" s="225"/>
      <c r="F112" s="225"/>
      <c r="G112" s="225"/>
      <c r="H112" s="225"/>
      <c r="I112" s="225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</row>
    <row r="113" spans="1:25" ht="15.75" customHeight="1">
      <c r="A113" s="225"/>
      <c r="B113" s="225"/>
      <c r="C113" s="225"/>
      <c r="D113" s="225"/>
      <c r="E113" s="225"/>
      <c r="F113" s="225"/>
      <c r="G113" s="225"/>
      <c r="H113" s="225"/>
      <c r="I113" s="225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</row>
    <row r="114" spans="1:25" ht="15.75" customHeight="1">
      <c r="A114" s="225"/>
      <c r="B114" s="225"/>
      <c r="C114" s="225"/>
      <c r="D114" s="225"/>
      <c r="E114" s="225"/>
      <c r="F114" s="225"/>
      <c r="G114" s="225"/>
      <c r="H114" s="225"/>
      <c r="I114" s="225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</row>
    <row r="115" spans="1:25" ht="15.75" customHeight="1">
      <c r="A115" s="225"/>
      <c r="B115" s="225"/>
      <c r="C115" s="225"/>
      <c r="D115" s="225"/>
      <c r="E115" s="225"/>
      <c r="F115" s="225"/>
      <c r="G115" s="225"/>
      <c r="H115" s="225"/>
      <c r="I115" s="225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</row>
    <row r="116" spans="1:25" ht="15.75" customHeight="1">
      <c r="A116" s="225"/>
      <c r="B116" s="225"/>
      <c r="C116" s="225"/>
      <c r="D116" s="225"/>
      <c r="E116" s="225"/>
      <c r="F116" s="225"/>
      <c r="G116" s="225"/>
      <c r="H116" s="225"/>
      <c r="I116" s="225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</row>
    <row r="117" spans="1:25" ht="15.75" customHeight="1">
      <c r="A117" s="225"/>
      <c r="B117" s="225"/>
      <c r="C117" s="225"/>
      <c r="D117" s="225"/>
      <c r="E117" s="225"/>
      <c r="F117" s="225"/>
      <c r="G117" s="225"/>
      <c r="H117" s="225"/>
      <c r="I117" s="225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</row>
    <row r="118" spans="1:25" ht="15.75" customHeight="1">
      <c r="A118" s="225"/>
      <c r="B118" s="225"/>
      <c r="C118" s="225"/>
      <c r="D118" s="225"/>
      <c r="E118" s="225"/>
      <c r="F118" s="225"/>
      <c r="G118" s="225"/>
      <c r="H118" s="225"/>
      <c r="I118" s="225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</row>
    <row r="119" spans="1:25" ht="15.75" customHeight="1">
      <c r="A119" s="225"/>
      <c r="B119" s="225"/>
      <c r="C119" s="225"/>
      <c r="D119" s="225"/>
      <c r="E119" s="225"/>
      <c r="F119" s="225"/>
      <c r="G119" s="225"/>
      <c r="H119" s="225"/>
      <c r="I119" s="225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</row>
    <row r="120" spans="1:25" ht="15.75" customHeight="1">
      <c r="A120" s="225"/>
      <c r="B120" s="225"/>
      <c r="C120" s="225"/>
      <c r="D120" s="225"/>
      <c r="E120" s="225"/>
      <c r="F120" s="225"/>
      <c r="G120" s="225"/>
      <c r="H120" s="225"/>
      <c r="I120" s="225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</row>
    <row r="121" spans="1:25" ht="15.75" customHeight="1">
      <c r="A121" s="225"/>
      <c r="B121" s="225"/>
      <c r="C121" s="225"/>
      <c r="D121" s="225"/>
      <c r="E121" s="225"/>
      <c r="F121" s="225"/>
      <c r="G121" s="225"/>
      <c r="H121" s="225"/>
      <c r="I121" s="225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</row>
    <row r="122" spans="1:25" ht="15.75" customHeight="1">
      <c r="A122" s="225"/>
      <c r="B122" s="225"/>
      <c r="C122" s="225"/>
      <c r="D122" s="225"/>
      <c r="E122" s="225"/>
      <c r="F122" s="225"/>
      <c r="G122" s="225"/>
      <c r="H122" s="225"/>
      <c r="I122" s="225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</row>
    <row r="123" spans="1:25" ht="15.75" customHeight="1">
      <c r="A123" s="225"/>
      <c r="B123" s="225"/>
      <c r="C123" s="225"/>
      <c r="D123" s="225"/>
      <c r="E123" s="225"/>
      <c r="F123" s="225"/>
      <c r="G123" s="225"/>
      <c r="H123" s="225"/>
      <c r="I123" s="225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</row>
    <row r="124" spans="1:25" ht="15.75" customHeight="1">
      <c r="A124" s="225"/>
      <c r="B124" s="225"/>
      <c r="C124" s="225"/>
      <c r="D124" s="225"/>
      <c r="E124" s="225"/>
      <c r="F124" s="225"/>
      <c r="G124" s="225"/>
      <c r="H124" s="225"/>
      <c r="I124" s="225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</row>
    <row r="125" spans="1:25" ht="15.75" customHeight="1">
      <c r="A125" s="225"/>
      <c r="B125" s="225"/>
      <c r="C125" s="225"/>
      <c r="D125" s="225"/>
      <c r="E125" s="225"/>
      <c r="F125" s="225"/>
      <c r="G125" s="225"/>
      <c r="H125" s="225"/>
      <c r="I125" s="225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</row>
    <row r="126" spans="1:25" ht="15.75" customHeight="1">
      <c r="A126" s="225"/>
      <c r="B126" s="225"/>
      <c r="C126" s="225"/>
      <c r="D126" s="225"/>
      <c r="E126" s="225"/>
      <c r="F126" s="225"/>
      <c r="G126" s="225"/>
      <c r="H126" s="225"/>
      <c r="I126" s="225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</row>
    <row r="127" spans="1:25" ht="15.75" customHeight="1">
      <c r="A127" s="225"/>
      <c r="B127" s="225"/>
      <c r="C127" s="225"/>
      <c r="D127" s="225"/>
      <c r="E127" s="225"/>
      <c r="F127" s="225"/>
      <c r="G127" s="225"/>
      <c r="H127" s="225"/>
      <c r="I127" s="225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</row>
    <row r="128" spans="1:25" ht="15.75" customHeight="1">
      <c r="A128" s="225"/>
      <c r="B128" s="225"/>
      <c r="C128" s="225"/>
      <c r="D128" s="225"/>
      <c r="E128" s="225"/>
      <c r="F128" s="225"/>
      <c r="G128" s="225"/>
      <c r="H128" s="225"/>
      <c r="I128" s="225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</row>
    <row r="129" spans="1:25" ht="15.75" customHeight="1">
      <c r="A129" s="225"/>
      <c r="B129" s="225"/>
      <c r="C129" s="225"/>
      <c r="D129" s="225"/>
      <c r="E129" s="225"/>
      <c r="F129" s="225"/>
      <c r="G129" s="225"/>
      <c r="H129" s="225"/>
      <c r="I129" s="225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</row>
    <row r="130" spans="1:25" ht="15.75" customHeight="1">
      <c r="A130" s="225"/>
      <c r="B130" s="225"/>
      <c r="C130" s="225"/>
      <c r="D130" s="225"/>
      <c r="E130" s="225"/>
      <c r="F130" s="225"/>
      <c r="G130" s="225"/>
      <c r="H130" s="225"/>
      <c r="I130" s="225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</row>
    <row r="131" spans="1:25" ht="15.75" customHeight="1">
      <c r="A131" s="225"/>
      <c r="B131" s="225"/>
      <c r="C131" s="225"/>
      <c r="D131" s="225"/>
      <c r="E131" s="225"/>
      <c r="F131" s="225"/>
      <c r="G131" s="225"/>
      <c r="H131" s="225"/>
      <c r="I131" s="225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</row>
    <row r="132" spans="1:25" ht="15.75" customHeight="1">
      <c r="A132" s="225"/>
      <c r="B132" s="225"/>
      <c r="C132" s="225"/>
      <c r="D132" s="225"/>
      <c r="E132" s="225"/>
      <c r="F132" s="225"/>
      <c r="G132" s="225"/>
      <c r="H132" s="225"/>
      <c r="I132" s="225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</row>
    <row r="133" spans="1:25" ht="15.75" customHeight="1">
      <c r="A133" s="225"/>
      <c r="B133" s="225"/>
      <c r="C133" s="225"/>
      <c r="D133" s="225"/>
      <c r="E133" s="225"/>
      <c r="F133" s="225"/>
      <c r="G133" s="225"/>
      <c r="H133" s="225"/>
      <c r="I133" s="225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</row>
    <row r="134" spans="1:25" ht="15.75" customHeight="1">
      <c r="A134" s="225"/>
      <c r="B134" s="225"/>
      <c r="C134" s="225"/>
      <c r="D134" s="225"/>
      <c r="E134" s="225"/>
      <c r="F134" s="225"/>
      <c r="G134" s="225"/>
      <c r="H134" s="225"/>
      <c r="I134" s="225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</row>
    <row r="135" spans="1:25" ht="15.75" customHeight="1">
      <c r="A135" s="225"/>
      <c r="B135" s="225"/>
      <c r="C135" s="225"/>
      <c r="D135" s="225"/>
      <c r="E135" s="225"/>
      <c r="F135" s="225"/>
      <c r="G135" s="225"/>
      <c r="H135" s="225"/>
      <c r="I135" s="225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</row>
    <row r="136" spans="1:25" ht="15.75" customHeight="1">
      <c r="A136" s="225"/>
      <c r="B136" s="225"/>
      <c r="C136" s="225"/>
      <c r="D136" s="225"/>
      <c r="E136" s="225"/>
      <c r="F136" s="225"/>
      <c r="G136" s="225"/>
      <c r="H136" s="225"/>
      <c r="I136" s="225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</row>
    <row r="137" spans="1:25" ht="15.75" customHeight="1">
      <c r="A137" s="225"/>
      <c r="B137" s="225"/>
      <c r="C137" s="225"/>
      <c r="D137" s="225"/>
      <c r="E137" s="225"/>
      <c r="F137" s="225"/>
      <c r="G137" s="225"/>
      <c r="H137" s="225"/>
      <c r="I137" s="225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</row>
    <row r="138" spans="1:25" ht="15.75" customHeight="1">
      <c r="A138" s="225"/>
      <c r="B138" s="225"/>
      <c r="C138" s="225"/>
      <c r="D138" s="225"/>
      <c r="E138" s="225"/>
      <c r="F138" s="225"/>
      <c r="G138" s="225"/>
      <c r="H138" s="225"/>
      <c r="I138" s="225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</row>
    <row r="139" spans="1:25" ht="15.75" customHeight="1">
      <c r="A139" s="225"/>
      <c r="B139" s="225"/>
      <c r="C139" s="225"/>
      <c r="D139" s="225"/>
      <c r="E139" s="225"/>
      <c r="F139" s="225"/>
      <c r="G139" s="225"/>
      <c r="H139" s="225"/>
      <c r="I139" s="225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</row>
    <row r="140" spans="1:25" ht="15.75" customHeight="1">
      <c r="A140" s="225"/>
      <c r="B140" s="225"/>
      <c r="C140" s="225"/>
      <c r="D140" s="225"/>
      <c r="E140" s="225"/>
      <c r="F140" s="225"/>
      <c r="G140" s="225"/>
      <c r="H140" s="225"/>
      <c r="I140" s="225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</row>
    <row r="141" spans="1:25" ht="15.75" customHeight="1">
      <c r="A141" s="225"/>
      <c r="B141" s="225"/>
      <c r="C141" s="225"/>
      <c r="D141" s="225"/>
      <c r="E141" s="225"/>
      <c r="F141" s="225"/>
      <c r="G141" s="225"/>
      <c r="H141" s="225"/>
      <c r="I141" s="225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</row>
    <row r="142" spans="1:25" ht="15.75" customHeight="1">
      <c r="A142" s="225"/>
      <c r="B142" s="225"/>
      <c r="C142" s="225"/>
      <c r="D142" s="225"/>
      <c r="E142" s="225"/>
      <c r="F142" s="225"/>
      <c r="G142" s="225"/>
      <c r="H142" s="225"/>
      <c r="I142" s="225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</row>
    <row r="143" spans="1:25" ht="15.75" customHeight="1">
      <c r="A143" s="225"/>
      <c r="B143" s="225"/>
      <c r="C143" s="225"/>
      <c r="D143" s="225"/>
      <c r="E143" s="225"/>
      <c r="F143" s="225"/>
      <c r="G143" s="225"/>
      <c r="H143" s="225"/>
      <c r="I143" s="225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</row>
    <row r="144" spans="1:25" ht="15.75" customHeight="1">
      <c r="A144" s="225"/>
      <c r="B144" s="225"/>
      <c r="C144" s="225"/>
      <c r="D144" s="225"/>
      <c r="E144" s="225"/>
      <c r="F144" s="225"/>
      <c r="G144" s="225"/>
      <c r="H144" s="225"/>
      <c r="I144" s="225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</row>
    <row r="145" spans="1:25" ht="15.75" customHeight="1">
      <c r="A145" s="225"/>
      <c r="B145" s="225"/>
      <c r="C145" s="225"/>
      <c r="D145" s="225"/>
      <c r="E145" s="225"/>
      <c r="F145" s="225"/>
      <c r="G145" s="225"/>
      <c r="H145" s="225"/>
      <c r="I145" s="225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</row>
    <row r="146" spans="1:25" ht="15.75" customHeight="1">
      <c r="A146" s="225"/>
      <c r="B146" s="225"/>
      <c r="C146" s="225"/>
      <c r="D146" s="225"/>
      <c r="E146" s="225"/>
      <c r="F146" s="225"/>
      <c r="G146" s="225"/>
      <c r="H146" s="225"/>
      <c r="I146" s="225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</row>
    <row r="147" spans="1:25" ht="15.75" customHeight="1">
      <c r="A147" s="225"/>
      <c r="B147" s="225"/>
      <c r="C147" s="225"/>
      <c r="D147" s="225"/>
      <c r="E147" s="225"/>
      <c r="F147" s="225"/>
      <c r="G147" s="225"/>
      <c r="H147" s="225"/>
      <c r="I147" s="225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</row>
    <row r="148" spans="1:25" ht="15.75" customHeight="1">
      <c r="A148" s="225"/>
      <c r="B148" s="225"/>
      <c r="C148" s="225"/>
      <c r="D148" s="225"/>
      <c r="E148" s="225"/>
      <c r="F148" s="225"/>
      <c r="G148" s="225"/>
      <c r="H148" s="225"/>
      <c r="I148" s="225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</row>
    <row r="149" spans="1:25" ht="15.75" customHeight="1">
      <c r="A149" s="225"/>
      <c r="B149" s="225"/>
      <c r="C149" s="225"/>
      <c r="D149" s="225"/>
      <c r="E149" s="225"/>
      <c r="F149" s="225"/>
      <c r="G149" s="225"/>
      <c r="H149" s="225"/>
      <c r="I149" s="225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</row>
    <row r="150" spans="1:25" ht="15.75" customHeight="1">
      <c r="A150" s="225"/>
      <c r="B150" s="225"/>
      <c r="C150" s="225"/>
      <c r="D150" s="225"/>
      <c r="E150" s="225"/>
      <c r="F150" s="225"/>
      <c r="G150" s="225"/>
      <c r="H150" s="225"/>
      <c r="I150" s="225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</row>
    <row r="151" spans="1:25" ht="15.75" customHeight="1">
      <c r="A151" s="225"/>
      <c r="B151" s="225"/>
      <c r="C151" s="225"/>
      <c r="D151" s="225"/>
      <c r="E151" s="225"/>
      <c r="F151" s="225"/>
      <c r="G151" s="225"/>
      <c r="H151" s="225"/>
      <c r="I151" s="225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</row>
    <row r="152" spans="1:25" ht="15.75" customHeight="1">
      <c r="A152" s="225"/>
      <c r="B152" s="225"/>
      <c r="C152" s="225"/>
      <c r="D152" s="225"/>
      <c r="E152" s="225"/>
      <c r="F152" s="225"/>
      <c r="G152" s="225"/>
      <c r="H152" s="225"/>
      <c r="I152" s="225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</row>
    <row r="153" spans="1:25" ht="15.75" customHeight="1">
      <c r="A153" s="225"/>
      <c r="B153" s="225"/>
      <c r="C153" s="225"/>
      <c r="D153" s="225"/>
      <c r="E153" s="225"/>
      <c r="F153" s="225"/>
      <c r="G153" s="225"/>
      <c r="H153" s="225"/>
      <c r="I153" s="225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</row>
    <row r="154" spans="1:25" ht="15.75" customHeight="1">
      <c r="A154" s="225"/>
      <c r="B154" s="225"/>
      <c r="C154" s="225"/>
      <c r="D154" s="225"/>
      <c r="E154" s="225"/>
      <c r="F154" s="225"/>
      <c r="G154" s="225"/>
      <c r="H154" s="225"/>
      <c r="I154" s="225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</row>
    <row r="155" spans="1:25" ht="15.75" customHeight="1">
      <c r="A155" s="225"/>
      <c r="B155" s="225"/>
      <c r="C155" s="225"/>
      <c r="D155" s="225"/>
      <c r="E155" s="225"/>
      <c r="F155" s="225"/>
      <c r="G155" s="225"/>
      <c r="H155" s="225"/>
      <c r="I155" s="225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</row>
    <row r="156" spans="1:25" ht="15.75" customHeight="1">
      <c r="A156" s="225"/>
      <c r="B156" s="225"/>
      <c r="C156" s="225"/>
      <c r="D156" s="225"/>
      <c r="E156" s="225"/>
      <c r="F156" s="225"/>
      <c r="G156" s="225"/>
      <c r="H156" s="225"/>
      <c r="I156" s="225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</row>
    <row r="157" spans="1:25" ht="15.75" customHeight="1">
      <c r="A157" s="225"/>
      <c r="B157" s="225"/>
      <c r="C157" s="225"/>
      <c r="D157" s="225"/>
      <c r="E157" s="225"/>
      <c r="F157" s="225"/>
      <c r="G157" s="225"/>
      <c r="H157" s="225"/>
      <c r="I157" s="225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</row>
    <row r="158" spans="1:25" ht="15.75" customHeight="1">
      <c r="A158" s="225"/>
      <c r="B158" s="225"/>
      <c r="C158" s="225"/>
      <c r="D158" s="225"/>
      <c r="E158" s="225"/>
      <c r="F158" s="225"/>
      <c r="G158" s="225"/>
      <c r="H158" s="225"/>
      <c r="I158" s="225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</row>
    <row r="159" spans="1:25" ht="15.75" customHeight="1">
      <c r="A159" s="225"/>
      <c r="B159" s="225"/>
      <c r="C159" s="225"/>
      <c r="D159" s="225"/>
      <c r="E159" s="225"/>
      <c r="F159" s="225"/>
      <c r="G159" s="225"/>
      <c r="H159" s="225"/>
      <c r="I159" s="225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</row>
    <row r="160" spans="1:25" ht="15.75" customHeight="1">
      <c r="A160" s="225"/>
      <c r="B160" s="225"/>
      <c r="C160" s="225"/>
      <c r="D160" s="225"/>
      <c r="E160" s="225"/>
      <c r="F160" s="225"/>
      <c r="G160" s="225"/>
      <c r="H160" s="225"/>
      <c r="I160" s="225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</row>
    <row r="161" spans="1:25" ht="15.75" customHeight="1">
      <c r="A161" s="225"/>
      <c r="B161" s="225"/>
      <c r="C161" s="225"/>
      <c r="D161" s="225"/>
      <c r="E161" s="225"/>
      <c r="F161" s="225"/>
      <c r="G161" s="225"/>
      <c r="H161" s="225"/>
      <c r="I161" s="225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</row>
    <row r="162" spans="1:25" ht="15.75" customHeight="1">
      <c r="A162" s="225"/>
      <c r="B162" s="225"/>
      <c r="C162" s="225"/>
      <c r="D162" s="225"/>
      <c r="E162" s="225"/>
      <c r="F162" s="225"/>
      <c r="G162" s="225"/>
      <c r="H162" s="225"/>
      <c r="I162" s="225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</row>
    <row r="163" spans="1:25" ht="15.75" customHeight="1">
      <c r="A163" s="225"/>
      <c r="B163" s="225"/>
      <c r="C163" s="225"/>
      <c r="D163" s="225"/>
      <c r="E163" s="225"/>
      <c r="F163" s="225"/>
      <c r="G163" s="225"/>
      <c r="H163" s="225"/>
      <c r="I163" s="225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</row>
    <row r="164" spans="1:25" ht="15.75" customHeight="1">
      <c r="A164" s="225"/>
      <c r="B164" s="225"/>
      <c r="C164" s="225"/>
      <c r="D164" s="225"/>
      <c r="E164" s="225"/>
      <c r="F164" s="225"/>
      <c r="G164" s="225"/>
      <c r="H164" s="225"/>
      <c r="I164" s="225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</row>
    <row r="165" spans="1:25" ht="15.75" customHeight="1">
      <c r="A165" s="225"/>
      <c r="B165" s="225"/>
      <c r="C165" s="225"/>
      <c r="D165" s="225"/>
      <c r="E165" s="225"/>
      <c r="F165" s="225"/>
      <c r="G165" s="225"/>
      <c r="H165" s="225"/>
      <c r="I165" s="225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</row>
    <row r="166" spans="1:25" ht="15.75" customHeight="1">
      <c r="A166" s="225"/>
      <c r="B166" s="225"/>
      <c r="C166" s="225"/>
      <c r="D166" s="225"/>
      <c r="E166" s="225"/>
      <c r="F166" s="225"/>
      <c r="G166" s="225"/>
      <c r="H166" s="225"/>
      <c r="I166" s="225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</row>
    <row r="167" spans="1:25" ht="15.75" customHeight="1">
      <c r="A167" s="225"/>
      <c r="B167" s="225"/>
      <c r="C167" s="225"/>
      <c r="D167" s="225"/>
      <c r="E167" s="225"/>
      <c r="F167" s="225"/>
      <c r="G167" s="225"/>
      <c r="H167" s="225"/>
      <c r="I167" s="225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</row>
    <row r="168" spans="1:25" ht="15.75" customHeight="1">
      <c r="A168" s="225"/>
      <c r="B168" s="225"/>
      <c r="C168" s="225"/>
      <c r="D168" s="225"/>
      <c r="E168" s="225"/>
      <c r="F168" s="225"/>
      <c r="G168" s="225"/>
      <c r="H168" s="225"/>
      <c r="I168" s="225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</row>
    <row r="169" spans="1:25" ht="15.75" customHeight="1">
      <c r="A169" s="225"/>
      <c r="B169" s="225"/>
      <c r="C169" s="225"/>
      <c r="D169" s="225"/>
      <c r="E169" s="225"/>
      <c r="F169" s="225"/>
      <c r="G169" s="225"/>
      <c r="H169" s="225"/>
      <c r="I169" s="225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</row>
    <row r="170" spans="1:25" ht="15.75" customHeight="1">
      <c r="A170" s="225"/>
      <c r="B170" s="225"/>
      <c r="C170" s="225"/>
      <c r="D170" s="225"/>
      <c r="E170" s="225"/>
      <c r="F170" s="225"/>
      <c r="G170" s="225"/>
      <c r="H170" s="225"/>
      <c r="I170" s="225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</row>
    <row r="171" spans="1:25" ht="15.75" customHeight="1">
      <c r="A171" s="225"/>
      <c r="B171" s="225"/>
      <c r="C171" s="225"/>
      <c r="D171" s="225"/>
      <c r="E171" s="225"/>
      <c r="F171" s="225"/>
      <c r="G171" s="225"/>
      <c r="H171" s="225"/>
      <c r="I171" s="225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</row>
    <row r="172" spans="1:25" ht="15.75" customHeight="1">
      <c r="A172" s="225"/>
      <c r="B172" s="225"/>
      <c r="C172" s="225"/>
      <c r="D172" s="225"/>
      <c r="E172" s="225"/>
      <c r="F172" s="225"/>
      <c r="G172" s="225"/>
      <c r="H172" s="225"/>
      <c r="I172" s="225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</row>
    <row r="173" spans="1:25" ht="15.75" customHeight="1">
      <c r="A173" s="225"/>
      <c r="B173" s="225"/>
      <c r="C173" s="225"/>
      <c r="D173" s="225"/>
      <c r="E173" s="225"/>
      <c r="F173" s="225"/>
      <c r="G173" s="225"/>
      <c r="H173" s="225"/>
      <c r="I173" s="225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</row>
    <row r="174" spans="1:25" ht="15.75" customHeight="1">
      <c r="A174" s="225"/>
      <c r="B174" s="225"/>
      <c r="C174" s="225"/>
      <c r="D174" s="225"/>
      <c r="E174" s="225"/>
      <c r="F174" s="225"/>
      <c r="G174" s="225"/>
      <c r="H174" s="225"/>
      <c r="I174" s="225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</row>
    <row r="175" spans="1:25" ht="15.75" customHeight="1">
      <c r="A175" s="225"/>
      <c r="B175" s="225"/>
      <c r="C175" s="225"/>
      <c r="D175" s="225"/>
      <c r="E175" s="225"/>
      <c r="F175" s="225"/>
      <c r="G175" s="225"/>
      <c r="H175" s="225"/>
      <c r="I175" s="225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</row>
    <row r="176" spans="1:25" ht="15.75" customHeight="1">
      <c r="A176" s="225"/>
      <c r="B176" s="225"/>
      <c r="C176" s="225"/>
      <c r="D176" s="225"/>
      <c r="E176" s="225"/>
      <c r="F176" s="225"/>
      <c r="G176" s="225"/>
      <c r="H176" s="225"/>
      <c r="I176" s="225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</row>
    <row r="177" spans="1:25" ht="15.75" customHeight="1">
      <c r="A177" s="225"/>
      <c r="B177" s="225"/>
      <c r="C177" s="225"/>
      <c r="D177" s="225"/>
      <c r="E177" s="225"/>
      <c r="F177" s="225"/>
      <c r="G177" s="225"/>
      <c r="H177" s="225"/>
      <c r="I177" s="225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</row>
    <row r="178" spans="1:25" ht="15.75" customHeight="1">
      <c r="A178" s="225"/>
      <c r="B178" s="225"/>
      <c r="C178" s="225"/>
      <c r="D178" s="225"/>
      <c r="E178" s="225"/>
      <c r="F178" s="225"/>
      <c r="G178" s="225"/>
      <c r="H178" s="225"/>
      <c r="I178" s="225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</row>
    <row r="179" spans="1:25" ht="15.75" customHeight="1">
      <c r="A179" s="225"/>
      <c r="B179" s="225"/>
      <c r="C179" s="225"/>
      <c r="D179" s="225"/>
      <c r="E179" s="225"/>
      <c r="F179" s="225"/>
      <c r="G179" s="225"/>
      <c r="H179" s="225"/>
      <c r="I179" s="225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</row>
    <row r="180" spans="1:25" ht="15.75" customHeight="1">
      <c r="A180" s="225"/>
      <c r="B180" s="225"/>
      <c r="C180" s="225"/>
      <c r="D180" s="225"/>
      <c r="E180" s="225"/>
      <c r="F180" s="225"/>
      <c r="G180" s="225"/>
      <c r="H180" s="225"/>
      <c r="I180" s="225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</row>
    <row r="181" spans="1:25" ht="15.75" customHeight="1">
      <c r="A181" s="225"/>
      <c r="B181" s="225"/>
      <c r="C181" s="225"/>
      <c r="D181" s="225"/>
      <c r="E181" s="225"/>
      <c r="F181" s="225"/>
      <c r="G181" s="225"/>
      <c r="H181" s="225"/>
      <c r="I181" s="225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</row>
    <row r="182" spans="1:25" ht="15.75" customHeight="1">
      <c r="A182" s="225"/>
      <c r="B182" s="225"/>
      <c r="C182" s="225"/>
      <c r="D182" s="225"/>
      <c r="E182" s="225"/>
      <c r="F182" s="225"/>
      <c r="G182" s="225"/>
      <c r="H182" s="225"/>
      <c r="I182" s="225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</row>
    <row r="183" spans="1:25" ht="15.75" customHeight="1">
      <c r="A183" s="225"/>
      <c r="B183" s="225"/>
      <c r="C183" s="225"/>
      <c r="D183" s="225"/>
      <c r="E183" s="225"/>
      <c r="F183" s="225"/>
      <c r="G183" s="225"/>
      <c r="H183" s="225"/>
      <c r="I183" s="225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</row>
    <row r="184" spans="1:25" ht="15.75" customHeight="1">
      <c r="A184" s="225"/>
      <c r="B184" s="225"/>
      <c r="C184" s="225"/>
      <c r="D184" s="225"/>
      <c r="E184" s="225"/>
      <c r="F184" s="225"/>
      <c r="G184" s="225"/>
      <c r="H184" s="225"/>
      <c r="I184" s="225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</row>
    <row r="185" spans="1:25" ht="15.75" customHeight="1">
      <c r="A185" s="225"/>
      <c r="B185" s="225"/>
      <c r="C185" s="225"/>
      <c r="D185" s="225"/>
      <c r="E185" s="225"/>
      <c r="F185" s="225"/>
      <c r="G185" s="225"/>
      <c r="H185" s="225"/>
      <c r="I185" s="225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</row>
    <row r="186" spans="1:25" ht="15.75" customHeight="1">
      <c r="A186" s="225"/>
      <c r="B186" s="225"/>
      <c r="C186" s="225"/>
      <c r="D186" s="225"/>
      <c r="E186" s="225"/>
      <c r="F186" s="225"/>
      <c r="G186" s="225"/>
      <c r="H186" s="225"/>
      <c r="I186" s="225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</row>
    <row r="187" spans="1:25" ht="15.75" customHeight="1">
      <c r="A187" s="225"/>
      <c r="B187" s="225"/>
      <c r="C187" s="225"/>
      <c r="D187" s="225"/>
      <c r="E187" s="225"/>
      <c r="F187" s="225"/>
      <c r="G187" s="225"/>
      <c r="H187" s="225"/>
      <c r="I187" s="225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</row>
    <row r="188" spans="1:25" ht="15.75" customHeight="1">
      <c r="A188" s="225"/>
      <c r="B188" s="225"/>
      <c r="C188" s="225"/>
      <c r="D188" s="225"/>
      <c r="E188" s="225"/>
      <c r="F188" s="225"/>
      <c r="G188" s="225"/>
      <c r="H188" s="225"/>
      <c r="I188" s="225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</row>
    <row r="189" spans="1:25" ht="15.75" customHeight="1">
      <c r="A189" s="225"/>
      <c r="B189" s="225"/>
      <c r="C189" s="225"/>
      <c r="D189" s="225"/>
      <c r="E189" s="225"/>
      <c r="F189" s="225"/>
      <c r="G189" s="225"/>
      <c r="H189" s="225"/>
      <c r="I189" s="225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</row>
    <row r="190" spans="1:25" ht="15.75" customHeight="1">
      <c r="A190" s="225"/>
      <c r="B190" s="225"/>
      <c r="C190" s="225"/>
      <c r="D190" s="225"/>
      <c r="E190" s="225"/>
      <c r="F190" s="225"/>
      <c r="G190" s="225"/>
      <c r="H190" s="225"/>
      <c r="I190" s="225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</row>
    <row r="191" spans="1:25" ht="15.75" customHeight="1">
      <c r="A191" s="225"/>
      <c r="B191" s="225"/>
      <c r="C191" s="225"/>
      <c r="D191" s="225"/>
      <c r="E191" s="225"/>
      <c r="F191" s="225"/>
      <c r="G191" s="225"/>
      <c r="H191" s="225"/>
      <c r="I191" s="225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</row>
    <row r="192" spans="1:25" ht="15.75" customHeight="1">
      <c r="A192" s="225"/>
      <c r="B192" s="225"/>
      <c r="C192" s="225"/>
      <c r="D192" s="225"/>
      <c r="E192" s="225"/>
      <c r="F192" s="225"/>
      <c r="G192" s="225"/>
      <c r="H192" s="225"/>
      <c r="I192" s="225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</row>
    <row r="193" spans="1:25" ht="15.75" customHeight="1">
      <c r="A193" s="225"/>
      <c r="B193" s="225"/>
      <c r="C193" s="225"/>
      <c r="D193" s="225"/>
      <c r="E193" s="225"/>
      <c r="F193" s="225"/>
      <c r="G193" s="225"/>
      <c r="H193" s="225"/>
      <c r="I193" s="225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</row>
    <row r="194" spans="1:25" ht="15.75" customHeight="1">
      <c r="A194" s="225"/>
      <c r="B194" s="225"/>
      <c r="C194" s="225"/>
      <c r="D194" s="225"/>
      <c r="E194" s="225"/>
      <c r="F194" s="225"/>
      <c r="G194" s="225"/>
      <c r="H194" s="225"/>
      <c r="I194" s="225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</row>
    <row r="195" spans="1:25" ht="15.75" customHeight="1">
      <c r="A195" s="225"/>
      <c r="B195" s="225"/>
      <c r="C195" s="225"/>
      <c r="D195" s="225"/>
      <c r="E195" s="225"/>
      <c r="F195" s="225"/>
      <c r="G195" s="225"/>
      <c r="H195" s="225"/>
      <c r="I195" s="225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</row>
    <row r="196" spans="1:25" ht="15.75" customHeight="1">
      <c r="A196" s="225"/>
      <c r="B196" s="225"/>
      <c r="C196" s="225"/>
      <c r="D196" s="225"/>
      <c r="E196" s="225"/>
      <c r="F196" s="225"/>
      <c r="G196" s="225"/>
      <c r="H196" s="225"/>
      <c r="I196" s="225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</row>
    <row r="197" spans="1:25" ht="15.75" customHeight="1">
      <c r="A197" s="225"/>
      <c r="B197" s="225"/>
      <c r="C197" s="225"/>
      <c r="D197" s="225"/>
      <c r="E197" s="225"/>
      <c r="F197" s="225"/>
      <c r="G197" s="225"/>
      <c r="H197" s="225"/>
      <c r="I197" s="225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</row>
    <row r="198" spans="1:25" ht="15.75" customHeight="1">
      <c r="A198" s="225"/>
      <c r="B198" s="225"/>
      <c r="C198" s="225"/>
      <c r="D198" s="225"/>
      <c r="E198" s="225"/>
      <c r="F198" s="225"/>
      <c r="G198" s="225"/>
      <c r="H198" s="225"/>
      <c r="I198" s="225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</row>
    <row r="199" spans="1:25" ht="15.75" customHeight="1">
      <c r="A199" s="225"/>
      <c r="B199" s="225"/>
      <c r="C199" s="225"/>
      <c r="D199" s="225"/>
      <c r="E199" s="225"/>
      <c r="F199" s="225"/>
      <c r="G199" s="225"/>
      <c r="H199" s="225"/>
      <c r="I199" s="225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</row>
    <row r="200" spans="1:25" ht="15.75" customHeight="1">
      <c r="A200" s="225"/>
      <c r="B200" s="225"/>
      <c r="C200" s="225"/>
      <c r="D200" s="225"/>
      <c r="E200" s="225"/>
      <c r="F200" s="225"/>
      <c r="G200" s="225"/>
      <c r="H200" s="225"/>
      <c r="I200" s="225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</row>
    <row r="201" spans="1:25" ht="15.75" customHeight="1">
      <c r="A201" s="225"/>
      <c r="B201" s="225"/>
      <c r="C201" s="225"/>
      <c r="D201" s="225"/>
      <c r="E201" s="225"/>
      <c r="F201" s="225"/>
      <c r="G201" s="225"/>
      <c r="H201" s="225"/>
      <c r="I201" s="225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</row>
    <row r="202" spans="1:25" ht="15.75" customHeight="1">
      <c r="A202" s="225"/>
      <c r="B202" s="225"/>
      <c r="C202" s="225"/>
      <c r="D202" s="225"/>
      <c r="E202" s="225"/>
      <c r="F202" s="225"/>
      <c r="G202" s="225"/>
      <c r="H202" s="225"/>
      <c r="I202" s="225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</row>
    <row r="203" spans="1:25" ht="15.75" customHeight="1">
      <c r="A203" s="225"/>
      <c r="B203" s="225"/>
      <c r="C203" s="225"/>
      <c r="D203" s="225"/>
      <c r="E203" s="225"/>
      <c r="F203" s="225"/>
      <c r="G203" s="225"/>
      <c r="H203" s="225"/>
      <c r="I203" s="225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</row>
    <row r="204" spans="1:25" ht="15.75" customHeight="1">
      <c r="A204" s="225"/>
      <c r="B204" s="225"/>
      <c r="C204" s="225"/>
      <c r="D204" s="225"/>
      <c r="E204" s="225"/>
      <c r="F204" s="225"/>
      <c r="G204" s="225"/>
      <c r="H204" s="225"/>
      <c r="I204" s="225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</row>
    <row r="205" spans="1:25" ht="15.75" customHeight="1">
      <c r="A205" s="225"/>
      <c r="B205" s="225"/>
      <c r="C205" s="225"/>
      <c r="D205" s="225"/>
      <c r="E205" s="225"/>
      <c r="F205" s="225"/>
      <c r="G205" s="225"/>
      <c r="H205" s="225"/>
      <c r="I205" s="225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</row>
    <row r="206" spans="1:25" ht="15.75" customHeight="1">
      <c r="A206" s="225"/>
      <c r="B206" s="225"/>
      <c r="C206" s="225"/>
      <c r="D206" s="225"/>
      <c r="E206" s="225"/>
      <c r="F206" s="225"/>
      <c r="G206" s="225"/>
      <c r="H206" s="225"/>
      <c r="I206" s="225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</row>
    <row r="207" spans="1:25" ht="15.75" customHeight="1">
      <c r="A207" s="225"/>
      <c r="B207" s="225"/>
      <c r="C207" s="225"/>
      <c r="D207" s="225"/>
      <c r="E207" s="225"/>
      <c r="F207" s="225"/>
      <c r="G207" s="225"/>
      <c r="H207" s="225"/>
      <c r="I207" s="225"/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</row>
    <row r="208" spans="1:25" ht="15.75" customHeight="1">
      <c r="A208" s="225"/>
      <c r="B208" s="225"/>
      <c r="C208" s="225"/>
      <c r="D208" s="225"/>
      <c r="E208" s="225"/>
      <c r="F208" s="225"/>
      <c r="G208" s="225"/>
      <c r="H208" s="225"/>
      <c r="I208" s="225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</row>
    <row r="209" spans="1:25" ht="15.75" customHeight="1">
      <c r="A209" s="225"/>
      <c r="B209" s="225"/>
      <c r="C209" s="225"/>
      <c r="D209" s="225"/>
      <c r="E209" s="225"/>
      <c r="F209" s="225"/>
      <c r="G209" s="225"/>
      <c r="H209" s="225"/>
      <c r="I209" s="225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</row>
    <row r="210" spans="1:25" ht="15.75" customHeight="1">
      <c r="A210" s="225"/>
      <c r="B210" s="225"/>
      <c r="C210" s="225"/>
      <c r="D210" s="225"/>
      <c r="E210" s="225"/>
      <c r="F210" s="225"/>
      <c r="G210" s="225"/>
      <c r="H210" s="225"/>
      <c r="I210" s="225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</row>
    <row r="211" spans="1:25" ht="15.75" customHeight="1">
      <c r="A211" s="225"/>
      <c r="B211" s="225"/>
      <c r="C211" s="225"/>
      <c r="D211" s="225"/>
      <c r="E211" s="225"/>
      <c r="F211" s="225"/>
      <c r="G211" s="225"/>
      <c r="H211" s="225"/>
      <c r="I211" s="225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</row>
    <row r="212" spans="1:25" ht="15.75" customHeight="1">
      <c r="A212" s="225"/>
      <c r="B212" s="225"/>
      <c r="C212" s="225"/>
      <c r="D212" s="225"/>
      <c r="E212" s="225"/>
      <c r="F212" s="225"/>
      <c r="G212" s="225"/>
      <c r="H212" s="225"/>
      <c r="I212" s="225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</row>
    <row r="213" spans="1:25" ht="15.75" customHeight="1">
      <c r="A213" s="225"/>
      <c r="B213" s="225"/>
      <c r="C213" s="225"/>
      <c r="D213" s="225"/>
      <c r="E213" s="225"/>
      <c r="F213" s="225"/>
      <c r="G213" s="225"/>
      <c r="H213" s="225"/>
      <c r="I213" s="225"/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</row>
    <row r="214" spans="1:25" ht="15.75" customHeight="1">
      <c r="A214" s="225"/>
      <c r="B214" s="225"/>
      <c r="C214" s="225"/>
      <c r="D214" s="225"/>
      <c r="E214" s="225"/>
      <c r="F214" s="225"/>
      <c r="G214" s="225"/>
      <c r="H214" s="225"/>
      <c r="I214" s="225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</row>
    <row r="215" spans="1:25" ht="15.75" customHeight="1">
      <c r="A215" s="225"/>
      <c r="B215" s="225"/>
      <c r="C215" s="225"/>
      <c r="D215" s="225"/>
      <c r="E215" s="225"/>
      <c r="F215" s="225"/>
      <c r="G215" s="225"/>
      <c r="H215" s="225"/>
      <c r="I215" s="225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</row>
    <row r="216" spans="1:25" ht="15.75" customHeight="1">
      <c r="A216" s="225"/>
      <c r="B216" s="225"/>
      <c r="C216" s="225"/>
      <c r="D216" s="225"/>
      <c r="E216" s="225"/>
      <c r="F216" s="225"/>
      <c r="G216" s="225"/>
      <c r="H216" s="225"/>
      <c r="I216" s="225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</row>
    <row r="217" spans="1:25" ht="15.75" customHeight="1">
      <c r="A217" s="225"/>
      <c r="B217" s="225"/>
      <c r="C217" s="225"/>
      <c r="D217" s="225"/>
      <c r="E217" s="225"/>
      <c r="F217" s="225"/>
      <c r="G217" s="225"/>
      <c r="H217" s="225"/>
      <c r="I217" s="225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</row>
    <row r="218" spans="1:25" ht="15.75" customHeight="1">
      <c r="A218" s="225"/>
      <c r="B218" s="225"/>
      <c r="C218" s="225"/>
      <c r="D218" s="225"/>
      <c r="E218" s="225"/>
      <c r="F218" s="225"/>
      <c r="G218" s="225"/>
      <c r="H218" s="225"/>
      <c r="I218" s="225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</row>
    <row r="219" spans="1:25" ht="15.75" customHeight="1">
      <c r="A219" s="225"/>
      <c r="B219" s="225"/>
      <c r="C219" s="225"/>
      <c r="D219" s="225"/>
      <c r="E219" s="225"/>
      <c r="F219" s="225"/>
      <c r="G219" s="225"/>
      <c r="H219" s="225"/>
      <c r="I219" s="225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</row>
    <row r="220" spans="1:25" ht="15.75" customHeight="1">
      <c r="A220" s="225"/>
      <c r="B220" s="225"/>
      <c r="C220" s="225"/>
      <c r="D220" s="225"/>
      <c r="E220" s="225"/>
      <c r="F220" s="225"/>
      <c r="G220" s="225"/>
      <c r="H220" s="225"/>
      <c r="I220" s="225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</row>
    <row r="221" spans="1:25" ht="15.75" customHeight="1">
      <c r="A221" s="225"/>
      <c r="B221" s="225"/>
      <c r="C221" s="225"/>
      <c r="D221" s="225"/>
      <c r="E221" s="225"/>
      <c r="F221" s="225"/>
      <c r="G221" s="225"/>
      <c r="H221" s="225"/>
      <c r="I221" s="225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</row>
    <row r="222" spans="1:25" ht="15.75" customHeight="1">
      <c r="A222" s="225"/>
      <c r="B222" s="225"/>
      <c r="C222" s="225"/>
      <c r="D222" s="225"/>
      <c r="E222" s="225"/>
      <c r="F222" s="225"/>
      <c r="G222" s="225"/>
      <c r="H222" s="225"/>
      <c r="I222" s="225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</row>
    <row r="223" spans="1:25" ht="15.75" customHeight="1">
      <c r="A223" s="225"/>
      <c r="B223" s="225"/>
      <c r="C223" s="225"/>
      <c r="D223" s="225"/>
      <c r="E223" s="225"/>
      <c r="F223" s="225"/>
      <c r="G223" s="225"/>
      <c r="H223" s="225"/>
      <c r="I223" s="225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</row>
    <row r="224" spans="1:25" ht="15.75" customHeight="1">
      <c r="A224" s="225"/>
      <c r="B224" s="225"/>
      <c r="C224" s="225"/>
      <c r="D224" s="225"/>
      <c r="E224" s="225"/>
      <c r="F224" s="225"/>
      <c r="G224" s="225"/>
      <c r="H224" s="225"/>
      <c r="I224" s="225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</row>
    <row r="225" spans="1:25" ht="15.75" customHeight="1">
      <c r="A225" s="225"/>
      <c r="B225" s="225"/>
      <c r="C225" s="225"/>
      <c r="D225" s="225"/>
      <c r="E225" s="225"/>
      <c r="F225" s="225"/>
      <c r="G225" s="225"/>
      <c r="H225" s="225"/>
      <c r="I225" s="225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</row>
    <row r="226" spans="1:25" ht="15.75" customHeight="1">
      <c r="A226" s="225"/>
      <c r="B226" s="225"/>
      <c r="C226" s="225"/>
      <c r="D226" s="225"/>
      <c r="E226" s="225"/>
      <c r="F226" s="225"/>
      <c r="G226" s="225"/>
      <c r="H226" s="225"/>
      <c r="I226" s="225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</row>
    <row r="227" spans="1:25" ht="15.75" customHeight="1">
      <c r="A227" s="225"/>
      <c r="B227" s="225"/>
      <c r="C227" s="225"/>
      <c r="D227" s="225"/>
      <c r="E227" s="225"/>
      <c r="F227" s="225"/>
      <c r="G227" s="225"/>
      <c r="H227" s="225"/>
      <c r="I227" s="225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</row>
    <row r="228" spans="1:25" ht="15.75" customHeight="1">
      <c r="A228" s="225"/>
      <c r="B228" s="225"/>
      <c r="C228" s="225"/>
      <c r="D228" s="225"/>
      <c r="E228" s="225"/>
      <c r="F228" s="225"/>
      <c r="G228" s="225"/>
      <c r="H228" s="225"/>
      <c r="I228" s="225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</row>
    <row r="229" spans="1:25" ht="15.75" customHeight="1">
      <c r="A229" s="225"/>
      <c r="B229" s="225"/>
      <c r="C229" s="225"/>
      <c r="D229" s="225"/>
      <c r="E229" s="225"/>
      <c r="F229" s="225"/>
      <c r="G229" s="225"/>
      <c r="H229" s="225"/>
      <c r="I229" s="225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</row>
    <row r="230" spans="1:25" ht="15.75" customHeight="1">
      <c r="A230" s="225"/>
      <c r="B230" s="225"/>
      <c r="C230" s="225"/>
      <c r="D230" s="225"/>
      <c r="E230" s="225"/>
      <c r="F230" s="225"/>
      <c r="G230" s="225"/>
      <c r="H230" s="225"/>
      <c r="I230" s="225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</row>
    <row r="231" spans="1:25" ht="15.75" customHeight="1">
      <c r="A231" s="225"/>
      <c r="B231" s="225"/>
      <c r="C231" s="225"/>
      <c r="D231" s="225"/>
      <c r="E231" s="225"/>
      <c r="F231" s="225"/>
      <c r="G231" s="225"/>
      <c r="H231" s="225"/>
      <c r="I231" s="225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</row>
    <row r="232" spans="1:25" ht="15.75" customHeight="1">
      <c r="A232" s="225"/>
      <c r="B232" s="225"/>
      <c r="C232" s="225"/>
      <c r="D232" s="225"/>
      <c r="E232" s="225"/>
      <c r="F232" s="225"/>
      <c r="G232" s="225"/>
      <c r="H232" s="225"/>
      <c r="I232" s="225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</row>
    <row r="233" spans="1:25" ht="15.75" customHeight="1">
      <c r="A233" s="225"/>
      <c r="B233" s="225"/>
      <c r="C233" s="225"/>
      <c r="D233" s="225"/>
      <c r="E233" s="225"/>
      <c r="F233" s="225"/>
      <c r="G233" s="225"/>
      <c r="H233" s="225"/>
      <c r="I233" s="225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</row>
    <row r="234" spans="1:25" ht="15.75" customHeight="1">
      <c r="A234" s="225"/>
      <c r="B234" s="225"/>
      <c r="C234" s="225"/>
      <c r="D234" s="225"/>
      <c r="E234" s="225"/>
      <c r="F234" s="225"/>
      <c r="G234" s="225"/>
      <c r="H234" s="225"/>
      <c r="I234" s="225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</row>
    <row r="235" spans="1:25" ht="15.75" customHeight="1">
      <c r="A235" s="225"/>
      <c r="B235" s="225"/>
      <c r="C235" s="225"/>
      <c r="D235" s="225"/>
      <c r="E235" s="225"/>
      <c r="F235" s="225"/>
      <c r="G235" s="225"/>
      <c r="H235" s="225"/>
      <c r="I235" s="225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</row>
    <row r="236" spans="1:25" ht="15.75" customHeight="1">
      <c r="A236" s="225"/>
      <c r="B236" s="225"/>
      <c r="C236" s="225"/>
      <c r="D236" s="225"/>
      <c r="E236" s="225"/>
      <c r="F236" s="225"/>
      <c r="G236" s="225"/>
      <c r="H236" s="225"/>
      <c r="I236" s="225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</row>
    <row r="237" spans="1:25" ht="15.75" customHeight="1">
      <c r="A237" s="225"/>
      <c r="B237" s="225"/>
      <c r="C237" s="225"/>
      <c r="D237" s="225"/>
      <c r="E237" s="225"/>
      <c r="F237" s="225"/>
      <c r="G237" s="225"/>
      <c r="H237" s="225"/>
      <c r="I237" s="225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</row>
    <row r="238" spans="1:25" ht="15.75" customHeight="1">
      <c r="A238" s="225"/>
      <c r="B238" s="225"/>
      <c r="C238" s="225"/>
      <c r="D238" s="225"/>
      <c r="E238" s="225"/>
      <c r="F238" s="225"/>
      <c r="G238" s="225"/>
      <c r="H238" s="225"/>
      <c r="I238" s="225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</row>
    <row r="239" spans="1:25" ht="15.75" customHeight="1">
      <c r="A239" s="225"/>
      <c r="B239" s="225"/>
      <c r="C239" s="225"/>
      <c r="D239" s="225"/>
      <c r="E239" s="225"/>
      <c r="F239" s="225"/>
      <c r="G239" s="225"/>
      <c r="H239" s="225"/>
      <c r="I239" s="225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</row>
    <row r="240" spans="1:25" ht="15.75" customHeight="1">
      <c r="A240" s="225"/>
      <c r="B240" s="225"/>
      <c r="C240" s="225"/>
      <c r="D240" s="225"/>
      <c r="E240" s="225"/>
      <c r="F240" s="225"/>
      <c r="G240" s="225"/>
      <c r="H240" s="225"/>
      <c r="I240" s="225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</row>
    <row r="241" spans="1:25" ht="15.75" customHeight="1">
      <c r="A241" s="225"/>
      <c r="B241" s="225"/>
      <c r="C241" s="225"/>
      <c r="D241" s="225"/>
      <c r="E241" s="225"/>
      <c r="F241" s="225"/>
      <c r="G241" s="225"/>
      <c r="H241" s="225"/>
      <c r="I241" s="225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</row>
    <row r="242" spans="1:25" ht="15.75" customHeight="1">
      <c r="A242" s="225"/>
      <c r="B242" s="225"/>
      <c r="C242" s="225"/>
      <c r="D242" s="225"/>
      <c r="E242" s="225"/>
      <c r="F242" s="225"/>
      <c r="G242" s="225"/>
      <c r="H242" s="225"/>
      <c r="I242" s="225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</row>
    <row r="243" spans="1:25" ht="15.75" customHeight="1">
      <c r="A243" s="225"/>
      <c r="B243" s="225"/>
      <c r="C243" s="225"/>
      <c r="D243" s="225"/>
      <c r="E243" s="225"/>
      <c r="F243" s="225"/>
      <c r="G243" s="225"/>
      <c r="H243" s="225"/>
      <c r="I243" s="225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</row>
    <row r="244" spans="1:25" ht="15.75" customHeight="1">
      <c r="A244" s="225"/>
      <c r="B244" s="225"/>
      <c r="C244" s="225"/>
      <c r="D244" s="225"/>
      <c r="E244" s="225"/>
      <c r="F244" s="225"/>
      <c r="G244" s="225"/>
      <c r="H244" s="225"/>
      <c r="I244" s="225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</row>
    <row r="245" spans="1:25" ht="15.75" customHeight="1">
      <c r="A245" s="225"/>
      <c r="B245" s="225"/>
      <c r="C245" s="225"/>
      <c r="D245" s="225"/>
      <c r="E245" s="225"/>
      <c r="F245" s="225"/>
      <c r="G245" s="225"/>
      <c r="H245" s="225"/>
      <c r="I245" s="225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</row>
    <row r="246" spans="1:25" ht="15.75" customHeight="1">
      <c r="A246" s="225"/>
      <c r="B246" s="225"/>
      <c r="C246" s="225"/>
      <c r="D246" s="225"/>
      <c r="E246" s="225"/>
      <c r="F246" s="225"/>
      <c r="G246" s="225"/>
      <c r="H246" s="225"/>
      <c r="I246" s="225"/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</row>
    <row r="247" spans="1:25" ht="15.75" customHeight="1">
      <c r="A247" s="225"/>
      <c r="B247" s="225"/>
      <c r="C247" s="225"/>
      <c r="D247" s="225"/>
      <c r="E247" s="225"/>
      <c r="F247" s="225"/>
      <c r="G247" s="225"/>
      <c r="H247" s="225"/>
      <c r="I247" s="225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</row>
    <row r="248" spans="1:25" ht="15.75" customHeight="1">
      <c r="A248" s="225"/>
      <c r="B248" s="225"/>
      <c r="C248" s="225"/>
      <c r="D248" s="225"/>
      <c r="E248" s="225"/>
      <c r="F248" s="225"/>
      <c r="G248" s="225"/>
      <c r="H248" s="225"/>
      <c r="I248" s="225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</row>
    <row r="249" spans="1:25" ht="15.75" customHeight="1">
      <c r="A249" s="225"/>
      <c r="B249" s="225"/>
      <c r="C249" s="225"/>
      <c r="D249" s="225"/>
      <c r="E249" s="225"/>
      <c r="F249" s="225"/>
      <c r="G249" s="225"/>
      <c r="H249" s="225"/>
      <c r="I249" s="225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</row>
    <row r="250" spans="1:25" ht="15.75" customHeight="1">
      <c r="A250" s="225"/>
      <c r="B250" s="225"/>
      <c r="C250" s="225"/>
      <c r="D250" s="225"/>
      <c r="E250" s="225"/>
      <c r="F250" s="225"/>
      <c r="G250" s="225"/>
      <c r="H250" s="225"/>
      <c r="I250" s="225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</row>
    <row r="251" spans="1:25" ht="15.75" customHeight="1">
      <c r="A251" s="225"/>
      <c r="B251" s="225"/>
      <c r="C251" s="225"/>
      <c r="D251" s="225"/>
      <c r="E251" s="225"/>
      <c r="F251" s="225"/>
      <c r="G251" s="225"/>
      <c r="H251" s="225"/>
      <c r="I251" s="225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</row>
    <row r="252" spans="1:25" ht="15.75" customHeight="1">
      <c r="A252" s="225"/>
      <c r="B252" s="225"/>
      <c r="C252" s="225"/>
      <c r="D252" s="225"/>
      <c r="E252" s="225"/>
      <c r="F252" s="225"/>
      <c r="G252" s="225"/>
      <c r="H252" s="225"/>
      <c r="I252" s="225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</row>
    <row r="253" spans="1:25" ht="15.75" customHeight="1">
      <c r="A253" s="225"/>
      <c r="B253" s="225"/>
      <c r="C253" s="225"/>
      <c r="D253" s="225"/>
      <c r="E253" s="225"/>
      <c r="F253" s="225"/>
      <c r="G253" s="225"/>
      <c r="H253" s="225"/>
      <c r="I253" s="225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</row>
    <row r="254" spans="1:25" ht="15.75" customHeight="1">
      <c r="A254" s="225"/>
      <c r="B254" s="225"/>
      <c r="C254" s="225"/>
      <c r="D254" s="225"/>
      <c r="E254" s="225"/>
      <c r="F254" s="225"/>
      <c r="G254" s="225"/>
      <c r="H254" s="225"/>
      <c r="I254" s="225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</row>
    <row r="255" spans="1:25" ht="15.75" customHeight="1">
      <c r="A255" s="225"/>
      <c r="B255" s="225"/>
      <c r="C255" s="225"/>
      <c r="D255" s="225"/>
      <c r="E255" s="225"/>
      <c r="F255" s="225"/>
      <c r="G255" s="225"/>
      <c r="H255" s="225"/>
      <c r="I255" s="225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</row>
    <row r="256" spans="1:25" ht="15.75" customHeight="1">
      <c r="A256" s="225"/>
      <c r="B256" s="225"/>
      <c r="C256" s="225"/>
      <c r="D256" s="225"/>
      <c r="E256" s="225"/>
      <c r="F256" s="225"/>
      <c r="G256" s="225"/>
      <c r="H256" s="225"/>
      <c r="I256" s="225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</row>
    <row r="257" spans="1:25" ht="15.75" customHeight="1">
      <c r="A257" s="225"/>
      <c r="B257" s="225"/>
      <c r="C257" s="225"/>
      <c r="D257" s="225"/>
      <c r="E257" s="225"/>
      <c r="F257" s="225"/>
      <c r="G257" s="225"/>
      <c r="H257" s="225"/>
      <c r="I257" s="225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</row>
    <row r="258" spans="1:25" ht="15.75" customHeight="1">
      <c r="A258" s="225"/>
      <c r="B258" s="225"/>
      <c r="C258" s="225"/>
      <c r="D258" s="225"/>
      <c r="E258" s="225"/>
      <c r="F258" s="225"/>
      <c r="G258" s="225"/>
      <c r="H258" s="225"/>
      <c r="I258" s="225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</row>
    <row r="259" spans="1:25" ht="15.75" customHeight="1">
      <c r="A259" s="225"/>
      <c r="B259" s="225"/>
      <c r="C259" s="225"/>
      <c r="D259" s="225"/>
      <c r="E259" s="225"/>
      <c r="F259" s="225"/>
      <c r="G259" s="225"/>
      <c r="H259" s="225"/>
      <c r="I259" s="225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</row>
    <row r="260" spans="1:25" ht="15.75" customHeight="1">
      <c r="A260" s="225"/>
      <c r="B260" s="225"/>
      <c r="C260" s="225"/>
      <c r="D260" s="225"/>
      <c r="E260" s="225"/>
      <c r="F260" s="225"/>
      <c r="G260" s="225"/>
      <c r="H260" s="225"/>
      <c r="I260" s="225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</row>
    <row r="261" spans="1:25" ht="15.75" customHeight="1">
      <c r="A261" s="225"/>
      <c r="B261" s="225"/>
      <c r="C261" s="225"/>
      <c r="D261" s="225"/>
      <c r="E261" s="225"/>
      <c r="F261" s="225"/>
      <c r="G261" s="225"/>
      <c r="H261" s="225"/>
      <c r="I261" s="225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</row>
    <row r="262" spans="1:25" ht="15.75" customHeight="1">
      <c r="A262" s="225"/>
      <c r="B262" s="225"/>
      <c r="C262" s="225"/>
      <c r="D262" s="225"/>
      <c r="E262" s="225"/>
      <c r="F262" s="225"/>
      <c r="G262" s="225"/>
      <c r="H262" s="225"/>
      <c r="I262" s="225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</row>
    <row r="263" spans="1:25" ht="15.75" customHeight="1">
      <c r="A263" s="225"/>
      <c r="B263" s="225"/>
      <c r="C263" s="225"/>
      <c r="D263" s="225"/>
      <c r="E263" s="225"/>
      <c r="F263" s="225"/>
      <c r="G263" s="225"/>
      <c r="H263" s="225"/>
      <c r="I263" s="225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</row>
    <row r="264" spans="1:25" ht="15.75" customHeight="1">
      <c r="A264" s="225"/>
      <c r="B264" s="225"/>
      <c r="C264" s="225"/>
      <c r="D264" s="225"/>
      <c r="E264" s="225"/>
      <c r="F264" s="225"/>
      <c r="G264" s="225"/>
      <c r="H264" s="225"/>
      <c r="I264" s="225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</row>
    <row r="265" spans="1:25" ht="15.75" customHeight="1">
      <c r="A265" s="225"/>
      <c r="B265" s="225"/>
      <c r="C265" s="225"/>
      <c r="D265" s="225"/>
      <c r="E265" s="225"/>
      <c r="F265" s="225"/>
      <c r="G265" s="225"/>
      <c r="H265" s="225"/>
      <c r="I265" s="225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</row>
    <row r="266" spans="1:25" ht="15.75" customHeight="1">
      <c r="A266" s="225"/>
      <c r="B266" s="225"/>
      <c r="C266" s="225"/>
      <c r="D266" s="225"/>
      <c r="E266" s="225"/>
      <c r="F266" s="225"/>
      <c r="G266" s="225"/>
      <c r="H266" s="225"/>
      <c r="I266" s="225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</row>
    <row r="267" spans="1:25" ht="15.75" customHeight="1">
      <c r="A267" s="225"/>
      <c r="B267" s="225"/>
      <c r="C267" s="225"/>
      <c r="D267" s="225"/>
      <c r="E267" s="225"/>
      <c r="F267" s="225"/>
      <c r="G267" s="225"/>
      <c r="H267" s="225"/>
      <c r="I267" s="225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</row>
    <row r="268" spans="1:25" ht="15.75" customHeight="1">
      <c r="A268" s="225"/>
      <c r="B268" s="225"/>
      <c r="C268" s="225"/>
      <c r="D268" s="225"/>
      <c r="E268" s="225"/>
      <c r="F268" s="225"/>
      <c r="G268" s="225"/>
      <c r="H268" s="225"/>
      <c r="I268" s="225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</row>
    <row r="269" spans="1:25" ht="15.75" customHeight="1">
      <c r="A269" s="225"/>
      <c r="B269" s="225"/>
      <c r="C269" s="225"/>
      <c r="D269" s="225"/>
      <c r="E269" s="225"/>
      <c r="F269" s="225"/>
      <c r="G269" s="225"/>
      <c r="H269" s="225"/>
      <c r="I269" s="225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</row>
    <row r="270" spans="1:25" ht="15.75" customHeight="1">
      <c r="A270" s="225"/>
      <c r="B270" s="225"/>
      <c r="C270" s="225"/>
      <c r="D270" s="225"/>
      <c r="E270" s="225"/>
      <c r="F270" s="225"/>
      <c r="G270" s="225"/>
      <c r="H270" s="225"/>
      <c r="I270" s="225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</row>
    <row r="271" spans="1:25" ht="15.75" customHeight="1">
      <c r="A271" s="225"/>
      <c r="B271" s="225"/>
      <c r="C271" s="225"/>
      <c r="D271" s="225"/>
      <c r="E271" s="225"/>
      <c r="F271" s="225"/>
      <c r="G271" s="225"/>
      <c r="H271" s="225"/>
      <c r="I271" s="225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</row>
    <row r="272" spans="1:25" ht="15.75" customHeight="1">
      <c r="A272" s="225"/>
      <c r="B272" s="225"/>
      <c r="C272" s="225"/>
      <c r="D272" s="225"/>
      <c r="E272" s="225"/>
      <c r="F272" s="225"/>
      <c r="G272" s="225"/>
      <c r="H272" s="225"/>
      <c r="I272" s="225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</row>
    <row r="273" spans="1:25" ht="15.75" customHeight="1">
      <c r="A273" s="225"/>
      <c r="B273" s="225"/>
      <c r="C273" s="225"/>
      <c r="D273" s="225"/>
      <c r="E273" s="225"/>
      <c r="F273" s="225"/>
      <c r="G273" s="225"/>
      <c r="H273" s="225"/>
      <c r="I273" s="225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</row>
    <row r="274" spans="1:25" ht="15.75" customHeight="1">
      <c r="A274" s="225"/>
      <c r="B274" s="225"/>
      <c r="C274" s="225"/>
      <c r="D274" s="225"/>
      <c r="E274" s="225"/>
      <c r="F274" s="225"/>
      <c r="G274" s="225"/>
      <c r="H274" s="225"/>
      <c r="I274" s="225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</row>
    <row r="275" spans="1:25" ht="15.75" customHeight="1">
      <c r="A275" s="225"/>
      <c r="B275" s="225"/>
      <c r="C275" s="225"/>
      <c r="D275" s="225"/>
      <c r="E275" s="225"/>
      <c r="F275" s="225"/>
      <c r="G275" s="225"/>
      <c r="H275" s="225"/>
      <c r="I275" s="225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</row>
    <row r="276" spans="1:25" ht="15.75" customHeight="1">
      <c r="A276" s="225"/>
      <c r="B276" s="225"/>
      <c r="C276" s="225"/>
      <c r="D276" s="225"/>
      <c r="E276" s="225"/>
      <c r="F276" s="225"/>
      <c r="G276" s="225"/>
      <c r="H276" s="225"/>
      <c r="I276" s="225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</row>
    <row r="277" spans="1:25" ht="15.75" customHeight="1">
      <c r="A277" s="225"/>
      <c r="B277" s="225"/>
      <c r="C277" s="225"/>
      <c r="D277" s="225"/>
      <c r="E277" s="225"/>
      <c r="F277" s="225"/>
      <c r="G277" s="225"/>
      <c r="H277" s="225"/>
      <c r="I277" s="225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</row>
    <row r="278" spans="1:25" ht="15.75" customHeight="1">
      <c r="A278" s="225"/>
      <c r="B278" s="225"/>
      <c r="C278" s="225"/>
      <c r="D278" s="225"/>
      <c r="E278" s="225"/>
      <c r="F278" s="225"/>
      <c r="G278" s="225"/>
      <c r="H278" s="225"/>
      <c r="I278" s="225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</row>
    <row r="279" spans="1:25" ht="15.75" customHeight="1">
      <c r="A279" s="225"/>
      <c r="B279" s="225"/>
      <c r="C279" s="225"/>
      <c r="D279" s="225"/>
      <c r="E279" s="225"/>
      <c r="F279" s="225"/>
      <c r="G279" s="225"/>
      <c r="H279" s="225"/>
      <c r="I279" s="225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</row>
    <row r="280" spans="1:25" ht="15.75" customHeight="1">
      <c r="A280" s="225"/>
      <c r="B280" s="225"/>
      <c r="C280" s="225"/>
      <c r="D280" s="225"/>
      <c r="E280" s="225"/>
      <c r="F280" s="225"/>
      <c r="G280" s="225"/>
      <c r="H280" s="225"/>
      <c r="I280" s="225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</row>
    <row r="281" spans="1:25" ht="15.75" customHeight="1">
      <c r="A281" s="225"/>
      <c r="B281" s="225"/>
      <c r="C281" s="225"/>
      <c r="D281" s="225"/>
      <c r="E281" s="225"/>
      <c r="F281" s="225"/>
      <c r="G281" s="225"/>
      <c r="H281" s="225"/>
      <c r="I281" s="225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</row>
    <row r="282" spans="1:25" ht="15.75" customHeight="1">
      <c r="A282" s="225"/>
      <c r="B282" s="225"/>
      <c r="C282" s="225"/>
      <c r="D282" s="225"/>
      <c r="E282" s="225"/>
      <c r="F282" s="225"/>
      <c r="G282" s="225"/>
      <c r="H282" s="225"/>
      <c r="I282" s="225"/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</row>
    <row r="283" spans="1:25" ht="15.75" customHeight="1">
      <c r="A283" s="225"/>
      <c r="B283" s="225"/>
      <c r="C283" s="225"/>
      <c r="D283" s="225"/>
      <c r="E283" s="225"/>
      <c r="F283" s="225"/>
      <c r="G283" s="225"/>
      <c r="H283" s="225"/>
      <c r="I283" s="225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</row>
    <row r="284" spans="1:25" ht="15.75" customHeight="1">
      <c r="A284" s="225"/>
      <c r="B284" s="225"/>
      <c r="C284" s="225"/>
      <c r="D284" s="225"/>
      <c r="E284" s="225"/>
      <c r="F284" s="225"/>
      <c r="G284" s="225"/>
      <c r="H284" s="225"/>
      <c r="I284" s="225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</row>
    <row r="285" spans="1:25" ht="15.75" customHeight="1">
      <c r="A285" s="225"/>
      <c r="B285" s="225"/>
      <c r="C285" s="225"/>
      <c r="D285" s="225"/>
      <c r="E285" s="225"/>
      <c r="F285" s="225"/>
      <c r="G285" s="225"/>
      <c r="H285" s="225"/>
      <c r="I285" s="225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</row>
    <row r="286" spans="1:25" ht="15.75" customHeight="1">
      <c r="A286" s="225"/>
      <c r="B286" s="225"/>
      <c r="C286" s="225"/>
      <c r="D286" s="225"/>
      <c r="E286" s="225"/>
      <c r="F286" s="225"/>
      <c r="G286" s="225"/>
      <c r="H286" s="225"/>
      <c r="I286" s="225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</row>
    <row r="287" spans="1:25" ht="15.75" customHeight="1">
      <c r="A287" s="225"/>
      <c r="B287" s="225"/>
      <c r="C287" s="225"/>
      <c r="D287" s="225"/>
      <c r="E287" s="225"/>
      <c r="F287" s="225"/>
      <c r="G287" s="225"/>
      <c r="H287" s="225"/>
      <c r="I287" s="225"/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</row>
    <row r="288" spans="1:25" ht="15.75" customHeight="1">
      <c r="A288" s="225"/>
      <c r="B288" s="225"/>
      <c r="C288" s="225"/>
      <c r="D288" s="225"/>
      <c r="E288" s="225"/>
      <c r="F288" s="225"/>
      <c r="G288" s="225"/>
      <c r="H288" s="225"/>
      <c r="I288" s="225"/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</row>
    <row r="289" spans="1:25" ht="15.75" customHeight="1">
      <c r="A289" s="225"/>
      <c r="B289" s="225"/>
      <c r="C289" s="225"/>
      <c r="D289" s="225"/>
      <c r="E289" s="225"/>
      <c r="F289" s="225"/>
      <c r="G289" s="225"/>
      <c r="H289" s="225"/>
      <c r="I289" s="225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</row>
    <row r="290" spans="1:25" ht="15.75" customHeight="1">
      <c r="A290" s="225"/>
      <c r="B290" s="225"/>
      <c r="C290" s="225"/>
      <c r="D290" s="225"/>
      <c r="E290" s="225"/>
      <c r="F290" s="225"/>
      <c r="G290" s="225"/>
      <c r="H290" s="225"/>
      <c r="I290" s="225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</row>
    <row r="291" spans="1:25" ht="15.75" customHeight="1">
      <c r="A291" s="225"/>
      <c r="B291" s="225"/>
      <c r="C291" s="225"/>
      <c r="D291" s="225"/>
      <c r="E291" s="225"/>
      <c r="F291" s="225"/>
      <c r="G291" s="225"/>
      <c r="H291" s="225"/>
      <c r="I291" s="225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</row>
    <row r="292" spans="1:25" ht="15.75" customHeight="1">
      <c r="A292" s="225"/>
      <c r="B292" s="225"/>
      <c r="C292" s="225"/>
      <c r="D292" s="225"/>
      <c r="E292" s="225"/>
      <c r="F292" s="225"/>
      <c r="G292" s="225"/>
      <c r="H292" s="225"/>
      <c r="I292" s="225"/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</row>
    <row r="293" spans="1:25" ht="15.75" customHeight="1">
      <c r="A293" s="225"/>
      <c r="B293" s="225"/>
      <c r="C293" s="225"/>
      <c r="D293" s="225"/>
      <c r="E293" s="225"/>
      <c r="F293" s="225"/>
      <c r="G293" s="225"/>
      <c r="H293" s="225"/>
      <c r="I293" s="225"/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</row>
    <row r="294" spans="1:25" ht="15.75" customHeight="1">
      <c r="A294" s="225"/>
      <c r="B294" s="225"/>
      <c r="C294" s="225"/>
      <c r="D294" s="225"/>
      <c r="E294" s="225"/>
      <c r="F294" s="225"/>
      <c r="G294" s="225"/>
      <c r="H294" s="225"/>
      <c r="I294" s="225"/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</row>
    <row r="295" spans="1:25" ht="15.75" customHeight="1">
      <c r="A295" s="225"/>
      <c r="B295" s="225"/>
      <c r="C295" s="225"/>
      <c r="D295" s="225"/>
      <c r="E295" s="225"/>
      <c r="F295" s="225"/>
      <c r="G295" s="225"/>
      <c r="H295" s="225"/>
      <c r="I295" s="225"/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</row>
    <row r="296" spans="1:25" ht="15.75" customHeight="1">
      <c r="A296" s="225"/>
      <c r="B296" s="225"/>
      <c r="C296" s="225"/>
      <c r="D296" s="225"/>
      <c r="E296" s="225"/>
      <c r="F296" s="225"/>
      <c r="G296" s="225"/>
      <c r="H296" s="225"/>
      <c r="I296" s="225"/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</row>
    <row r="297" spans="1:25" ht="15.75" customHeight="1">
      <c r="A297" s="225"/>
      <c r="B297" s="225"/>
      <c r="C297" s="225"/>
      <c r="D297" s="225"/>
      <c r="E297" s="225"/>
      <c r="F297" s="225"/>
      <c r="G297" s="225"/>
      <c r="H297" s="225"/>
      <c r="I297" s="225"/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</row>
    <row r="298" spans="1:25" ht="15.75" customHeight="1">
      <c r="A298" s="225"/>
      <c r="B298" s="225"/>
      <c r="C298" s="225"/>
      <c r="D298" s="225"/>
      <c r="E298" s="225"/>
      <c r="F298" s="225"/>
      <c r="G298" s="225"/>
      <c r="H298" s="225"/>
      <c r="I298" s="225"/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</row>
    <row r="299" spans="1:25" ht="15.75" customHeight="1">
      <c r="A299" s="225"/>
      <c r="B299" s="225"/>
      <c r="C299" s="225"/>
      <c r="D299" s="225"/>
      <c r="E299" s="225"/>
      <c r="F299" s="225"/>
      <c r="G299" s="225"/>
      <c r="H299" s="225"/>
      <c r="I299" s="225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</row>
    <row r="300" spans="1:25" ht="15.75" customHeight="1">
      <c r="A300" s="225"/>
      <c r="B300" s="225"/>
      <c r="C300" s="225"/>
      <c r="D300" s="225"/>
      <c r="E300" s="225"/>
      <c r="F300" s="225"/>
      <c r="G300" s="225"/>
      <c r="H300" s="225"/>
      <c r="I300" s="225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</row>
    <row r="301" spans="1:25" ht="15.75" customHeight="1">
      <c r="A301" s="225"/>
      <c r="B301" s="225"/>
      <c r="C301" s="225"/>
      <c r="D301" s="225"/>
      <c r="E301" s="225"/>
      <c r="F301" s="225"/>
      <c r="G301" s="225"/>
      <c r="H301" s="225"/>
      <c r="I301" s="225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</row>
    <row r="302" spans="1:25" ht="15.75" customHeight="1">
      <c r="A302" s="225"/>
      <c r="B302" s="225"/>
      <c r="C302" s="225"/>
      <c r="D302" s="225"/>
      <c r="E302" s="225"/>
      <c r="F302" s="225"/>
      <c r="G302" s="225"/>
      <c r="H302" s="225"/>
      <c r="I302" s="225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</row>
    <row r="303" spans="1:25" ht="15.75" customHeight="1">
      <c r="A303" s="225"/>
      <c r="B303" s="225"/>
      <c r="C303" s="225"/>
      <c r="D303" s="225"/>
      <c r="E303" s="225"/>
      <c r="F303" s="225"/>
      <c r="G303" s="225"/>
      <c r="H303" s="225"/>
      <c r="I303" s="225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</row>
    <row r="304" spans="1:25" ht="15.75" customHeight="1">
      <c r="A304" s="225"/>
      <c r="B304" s="225"/>
      <c r="C304" s="225"/>
      <c r="D304" s="225"/>
      <c r="E304" s="225"/>
      <c r="F304" s="225"/>
      <c r="G304" s="225"/>
      <c r="H304" s="225"/>
      <c r="I304" s="225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</row>
    <row r="305" spans="1:25" ht="15.75" customHeight="1">
      <c r="A305" s="225"/>
      <c r="B305" s="225"/>
      <c r="C305" s="225"/>
      <c r="D305" s="225"/>
      <c r="E305" s="225"/>
      <c r="F305" s="225"/>
      <c r="G305" s="225"/>
      <c r="H305" s="225"/>
      <c r="I305" s="225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</row>
    <row r="306" spans="1:25" ht="15.75" customHeight="1">
      <c r="A306" s="225"/>
      <c r="B306" s="225"/>
      <c r="C306" s="225"/>
      <c r="D306" s="225"/>
      <c r="E306" s="225"/>
      <c r="F306" s="225"/>
      <c r="G306" s="225"/>
      <c r="H306" s="225"/>
      <c r="I306" s="225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</row>
    <row r="307" spans="1:25" ht="15.75" customHeight="1">
      <c r="A307" s="225"/>
      <c r="B307" s="225"/>
      <c r="C307" s="225"/>
      <c r="D307" s="225"/>
      <c r="E307" s="225"/>
      <c r="F307" s="225"/>
      <c r="G307" s="225"/>
      <c r="H307" s="225"/>
      <c r="I307" s="225"/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</row>
    <row r="308" spans="1:25" ht="15.75" customHeight="1">
      <c r="A308" s="225"/>
      <c r="B308" s="225"/>
      <c r="C308" s="225"/>
      <c r="D308" s="225"/>
      <c r="E308" s="225"/>
      <c r="F308" s="225"/>
      <c r="G308" s="225"/>
      <c r="H308" s="225"/>
      <c r="I308" s="225"/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</row>
    <row r="309" spans="1:25" ht="15.75" customHeight="1">
      <c r="A309" s="225"/>
      <c r="B309" s="225"/>
      <c r="C309" s="225"/>
      <c r="D309" s="225"/>
      <c r="E309" s="225"/>
      <c r="F309" s="225"/>
      <c r="G309" s="225"/>
      <c r="H309" s="225"/>
      <c r="I309" s="225"/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</row>
    <row r="310" spans="1:25" ht="15.75" customHeight="1">
      <c r="A310" s="225"/>
      <c r="B310" s="225"/>
      <c r="C310" s="225"/>
      <c r="D310" s="225"/>
      <c r="E310" s="225"/>
      <c r="F310" s="225"/>
      <c r="G310" s="225"/>
      <c r="H310" s="225"/>
      <c r="I310" s="225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</row>
    <row r="311" spans="1:25" ht="15.75" customHeight="1">
      <c r="A311" s="225"/>
      <c r="B311" s="225"/>
      <c r="C311" s="225"/>
      <c r="D311" s="225"/>
      <c r="E311" s="225"/>
      <c r="F311" s="225"/>
      <c r="G311" s="225"/>
      <c r="H311" s="225"/>
      <c r="I311" s="225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</row>
    <row r="312" spans="1:25" ht="15.75" customHeight="1">
      <c r="A312" s="225"/>
      <c r="B312" s="225"/>
      <c r="C312" s="225"/>
      <c r="D312" s="225"/>
      <c r="E312" s="225"/>
      <c r="F312" s="225"/>
      <c r="G312" s="225"/>
      <c r="H312" s="225"/>
      <c r="I312" s="225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</row>
    <row r="313" spans="1:25" ht="15.75" customHeight="1">
      <c r="A313" s="225"/>
      <c r="B313" s="225"/>
      <c r="C313" s="225"/>
      <c r="D313" s="225"/>
      <c r="E313" s="225"/>
      <c r="F313" s="225"/>
      <c r="G313" s="225"/>
      <c r="H313" s="225"/>
      <c r="I313" s="225"/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</row>
    <row r="314" spans="1:25" ht="15.75" customHeight="1">
      <c r="A314" s="225"/>
      <c r="B314" s="225"/>
      <c r="C314" s="225"/>
      <c r="D314" s="225"/>
      <c r="E314" s="225"/>
      <c r="F314" s="225"/>
      <c r="G314" s="225"/>
      <c r="H314" s="225"/>
      <c r="I314" s="225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</row>
    <row r="315" spans="1:25" ht="15.75" customHeight="1">
      <c r="A315" s="225"/>
      <c r="B315" s="225"/>
      <c r="C315" s="225"/>
      <c r="D315" s="225"/>
      <c r="E315" s="225"/>
      <c r="F315" s="225"/>
      <c r="G315" s="225"/>
      <c r="H315" s="225"/>
      <c r="I315" s="225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</row>
    <row r="316" spans="1:25" ht="15.75" customHeight="1">
      <c r="A316" s="225"/>
      <c r="B316" s="225"/>
      <c r="C316" s="225"/>
      <c r="D316" s="225"/>
      <c r="E316" s="225"/>
      <c r="F316" s="225"/>
      <c r="G316" s="225"/>
      <c r="H316" s="225"/>
      <c r="I316" s="225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</row>
    <row r="317" spans="1:25" ht="15.75" customHeight="1">
      <c r="A317" s="225"/>
      <c r="B317" s="225"/>
      <c r="C317" s="225"/>
      <c r="D317" s="225"/>
      <c r="E317" s="225"/>
      <c r="F317" s="225"/>
      <c r="G317" s="225"/>
      <c r="H317" s="225"/>
      <c r="I317" s="225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</row>
    <row r="318" spans="1:25" ht="15.75" customHeight="1">
      <c r="A318" s="225"/>
      <c r="B318" s="225"/>
      <c r="C318" s="225"/>
      <c r="D318" s="225"/>
      <c r="E318" s="225"/>
      <c r="F318" s="225"/>
      <c r="G318" s="225"/>
      <c r="H318" s="225"/>
      <c r="I318" s="225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</row>
    <row r="319" spans="1:25" ht="15.75" customHeight="1">
      <c r="A319" s="225"/>
      <c r="B319" s="225"/>
      <c r="C319" s="225"/>
      <c r="D319" s="225"/>
      <c r="E319" s="225"/>
      <c r="F319" s="225"/>
      <c r="G319" s="225"/>
      <c r="H319" s="225"/>
      <c r="I319" s="225"/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</row>
    <row r="320" spans="1:25" ht="15.75" customHeight="1">
      <c r="A320" s="225"/>
      <c r="B320" s="225"/>
      <c r="C320" s="225"/>
      <c r="D320" s="225"/>
      <c r="E320" s="225"/>
      <c r="F320" s="225"/>
      <c r="G320" s="225"/>
      <c r="H320" s="225"/>
      <c r="I320" s="225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</row>
    <row r="321" spans="1:25" ht="15.75" customHeight="1">
      <c r="A321" s="225"/>
      <c r="B321" s="225"/>
      <c r="C321" s="225"/>
      <c r="D321" s="225"/>
      <c r="E321" s="225"/>
      <c r="F321" s="225"/>
      <c r="G321" s="225"/>
      <c r="H321" s="225"/>
      <c r="I321" s="225"/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</row>
    <row r="322" spans="1:25" ht="15.75" customHeight="1">
      <c r="A322" s="225"/>
      <c r="B322" s="225"/>
      <c r="C322" s="225"/>
      <c r="D322" s="225"/>
      <c r="E322" s="225"/>
      <c r="F322" s="225"/>
      <c r="G322" s="225"/>
      <c r="H322" s="225"/>
      <c r="I322" s="225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</row>
    <row r="323" spans="1:25" ht="15.75" customHeight="1">
      <c r="A323" s="225"/>
      <c r="B323" s="225"/>
      <c r="C323" s="225"/>
      <c r="D323" s="225"/>
      <c r="E323" s="225"/>
      <c r="F323" s="225"/>
      <c r="G323" s="225"/>
      <c r="H323" s="225"/>
      <c r="I323" s="225"/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</row>
    <row r="324" spans="1:25" ht="15.75" customHeight="1">
      <c r="A324" s="225"/>
      <c r="B324" s="225"/>
      <c r="C324" s="225"/>
      <c r="D324" s="225"/>
      <c r="E324" s="225"/>
      <c r="F324" s="225"/>
      <c r="G324" s="225"/>
      <c r="H324" s="225"/>
      <c r="I324" s="225"/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</row>
    <row r="325" spans="1:25" ht="15.75" customHeight="1">
      <c r="A325" s="225"/>
      <c r="B325" s="225"/>
      <c r="C325" s="225"/>
      <c r="D325" s="225"/>
      <c r="E325" s="225"/>
      <c r="F325" s="225"/>
      <c r="G325" s="225"/>
      <c r="H325" s="225"/>
      <c r="I325" s="225"/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</row>
    <row r="326" spans="1:25" ht="15.75" customHeight="1">
      <c r="A326" s="225"/>
      <c r="B326" s="225"/>
      <c r="C326" s="225"/>
      <c r="D326" s="225"/>
      <c r="E326" s="225"/>
      <c r="F326" s="225"/>
      <c r="G326" s="225"/>
      <c r="H326" s="225"/>
      <c r="I326" s="225"/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</row>
    <row r="327" spans="1:25" ht="15.75" customHeight="1">
      <c r="A327" s="225"/>
      <c r="B327" s="225"/>
      <c r="C327" s="225"/>
      <c r="D327" s="225"/>
      <c r="E327" s="225"/>
      <c r="F327" s="225"/>
      <c r="G327" s="225"/>
      <c r="H327" s="225"/>
      <c r="I327" s="225"/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</row>
    <row r="328" spans="1:25" ht="15.75" customHeight="1">
      <c r="A328" s="225"/>
      <c r="B328" s="225"/>
      <c r="C328" s="225"/>
      <c r="D328" s="225"/>
      <c r="E328" s="225"/>
      <c r="F328" s="225"/>
      <c r="G328" s="225"/>
      <c r="H328" s="225"/>
      <c r="I328" s="225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</row>
    <row r="329" spans="1:25" ht="15.75" customHeight="1">
      <c r="A329" s="225"/>
      <c r="B329" s="225"/>
      <c r="C329" s="225"/>
      <c r="D329" s="225"/>
      <c r="E329" s="225"/>
      <c r="F329" s="225"/>
      <c r="G329" s="225"/>
      <c r="H329" s="225"/>
      <c r="I329" s="225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</row>
    <row r="330" spans="1:25" ht="15.75" customHeight="1">
      <c r="A330" s="225"/>
      <c r="B330" s="225"/>
      <c r="C330" s="225"/>
      <c r="D330" s="225"/>
      <c r="E330" s="225"/>
      <c r="F330" s="225"/>
      <c r="G330" s="225"/>
      <c r="H330" s="225"/>
      <c r="I330" s="225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</row>
    <row r="331" spans="1:25" ht="15.75" customHeight="1">
      <c r="A331" s="225"/>
      <c r="B331" s="225"/>
      <c r="C331" s="225"/>
      <c r="D331" s="225"/>
      <c r="E331" s="225"/>
      <c r="F331" s="225"/>
      <c r="G331" s="225"/>
      <c r="H331" s="225"/>
      <c r="I331" s="225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</row>
    <row r="332" spans="1:25" ht="15.75" customHeight="1">
      <c r="A332" s="225"/>
      <c r="B332" s="225"/>
      <c r="C332" s="225"/>
      <c r="D332" s="225"/>
      <c r="E332" s="225"/>
      <c r="F332" s="225"/>
      <c r="G332" s="225"/>
      <c r="H332" s="225"/>
      <c r="I332" s="225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</row>
    <row r="333" spans="1:25" ht="15.75" customHeight="1">
      <c r="A333" s="225"/>
      <c r="B333" s="225"/>
      <c r="C333" s="225"/>
      <c r="D333" s="225"/>
      <c r="E333" s="225"/>
      <c r="F333" s="225"/>
      <c r="G333" s="225"/>
      <c r="H333" s="225"/>
      <c r="I333" s="225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</row>
    <row r="334" spans="1:25" ht="15.75" customHeight="1">
      <c r="A334" s="225"/>
      <c r="B334" s="225"/>
      <c r="C334" s="225"/>
      <c r="D334" s="225"/>
      <c r="E334" s="225"/>
      <c r="F334" s="225"/>
      <c r="G334" s="225"/>
      <c r="H334" s="225"/>
      <c r="I334" s="225"/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</row>
    <row r="335" spans="1:25" ht="15.75" customHeight="1">
      <c r="A335" s="225"/>
      <c r="B335" s="225"/>
      <c r="C335" s="225"/>
      <c r="D335" s="225"/>
      <c r="E335" s="225"/>
      <c r="F335" s="225"/>
      <c r="G335" s="225"/>
      <c r="H335" s="225"/>
      <c r="I335" s="225"/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</row>
    <row r="336" spans="1:25" ht="15.75" customHeight="1">
      <c r="A336" s="225"/>
      <c r="B336" s="225"/>
      <c r="C336" s="225"/>
      <c r="D336" s="225"/>
      <c r="E336" s="225"/>
      <c r="F336" s="225"/>
      <c r="G336" s="225"/>
      <c r="H336" s="225"/>
      <c r="I336" s="225"/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</row>
    <row r="337" spans="1:25" ht="15.75" customHeight="1">
      <c r="A337" s="225"/>
      <c r="B337" s="225"/>
      <c r="C337" s="225"/>
      <c r="D337" s="225"/>
      <c r="E337" s="225"/>
      <c r="F337" s="225"/>
      <c r="G337" s="225"/>
      <c r="H337" s="225"/>
      <c r="I337" s="225"/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</row>
    <row r="338" spans="1:25" ht="15.75" customHeight="1">
      <c r="A338" s="225"/>
      <c r="B338" s="225"/>
      <c r="C338" s="225"/>
      <c r="D338" s="225"/>
      <c r="E338" s="225"/>
      <c r="F338" s="225"/>
      <c r="G338" s="225"/>
      <c r="H338" s="225"/>
      <c r="I338" s="225"/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</row>
    <row r="339" spans="1:25" ht="15.75" customHeight="1">
      <c r="A339" s="225"/>
      <c r="B339" s="225"/>
      <c r="C339" s="225"/>
      <c r="D339" s="225"/>
      <c r="E339" s="225"/>
      <c r="F339" s="225"/>
      <c r="G339" s="225"/>
      <c r="H339" s="225"/>
      <c r="I339" s="225"/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</row>
    <row r="340" spans="1:25" ht="15.75" customHeight="1">
      <c r="A340" s="225"/>
      <c r="B340" s="225"/>
      <c r="C340" s="225"/>
      <c r="D340" s="225"/>
      <c r="E340" s="225"/>
      <c r="F340" s="225"/>
      <c r="G340" s="225"/>
      <c r="H340" s="225"/>
      <c r="I340" s="225"/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</row>
    <row r="341" spans="1:25" ht="15.75" customHeight="1">
      <c r="A341" s="225"/>
      <c r="B341" s="225"/>
      <c r="C341" s="225"/>
      <c r="D341" s="225"/>
      <c r="E341" s="225"/>
      <c r="F341" s="225"/>
      <c r="G341" s="225"/>
      <c r="H341" s="225"/>
      <c r="I341" s="225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</row>
    <row r="342" spans="1:25" ht="15.75" customHeight="1">
      <c r="A342" s="225"/>
      <c r="B342" s="225"/>
      <c r="C342" s="225"/>
      <c r="D342" s="225"/>
      <c r="E342" s="225"/>
      <c r="F342" s="225"/>
      <c r="G342" s="225"/>
      <c r="H342" s="225"/>
      <c r="I342" s="225"/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</row>
    <row r="343" spans="1:25" ht="15.75" customHeight="1">
      <c r="A343" s="225"/>
      <c r="B343" s="225"/>
      <c r="C343" s="225"/>
      <c r="D343" s="225"/>
      <c r="E343" s="225"/>
      <c r="F343" s="225"/>
      <c r="G343" s="225"/>
      <c r="H343" s="225"/>
      <c r="I343" s="225"/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</row>
    <row r="344" spans="1:25" ht="15.75" customHeight="1">
      <c r="A344" s="225"/>
      <c r="B344" s="225"/>
      <c r="C344" s="225"/>
      <c r="D344" s="225"/>
      <c r="E344" s="225"/>
      <c r="F344" s="225"/>
      <c r="G344" s="225"/>
      <c r="H344" s="225"/>
      <c r="I344" s="225"/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</row>
    <row r="345" spans="1:25" ht="15.75" customHeight="1">
      <c r="A345" s="225"/>
      <c r="B345" s="225"/>
      <c r="C345" s="225"/>
      <c r="D345" s="225"/>
      <c r="E345" s="225"/>
      <c r="F345" s="225"/>
      <c r="G345" s="225"/>
      <c r="H345" s="225"/>
      <c r="I345" s="225"/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</row>
    <row r="346" spans="1:25" ht="15.75" customHeight="1">
      <c r="A346" s="225"/>
      <c r="B346" s="225"/>
      <c r="C346" s="225"/>
      <c r="D346" s="225"/>
      <c r="E346" s="225"/>
      <c r="F346" s="225"/>
      <c r="G346" s="225"/>
      <c r="H346" s="225"/>
      <c r="I346" s="225"/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</row>
    <row r="347" spans="1:25" ht="15.75" customHeight="1">
      <c r="A347" s="225"/>
      <c r="B347" s="225"/>
      <c r="C347" s="225"/>
      <c r="D347" s="225"/>
      <c r="E347" s="225"/>
      <c r="F347" s="225"/>
      <c r="G347" s="225"/>
      <c r="H347" s="225"/>
      <c r="I347" s="225"/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</row>
    <row r="348" spans="1:25" ht="15.75" customHeight="1">
      <c r="A348" s="225"/>
      <c r="B348" s="225"/>
      <c r="C348" s="225"/>
      <c r="D348" s="225"/>
      <c r="E348" s="225"/>
      <c r="F348" s="225"/>
      <c r="G348" s="225"/>
      <c r="H348" s="225"/>
      <c r="I348" s="225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</row>
    <row r="349" spans="1:25" ht="15.75" customHeight="1">
      <c r="A349" s="225"/>
      <c r="B349" s="225"/>
      <c r="C349" s="225"/>
      <c r="D349" s="225"/>
      <c r="E349" s="225"/>
      <c r="F349" s="225"/>
      <c r="G349" s="225"/>
      <c r="H349" s="225"/>
      <c r="I349" s="225"/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</row>
    <row r="350" spans="1:25" ht="15.75" customHeight="1">
      <c r="A350" s="225"/>
      <c r="B350" s="225"/>
      <c r="C350" s="225"/>
      <c r="D350" s="225"/>
      <c r="E350" s="225"/>
      <c r="F350" s="225"/>
      <c r="G350" s="225"/>
      <c r="H350" s="225"/>
      <c r="I350" s="225"/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</row>
    <row r="351" spans="1:25" ht="15.75" customHeight="1">
      <c r="A351" s="225"/>
      <c r="B351" s="225"/>
      <c r="C351" s="225"/>
      <c r="D351" s="225"/>
      <c r="E351" s="225"/>
      <c r="F351" s="225"/>
      <c r="G351" s="225"/>
      <c r="H351" s="225"/>
      <c r="I351" s="225"/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</row>
    <row r="352" spans="1:25" ht="15.75" customHeight="1">
      <c r="A352" s="225"/>
      <c r="B352" s="225"/>
      <c r="C352" s="225"/>
      <c r="D352" s="225"/>
      <c r="E352" s="225"/>
      <c r="F352" s="225"/>
      <c r="G352" s="225"/>
      <c r="H352" s="225"/>
      <c r="I352" s="225"/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</row>
    <row r="353" spans="1:25" ht="15.75" customHeight="1">
      <c r="A353" s="225"/>
      <c r="B353" s="225"/>
      <c r="C353" s="225"/>
      <c r="D353" s="225"/>
      <c r="E353" s="225"/>
      <c r="F353" s="225"/>
      <c r="G353" s="225"/>
      <c r="H353" s="225"/>
      <c r="I353" s="225"/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</row>
    <row r="354" spans="1:25" ht="15.75" customHeight="1">
      <c r="A354" s="225"/>
      <c r="B354" s="225"/>
      <c r="C354" s="225"/>
      <c r="D354" s="225"/>
      <c r="E354" s="225"/>
      <c r="F354" s="225"/>
      <c r="G354" s="225"/>
      <c r="H354" s="225"/>
      <c r="I354" s="225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</row>
    <row r="355" spans="1:25" ht="15.75" customHeight="1">
      <c r="A355" s="225"/>
      <c r="B355" s="225"/>
      <c r="C355" s="225"/>
      <c r="D355" s="225"/>
      <c r="E355" s="225"/>
      <c r="F355" s="225"/>
      <c r="G355" s="225"/>
      <c r="H355" s="225"/>
      <c r="I355" s="225"/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</row>
    <row r="356" spans="1:25" ht="15.75" customHeight="1">
      <c r="A356" s="225"/>
      <c r="B356" s="225"/>
      <c r="C356" s="225"/>
      <c r="D356" s="225"/>
      <c r="E356" s="225"/>
      <c r="F356" s="225"/>
      <c r="G356" s="225"/>
      <c r="H356" s="225"/>
      <c r="I356" s="225"/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</row>
    <row r="357" spans="1:25" ht="15.75" customHeight="1">
      <c r="A357" s="225"/>
      <c r="B357" s="225"/>
      <c r="C357" s="225"/>
      <c r="D357" s="225"/>
      <c r="E357" s="225"/>
      <c r="F357" s="225"/>
      <c r="G357" s="225"/>
      <c r="H357" s="225"/>
      <c r="I357" s="225"/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</row>
    <row r="358" spans="1:25" ht="15.75" customHeight="1">
      <c r="A358" s="225"/>
      <c r="B358" s="225"/>
      <c r="C358" s="225"/>
      <c r="D358" s="225"/>
      <c r="E358" s="225"/>
      <c r="F358" s="225"/>
      <c r="G358" s="225"/>
      <c r="H358" s="225"/>
      <c r="I358" s="225"/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</row>
    <row r="359" spans="1:25" ht="15.75" customHeight="1">
      <c r="A359" s="225"/>
      <c r="B359" s="225"/>
      <c r="C359" s="225"/>
      <c r="D359" s="225"/>
      <c r="E359" s="225"/>
      <c r="F359" s="225"/>
      <c r="G359" s="225"/>
      <c r="H359" s="225"/>
      <c r="I359" s="225"/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</row>
    <row r="360" spans="1:25" ht="15.75" customHeight="1">
      <c r="A360" s="225"/>
      <c r="B360" s="225"/>
      <c r="C360" s="225"/>
      <c r="D360" s="225"/>
      <c r="E360" s="225"/>
      <c r="F360" s="225"/>
      <c r="G360" s="225"/>
      <c r="H360" s="225"/>
      <c r="I360" s="225"/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</row>
    <row r="361" spans="1:25" ht="15.75" customHeight="1">
      <c r="A361" s="225"/>
      <c r="B361" s="225"/>
      <c r="C361" s="225"/>
      <c r="D361" s="225"/>
      <c r="E361" s="225"/>
      <c r="F361" s="225"/>
      <c r="G361" s="225"/>
      <c r="H361" s="225"/>
      <c r="I361" s="225"/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</row>
    <row r="362" spans="1:25" ht="15.75" customHeight="1">
      <c r="A362" s="225"/>
      <c r="B362" s="225"/>
      <c r="C362" s="225"/>
      <c r="D362" s="225"/>
      <c r="E362" s="225"/>
      <c r="F362" s="225"/>
      <c r="G362" s="225"/>
      <c r="H362" s="225"/>
      <c r="I362" s="225"/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</row>
    <row r="363" spans="1:25" ht="15.75" customHeight="1">
      <c r="A363" s="225"/>
      <c r="B363" s="225"/>
      <c r="C363" s="225"/>
      <c r="D363" s="225"/>
      <c r="E363" s="225"/>
      <c r="F363" s="225"/>
      <c r="G363" s="225"/>
      <c r="H363" s="225"/>
      <c r="I363" s="225"/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</row>
    <row r="364" spans="1:25" ht="15.75" customHeight="1">
      <c r="A364" s="225"/>
      <c r="B364" s="225"/>
      <c r="C364" s="225"/>
      <c r="D364" s="225"/>
      <c r="E364" s="225"/>
      <c r="F364" s="225"/>
      <c r="G364" s="225"/>
      <c r="H364" s="225"/>
      <c r="I364" s="225"/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</row>
    <row r="365" spans="1:25" ht="15.75" customHeight="1">
      <c r="A365" s="225"/>
      <c r="B365" s="225"/>
      <c r="C365" s="225"/>
      <c r="D365" s="225"/>
      <c r="E365" s="225"/>
      <c r="F365" s="225"/>
      <c r="G365" s="225"/>
      <c r="H365" s="225"/>
      <c r="I365" s="225"/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</row>
    <row r="366" spans="1:25" ht="15.75" customHeight="1">
      <c r="A366" s="225"/>
      <c r="B366" s="225"/>
      <c r="C366" s="225"/>
      <c r="D366" s="225"/>
      <c r="E366" s="225"/>
      <c r="F366" s="225"/>
      <c r="G366" s="225"/>
      <c r="H366" s="225"/>
      <c r="I366" s="225"/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</row>
    <row r="367" spans="1:25" ht="15.75" customHeight="1">
      <c r="A367" s="225"/>
      <c r="B367" s="225"/>
      <c r="C367" s="225"/>
      <c r="D367" s="225"/>
      <c r="E367" s="225"/>
      <c r="F367" s="225"/>
      <c r="G367" s="225"/>
      <c r="H367" s="225"/>
      <c r="I367" s="225"/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</row>
    <row r="368" spans="1:25" ht="15.75" customHeight="1">
      <c r="A368" s="225"/>
      <c r="B368" s="225"/>
      <c r="C368" s="225"/>
      <c r="D368" s="225"/>
      <c r="E368" s="225"/>
      <c r="F368" s="225"/>
      <c r="G368" s="225"/>
      <c r="H368" s="225"/>
      <c r="I368" s="225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</row>
    <row r="369" spans="1:25" ht="15.75" customHeight="1">
      <c r="A369" s="225"/>
      <c r="B369" s="225"/>
      <c r="C369" s="225"/>
      <c r="D369" s="225"/>
      <c r="E369" s="225"/>
      <c r="F369" s="225"/>
      <c r="G369" s="225"/>
      <c r="H369" s="225"/>
      <c r="I369" s="225"/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</row>
    <row r="370" spans="1:25" ht="15.75" customHeight="1">
      <c r="A370" s="225"/>
      <c r="B370" s="225"/>
      <c r="C370" s="225"/>
      <c r="D370" s="225"/>
      <c r="E370" s="225"/>
      <c r="F370" s="225"/>
      <c r="G370" s="225"/>
      <c r="H370" s="225"/>
      <c r="I370" s="225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</row>
    <row r="371" spans="1:25" ht="15.75" customHeight="1">
      <c r="A371" s="225"/>
      <c r="B371" s="225"/>
      <c r="C371" s="225"/>
      <c r="D371" s="225"/>
      <c r="E371" s="225"/>
      <c r="F371" s="225"/>
      <c r="G371" s="225"/>
      <c r="H371" s="225"/>
      <c r="I371" s="225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</row>
    <row r="372" spans="1:25" ht="15.75" customHeight="1">
      <c r="A372" s="225"/>
      <c r="B372" s="225"/>
      <c r="C372" s="225"/>
      <c r="D372" s="225"/>
      <c r="E372" s="225"/>
      <c r="F372" s="225"/>
      <c r="G372" s="225"/>
      <c r="H372" s="225"/>
      <c r="I372" s="225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</row>
    <row r="373" spans="1:25" ht="15.75" customHeight="1">
      <c r="A373" s="225"/>
      <c r="B373" s="225"/>
      <c r="C373" s="225"/>
      <c r="D373" s="225"/>
      <c r="E373" s="225"/>
      <c r="F373" s="225"/>
      <c r="G373" s="225"/>
      <c r="H373" s="225"/>
      <c r="I373" s="225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</row>
    <row r="374" spans="1:25" ht="15.75" customHeight="1">
      <c r="A374" s="225"/>
      <c r="B374" s="225"/>
      <c r="C374" s="225"/>
      <c r="D374" s="225"/>
      <c r="E374" s="225"/>
      <c r="F374" s="225"/>
      <c r="G374" s="225"/>
      <c r="H374" s="225"/>
      <c r="I374" s="225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</row>
    <row r="375" spans="1:25" ht="15.75" customHeight="1">
      <c r="A375" s="225"/>
      <c r="B375" s="225"/>
      <c r="C375" s="225"/>
      <c r="D375" s="225"/>
      <c r="E375" s="225"/>
      <c r="F375" s="225"/>
      <c r="G375" s="225"/>
      <c r="H375" s="225"/>
      <c r="I375" s="225"/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</row>
    <row r="376" spans="1:25" ht="15.75" customHeight="1">
      <c r="A376" s="225"/>
      <c r="B376" s="225"/>
      <c r="C376" s="225"/>
      <c r="D376" s="225"/>
      <c r="E376" s="225"/>
      <c r="F376" s="225"/>
      <c r="G376" s="225"/>
      <c r="H376" s="225"/>
      <c r="I376" s="225"/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</row>
    <row r="377" spans="1:25" ht="15.75" customHeight="1">
      <c r="A377" s="225"/>
      <c r="B377" s="225"/>
      <c r="C377" s="225"/>
      <c r="D377" s="225"/>
      <c r="E377" s="225"/>
      <c r="F377" s="225"/>
      <c r="G377" s="225"/>
      <c r="H377" s="225"/>
      <c r="I377" s="225"/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</row>
    <row r="378" spans="1:25" ht="15.75" customHeight="1">
      <c r="A378" s="225"/>
      <c r="B378" s="225"/>
      <c r="C378" s="225"/>
      <c r="D378" s="225"/>
      <c r="E378" s="225"/>
      <c r="F378" s="225"/>
      <c r="G378" s="225"/>
      <c r="H378" s="225"/>
      <c r="I378" s="225"/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</row>
    <row r="379" spans="1:25" ht="15.75" customHeight="1">
      <c r="A379" s="225"/>
      <c r="B379" s="225"/>
      <c r="C379" s="225"/>
      <c r="D379" s="225"/>
      <c r="E379" s="225"/>
      <c r="F379" s="225"/>
      <c r="G379" s="225"/>
      <c r="H379" s="225"/>
      <c r="I379" s="225"/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</row>
    <row r="380" spans="1:25" ht="15.75" customHeight="1">
      <c r="A380" s="225"/>
      <c r="B380" s="225"/>
      <c r="C380" s="225"/>
      <c r="D380" s="225"/>
      <c r="E380" s="225"/>
      <c r="F380" s="225"/>
      <c r="G380" s="225"/>
      <c r="H380" s="225"/>
      <c r="I380" s="225"/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</row>
    <row r="381" spans="1:25" ht="15.75" customHeight="1">
      <c r="A381" s="225"/>
      <c r="B381" s="225"/>
      <c r="C381" s="225"/>
      <c r="D381" s="225"/>
      <c r="E381" s="225"/>
      <c r="F381" s="225"/>
      <c r="G381" s="225"/>
      <c r="H381" s="225"/>
      <c r="I381" s="225"/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</row>
    <row r="382" spans="1:25" ht="15.75" customHeight="1">
      <c r="A382" s="225"/>
      <c r="B382" s="225"/>
      <c r="C382" s="225"/>
      <c r="D382" s="225"/>
      <c r="E382" s="225"/>
      <c r="F382" s="225"/>
      <c r="G382" s="225"/>
      <c r="H382" s="225"/>
      <c r="I382" s="225"/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</row>
    <row r="383" spans="1:25" ht="15.75" customHeight="1">
      <c r="A383" s="225"/>
      <c r="B383" s="225"/>
      <c r="C383" s="225"/>
      <c r="D383" s="225"/>
      <c r="E383" s="225"/>
      <c r="F383" s="225"/>
      <c r="G383" s="225"/>
      <c r="H383" s="225"/>
      <c r="I383" s="225"/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</row>
    <row r="384" spans="1:25" ht="15.75" customHeight="1">
      <c r="A384" s="225"/>
      <c r="B384" s="225"/>
      <c r="C384" s="225"/>
      <c r="D384" s="225"/>
      <c r="E384" s="225"/>
      <c r="F384" s="225"/>
      <c r="G384" s="225"/>
      <c r="H384" s="225"/>
      <c r="I384" s="225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</row>
    <row r="385" spans="1:25" ht="15.75" customHeight="1">
      <c r="A385" s="225"/>
      <c r="B385" s="225"/>
      <c r="C385" s="225"/>
      <c r="D385" s="225"/>
      <c r="E385" s="225"/>
      <c r="F385" s="225"/>
      <c r="G385" s="225"/>
      <c r="H385" s="225"/>
      <c r="I385" s="225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</row>
    <row r="386" spans="1:25" ht="15.75" customHeight="1">
      <c r="A386" s="225"/>
      <c r="B386" s="225"/>
      <c r="C386" s="225"/>
      <c r="D386" s="225"/>
      <c r="E386" s="225"/>
      <c r="F386" s="225"/>
      <c r="G386" s="225"/>
      <c r="H386" s="225"/>
      <c r="I386" s="225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</row>
    <row r="387" spans="1:25" ht="15.75" customHeight="1">
      <c r="A387" s="225"/>
      <c r="B387" s="225"/>
      <c r="C387" s="225"/>
      <c r="D387" s="225"/>
      <c r="E387" s="225"/>
      <c r="F387" s="225"/>
      <c r="G387" s="225"/>
      <c r="H387" s="225"/>
      <c r="I387" s="225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</row>
    <row r="388" spans="1:25" ht="15.75" customHeight="1">
      <c r="A388" s="225"/>
      <c r="B388" s="225"/>
      <c r="C388" s="225"/>
      <c r="D388" s="225"/>
      <c r="E388" s="225"/>
      <c r="F388" s="225"/>
      <c r="G388" s="225"/>
      <c r="H388" s="225"/>
      <c r="I388" s="225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</row>
    <row r="389" spans="1:25" ht="15.75" customHeight="1">
      <c r="A389" s="225"/>
      <c r="B389" s="225"/>
      <c r="C389" s="225"/>
      <c r="D389" s="225"/>
      <c r="E389" s="225"/>
      <c r="F389" s="225"/>
      <c r="G389" s="225"/>
      <c r="H389" s="225"/>
      <c r="I389" s="225"/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</row>
    <row r="390" spans="1:25" ht="15.75" customHeight="1">
      <c r="A390" s="225"/>
      <c r="B390" s="225"/>
      <c r="C390" s="225"/>
      <c r="D390" s="225"/>
      <c r="E390" s="225"/>
      <c r="F390" s="225"/>
      <c r="G390" s="225"/>
      <c r="H390" s="225"/>
      <c r="I390" s="225"/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</row>
    <row r="391" spans="1:25" ht="15.75" customHeight="1">
      <c r="A391" s="225"/>
      <c r="B391" s="225"/>
      <c r="C391" s="225"/>
      <c r="D391" s="225"/>
      <c r="E391" s="225"/>
      <c r="F391" s="225"/>
      <c r="G391" s="225"/>
      <c r="H391" s="225"/>
      <c r="I391" s="225"/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</row>
    <row r="392" spans="1:25" ht="15.75" customHeight="1">
      <c r="A392" s="225"/>
      <c r="B392" s="225"/>
      <c r="C392" s="225"/>
      <c r="D392" s="225"/>
      <c r="E392" s="225"/>
      <c r="F392" s="225"/>
      <c r="G392" s="225"/>
      <c r="H392" s="225"/>
      <c r="I392" s="225"/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</row>
    <row r="393" spans="1:25" ht="15.75" customHeight="1">
      <c r="A393" s="225"/>
      <c r="B393" s="225"/>
      <c r="C393" s="225"/>
      <c r="D393" s="225"/>
      <c r="E393" s="225"/>
      <c r="F393" s="225"/>
      <c r="G393" s="225"/>
      <c r="H393" s="225"/>
      <c r="I393" s="225"/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</row>
    <row r="394" spans="1:25" ht="15.75" customHeight="1">
      <c r="A394" s="225"/>
      <c r="B394" s="225"/>
      <c r="C394" s="225"/>
      <c r="D394" s="225"/>
      <c r="E394" s="225"/>
      <c r="F394" s="225"/>
      <c r="G394" s="225"/>
      <c r="H394" s="225"/>
      <c r="I394" s="225"/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</row>
    <row r="395" spans="1:25" ht="15.75" customHeight="1">
      <c r="A395" s="225"/>
      <c r="B395" s="225"/>
      <c r="C395" s="225"/>
      <c r="D395" s="225"/>
      <c r="E395" s="225"/>
      <c r="F395" s="225"/>
      <c r="G395" s="225"/>
      <c r="H395" s="225"/>
      <c r="I395" s="225"/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</row>
    <row r="396" spans="1:25" ht="15.75" customHeight="1">
      <c r="A396" s="225"/>
      <c r="B396" s="225"/>
      <c r="C396" s="225"/>
      <c r="D396" s="225"/>
      <c r="E396" s="225"/>
      <c r="F396" s="225"/>
      <c r="G396" s="225"/>
      <c r="H396" s="225"/>
      <c r="I396" s="225"/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</row>
    <row r="397" spans="1:25" ht="15.75" customHeight="1">
      <c r="A397" s="225"/>
      <c r="B397" s="225"/>
      <c r="C397" s="225"/>
      <c r="D397" s="225"/>
      <c r="E397" s="225"/>
      <c r="F397" s="225"/>
      <c r="G397" s="225"/>
      <c r="H397" s="225"/>
      <c r="I397" s="225"/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</row>
    <row r="398" spans="1:25" ht="15.75" customHeight="1">
      <c r="A398" s="225"/>
      <c r="B398" s="225"/>
      <c r="C398" s="225"/>
      <c r="D398" s="225"/>
      <c r="E398" s="225"/>
      <c r="F398" s="225"/>
      <c r="G398" s="225"/>
      <c r="H398" s="225"/>
      <c r="I398" s="225"/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</row>
    <row r="399" spans="1:25" ht="15.75" customHeight="1">
      <c r="A399" s="225"/>
      <c r="B399" s="225"/>
      <c r="C399" s="225"/>
      <c r="D399" s="225"/>
      <c r="E399" s="225"/>
      <c r="F399" s="225"/>
      <c r="G399" s="225"/>
      <c r="H399" s="225"/>
      <c r="I399" s="225"/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</row>
    <row r="400" spans="1:25" ht="15.75" customHeight="1">
      <c r="A400" s="225"/>
      <c r="B400" s="225"/>
      <c r="C400" s="225"/>
      <c r="D400" s="225"/>
      <c r="E400" s="225"/>
      <c r="F400" s="225"/>
      <c r="G400" s="225"/>
      <c r="H400" s="225"/>
      <c r="I400" s="225"/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</row>
    <row r="401" spans="1:25" ht="15.75" customHeight="1">
      <c r="A401" s="225"/>
      <c r="B401" s="225"/>
      <c r="C401" s="225"/>
      <c r="D401" s="225"/>
      <c r="E401" s="225"/>
      <c r="F401" s="225"/>
      <c r="G401" s="225"/>
      <c r="H401" s="225"/>
      <c r="I401" s="225"/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</row>
    <row r="402" spans="1:25" ht="15.75" customHeight="1">
      <c r="A402" s="225"/>
      <c r="B402" s="225"/>
      <c r="C402" s="225"/>
      <c r="D402" s="225"/>
      <c r="E402" s="225"/>
      <c r="F402" s="225"/>
      <c r="G402" s="225"/>
      <c r="H402" s="225"/>
      <c r="I402" s="225"/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</row>
    <row r="403" spans="1:25" ht="15.75" customHeight="1">
      <c r="A403" s="225"/>
      <c r="B403" s="225"/>
      <c r="C403" s="225"/>
      <c r="D403" s="225"/>
      <c r="E403" s="225"/>
      <c r="F403" s="225"/>
      <c r="G403" s="225"/>
      <c r="H403" s="225"/>
      <c r="I403" s="225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</row>
    <row r="404" spans="1:25" ht="15.75" customHeight="1">
      <c r="A404" s="225"/>
      <c r="B404" s="225"/>
      <c r="C404" s="225"/>
      <c r="D404" s="225"/>
      <c r="E404" s="225"/>
      <c r="F404" s="225"/>
      <c r="G404" s="225"/>
      <c r="H404" s="225"/>
      <c r="I404" s="225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</row>
    <row r="405" spans="1:25" ht="15.75" customHeight="1">
      <c r="A405" s="225"/>
      <c r="B405" s="225"/>
      <c r="C405" s="225"/>
      <c r="D405" s="225"/>
      <c r="E405" s="225"/>
      <c r="F405" s="225"/>
      <c r="G405" s="225"/>
      <c r="H405" s="225"/>
      <c r="I405" s="225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</row>
    <row r="406" spans="1:25" ht="15.75" customHeight="1">
      <c r="A406" s="225"/>
      <c r="B406" s="225"/>
      <c r="C406" s="225"/>
      <c r="D406" s="225"/>
      <c r="E406" s="225"/>
      <c r="F406" s="225"/>
      <c r="G406" s="225"/>
      <c r="H406" s="225"/>
      <c r="I406" s="225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</row>
    <row r="407" spans="1:25" ht="15.75" customHeight="1">
      <c r="A407" s="225"/>
      <c r="B407" s="225"/>
      <c r="C407" s="225"/>
      <c r="D407" s="225"/>
      <c r="E407" s="225"/>
      <c r="F407" s="225"/>
      <c r="G407" s="225"/>
      <c r="H407" s="225"/>
      <c r="I407" s="225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</row>
    <row r="408" spans="1:25" ht="15.75" customHeight="1">
      <c r="A408" s="225"/>
      <c r="B408" s="225"/>
      <c r="C408" s="225"/>
      <c r="D408" s="225"/>
      <c r="E408" s="225"/>
      <c r="F408" s="225"/>
      <c r="G408" s="225"/>
      <c r="H408" s="225"/>
      <c r="I408" s="225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</row>
    <row r="409" spans="1:25" ht="15.75" customHeight="1">
      <c r="A409" s="225"/>
      <c r="B409" s="225"/>
      <c r="C409" s="225"/>
      <c r="D409" s="225"/>
      <c r="E409" s="225"/>
      <c r="F409" s="225"/>
      <c r="G409" s="225"/>
      <c r="H409" s="225"/>
      <c r="I409" s="225"/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</row>
    <row r="410" spans="1:25" ht="15.75" customHeight="1">
      <c r="A410" s="225"/>
      <c r="B410" s="225"/>
      <c r="C410" s="225"/>
      <c r="D410" s="225"/>
      <c r="E410" s="225"/>
      <c r="F410" s="225"/>
      <c r="G410" s="225"/>
      <c r="H410" s="225"/>
      <c r="I410" s="225"/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</row>
    <row r="411" spans="1:25" ht="15.75" customHeight="1">
      <c r="A411" s="225"/>
      <c r="B411" s="225"/>
      <c r="C411" s="225"/>
      <c r="D411" s="225"/>
      <c r="E411" s="225"/>
      <c r="F411" s="225"/>
      <c r="G411" s="225"/>
      <c r="H411" s="225"/>
      <c r="I411" s="225"/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</row>
    <row r="412" spans="1:25" ht="15.75" customHeight="1">
      <c r="A412" s="225"/>
      <c r="B412" s="225"/>
      <c r="C412" s="225"/>
      <c r="D412" s="225"/>
      <c r="E412" s="225"/>
      <c r="F412" s="225"/>
      <c r="G412" s="225"/>
      <c r="H412" s="225"/>
      <c r="I412" s="225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</row>
    <row r="413" spans="1:25" ht="15.75" customHeight="1">
      <c r="A413" s="225"/>
      <c r="B413" s="225"/>
      <c r="C413" s="225"/>
      <c r="D413" s="225"/>
      <c r="E413" s="225"/>
      <c r="F413" s="225"/>
      <c r="G413" s="225"/>
      <c r="H413" s="225"/>
      <c r="I413" s="225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</row>
    <row r="414" spans="1:25" ht="15.75" customHeight="1">
      <c r="A414" s="225"/>
      <c r="B414" s="225"/>
      <c r="C414" s="225"/>
      <c r="D414" s="225"/>
      <c r="E414" s="225"/>
      <c r="F414" s="225"/>
      <c r="G414" s="225"/>
      <c r="H414" s="225"/>
      <c r="I414" s="225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</row>
    <row r="415" spans="1:25" ht="15.75" customHeight="1">
      <c r="A415" s="225"/>
      <c r="B415" s="225"/>
      <c r="C415" s="225"/>
      <c r="D415" s="225"/>
      <c r="E415" s="225"/>
      <c r="F415" s="225"/>
      <c r="G415" s="225"/>
      <c r="H415" s="225"/>
      <c r="I415" s="225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</row>
    <row r="416" spans="1:25" ht="15.75" customHeight="1">
      <c r="A416" s="225"/>
      <c r="B416" s="225"/>
      <c r="C416" s="225"/>
      <c r="D416" s="225"/>
      <c r="E416" s="225"/>
      <c r="F416" s="225"/>
      <c r="G416" s="225"/>
      <c r="H416" s="225"/>
      <c r="I416" s="225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</row>
    <row r="417" spans="1:25" ht="15.75" customHeight="1">
      <c r="A417" s="225"/>
      <c r="B417" s="225"/>
      <c r="C417" s="225"/>
      <c r="D417" s="225"/>
      <c r="E417" s="225"/>
      <c r="F417" s="225"/>
      <c r="G417" s="225"/>
      <c r="H417" s="225"/>
      <c r="I417" s="225"/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</row>
    <row r="418" spans="1:25" ht="15.75" customHeight="1">
      <c r="A418" s="225"/>
      <c r="B418" s="225"/>
      <c r="C418" s="225"/>
      <c r="D418" s="225"/>
      <c r="E418" s="225"/>
      <c r="F418" s="225"/>
      <c r="G418" s="225"/>
      <c r="H418" s="225"/>
      <c r="I418" s="225"/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</row>
    <row r="419" spans="1:25" ht="15.75" customHeight="1">
      <c r="A419" s="225"/>
      <c r="B419" s="225"/>
      <c r="C419" s="225"/>
      <c r="D419" s="225"/>
      <c r="E419" s="225"/>
      <c r="F419" s="225"/>
      <c r="G419" s="225"/>
      <c r="H419" s="225"/>
      <c r="I419" s="225"/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</row>
    <row r="420" spans="1:25" ht="15.75" customHeight="1">
      <c r="A420" s="225"/>
      <c r="B420" s="225"/>
      <c r="C420" s="225"/>
      <c r="D420" s="225"/>
      <c r="E420" s="225"/>
      <c r="F420" s="225"/>
      <c r="G420" s="225"/>
      <c r="H420" s="225"/>
      <c r="I420" s="225"/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</row>
    <row r="421" spans="1:25" ht="15.75" customHeight="1">
      <c r="A421" s="225"/>
      <c r="B421" s="225"/>
      <c r="C421" s="225"/>
      <c r="D421" s="225"/>
      <c r="E421" s="225"/>
      <c r="F421" s="225"/>
      <c r="G421" s="225"/>
      <c r="H421" s="225"/>
      <c r="I421" s="225"/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</row>
    <row r="422" spans="1:25" ht="15.75" customHeight="1">
      <c r="A422" s="225"/>
      <c r="B422" s="225"/>
      <c r="C422" s="225"/>
      <c r="D422" s="225"/>
      <c r="E422" s="225"/>
      <c r="F422" s="225"/>
      <c r="G422" s="225"/>
      <c r="H422" s="225"/>
      <c r="I422" s="225"/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</row>
    <row r="423" spans="1:25" ht="15.75" customHeight="1">
      <c r="A423" s="225"/>
      <c r="B423" s="225"/>
      <c r="C423" s="225"/>
      <c r="D423" s="225"/>
      <c r="E423" s="225"/>
      <c r="F423" s="225"/>
      <c r="G423" s="225"/>
      <c r="H423" s="225"/>
      <c r="I423" s="225"/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</row>
    <row r="424" spans="1:25" ht="15.75" customHeight="1">
      <c r="A424" s="225"/>
      <c r="B424" s="225"/>
      <c r="C424" s="225"/>
      <c r="D424" s="225"/>
      <c r="E424" s="225"/>
      <c r="F424" s="225"/>
      <c r="G424" s="225"/>
      <c r="H424" s="225"/>
      <c r="I424" s="225"/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</row>
    <row r="425" spans="1:25" ht="15.75" customHeight="1">
      <c r="A425" s="225"/>
      <c r="B425" s="225"/>
      <c r="C425" s="225"/>
      <c r="D425" s="225"/>
      <c r="E425" s="225"/>
      <c r="F425" s="225"/>
      <c r="G425" s="225"/>
      <c r="H425" s="225"/>
      <c r="I425" s="225"/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</row>
    <row r="426" spans="1:25" ht="15.75" customHeight="1">
      <c r="A426" s="225"/>
      <c r="B426" s="225"/>
      <c r="C426" s="225"/>
      <c r="D426" s="225"/>
      <c r="E426" s="225"/>
      <c r="F426" s="225"/>
      <c r="G426" s="225"/>
      <c r="H426" s="225"/>
      <c r="I426" s="225"/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</row>
    <row r="427" spans="1:25" ht="15.75" customHeight="1">
      <c r="A427" s="225"/>
      <c r="B427" s="225"/>
      <c r="C427" s="225"/>
      <c r="D427" s="225"/>
      <c r="E427" s="225"/>
      <c r="F427" s="225"/>
      <c r="G427" s="225"/>
      <c r="H427" s="225"/>
      <c r="I427" s="225"/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</row>
    <row r="428" spans="1:25" ht="15.75" customHeight="1">
      <c r="A428" s="225"/>
      <c r="B428" s="225"/>
      <c r="C428" s="225"/>
      <c r="D428" s="225"/>
      <c r="E428" s="225"/>
      <c r="F428" s="225"/>
      <c r="G428" s="225"/>
      <c r="H428" s="225"/>
      <c r="I428" s="225"/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</row>
    <row r="429" spans="1:25" ht="15.75" customHeight="1">
      <c r="A429" s="225"/>
      <c r="B429" s="225"/>
      <c r="C429" s="225"/>
      <c r="D429" s="225"/>
      <c r="E429" s="225"/>
      <c r="F429" s="225"/>
      <c r="G429" s="225"/>
      <c r="H429" s="225"/>
      <c r="I429" s="225"/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</row>
    <row r="430" spans="1:25" ht="15.75" customHeight="1">
      <c r="A430" s="225"/>
      <c r="B430" s="225"/>
      <c r="C430" s="225"/>
      <c r="D430" s="225"/>
      <c r="E430" s="225"/>
      <c r="F430" s="225"/>
      <c r="G430" s="225"/>
      <c r="H430" s="225"/>
      <c r="I430" s="225"/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</row>
    <row r="431" spans="1:25" ht="15.75" customHeight="1">
      <c r="A431" s="225"/>
      <c r="B431" s="225"/>
      <c r="C431" s="225"/>
      <c r="D431" s="225"/>
      <c r="E431" s="225"/>
      <c r="F431" s="225"/>
      <c r="G431" s="225"/>
      <c r="H431" s="225"/>
      <c r="I431" s="225"/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</row>
    <row r="432" spans="1:25" ht="15.75" customHeight="1">
      <c r="A432" s="225"/>
      <c r="B432" s="225"/>
      <c r="C432" s="225"/>
      <c r="D432" s="225"/>
      <c r="E432" s="225"/>
      <c r="F432" s="225"/>
      <c r="G432" s="225"/>
      <c r="H432" s="225"/>
      <c r="I432" s="225"/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</row>
    <row r="433" spans="1:25" ht="15.75" customHeight="1">
      <c r="A433" s="225"/>
      <c r="B433" s="225"/>
      <c r="C433" s="225"/>
      <c r="D433" s="225"/>
      <c r="E433" s="225"/>
      <c r="F433" s="225"/>
      <c r="G433" s="225"/>
      <c r="H433" s="225"/>
      <c r="I433" s="225"/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</row>
    <row r="434" spans="1:25" ht="15.75" customHeight="1">
      <c r="A434" s="225"/>
      <c r="B434" s="225"/>
      <c r="C434" s="225"/>
      <c r="D434" s="225"/>
      <c r="E434" s="225"/>
      <c r="F434" s="225"/>
      <c r="G434" s="225"/>
      <c r="H434" s="225"/>
      <c r="I434" s="225"/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</row>
    <row r="435" spans="1:25" ht="15.75" customHeight="1">
      <c r="A435" s="225"/>
      <c r="B435" s="225"/>
      <c r="C435" s="225"/>
      <c r="D435" s="225"/>
      <c r="E435" s="225"/>
      <c r="F435" s="225"/>
      <c r="G435" s="225"/>
      <c r="H435" s="225"/>
      <c r="I435" s="225"/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</row>
    <row r="436" spans="1:25" ht="15.75" customHeight="1">
      <c r="A436" s="225"/>
      <c r="B436" s="225"/>
      <c r="C436" s="225"/>
      <c r="D436" s="225"/>
      <c r="E436" s="225"/>
      <c r="F436" s="225"/>
      <c r="G436" s="225"/>
      <c r="H436" s="225"/>
      <c r="I436" s="225"/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</row>
    <row r="437" spans="1:25" ht="15.75" customHeight="1">
      <c r="A437" s="225"/>
      <c r="B437" s="225"/>
      <c r="C437" s="225"/>
      <c r="D437" s="225"/>
      <c r="E437" s="225"/>
      <c r="F437" s="225"/>
      <c r="G437" s="225"/>
      <c r="H437" s="225"/>
      <c r="I437" s="225"/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</row>
    <row r="438" spans="1:25" ht="15.75" customHeight="1">
      <c r="A438" s="225"/>
      <c r="B438" s="225"/>
      <c r="C438" s="225"/>
      <c r="D438" s="225"/>
      <c r="E438" s="225"/>
      <c r="F438" s="225"/>
      <c r="G438" s="225"/>
      <c r="H438" s="225"/>
      <c r="I438" s="225"/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</row>
    <row r="439" spans="1:25" ht="15.75" customHeight="1">
      <c r="A439" s="225"/>
      <c r="B439" s="225"/>
      <c r="C439" s="225"/>
      <c r="D439" s="225"/>
      <c r="E439" s="225"/>
      <c r="F439" s="225"/>
      <c r="G439" s="225"/>
      <c r="H439" s="225"/>
      <c r="I439" s="225"/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</row>
    <row r="440" spans="1:25" ht="15.75" customHeight="1">
      <c r="A440" s="225"/>
      <c r="B440" s="225"/>
      <c r="C440" s="225"/>
      <c r="D440" s="225"/>
      <c r="E440" s="225"/>
      <c r="F440" s="225"/>
      <c r="G440" s="225"/>
      <c r="H440" s="225"/>
      <c r="I440" s="225"/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</row>
    <row r="441" spans="1:25" ht="15.75" customHeight="1">
      <c r="A441" s="225"/>
      <c r="B441" s="225"/>
      <c r="C441" s="225"/>
      <c r="D441" s="225"/>
      <c r="E441" s="225"/>
      <c r="F441" s="225"/>
      <c r="G441" s="225"/>
      <c r="H441" s="225"/>
      <c r="I441" s="225"/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</row>
    <row r="442" spans="1:25" ht="15.75" customHeight="1">
      <c r="A442" s="225"/>
      <c r="B442" s="225"/>
      <c r="C442" s="225"/>
      <c r="D442" s="225"/>
      <c r="E442" s="225"/>
      <c r="F442" s="225"/>
      <c r="G442" s="225"/>
      <c r="H442" s="225"/>
      <c r="I442" s="225"/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</row>
    <row r="443" spans="1:25" ht="15.75" customHeight="1">
      <c r="A443" s="225"/>
      <c r="B443" s="225"/>
      <c r="C443" s="225"/>
      <c r="D443" s="225"/>
      <c r="E443" s="225"/>
      <c r="F443" s="225"/>
      <c r="G443" s="225"/>
      <c r="H443" s="225"/>
      <c r="I443" s="225"/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</row>
    <row r="444" spans="1:25" ht="15.75" customHeight="1">
      <c r="A444" s="225"/>
      <c r="B444" s="225"/>
      <c r="C444" s="225"/>
      <c r="D444" s="225"/>
      <c r="E444" s="225"/>
      <c r="F444" s="225"/>
      <c r="G444" s="225"/>
      <c r="H444" s="225"/>
      <c r="I444" s="225"/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</row>
    <row r="445" spans="1:25" ht="15.75" customHeight="1">
      <c r="A445" s="225"/>
      <c r="B445" s="225"/>
      <c r="C445" s="225"/>
      <c r="D445" s="225"/>
      <c r="E445" s="225"/>
      <c r="F445" s="225"/>
      <c r="G445" s="225"/>
      <c r="H445" s="225"/>
      <c r="I445" s="225"/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</row>
    <row r="446" spans="1:25" ht="15.75" customHeight="1">
      <c r="A446" s="225"/>
      <c r="B446" s="225"/>
      <c r="C446" s="225"/>
      <c r="D446" s="225"/>
      <c r="E446" s="225"/>
      <c r="F446" s="225"/>
      <c r="G446" s="225"/>
      <c r="H446" s="225"/>
      <c r="I446" s="225"/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</row>
    <row r="447" spans="1:25" ht="15.75" customHeight="1">
      <c r="A447" s="225"/>
      <c r="B447" s="225"/>
      <c r="C447" s="225"/>
      <c r="D447" s="225"/>
      <c r="E447" s="225"/>
      <c r="F447" s="225"/>
      <c r="G447" s="225"/>
      <c r="H447" s="225"/>
      <c r="I447" s="225"/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</row>
    <row r="448" spans="1:25" ht="15.75" customHeight="1">
      <c r="A448" s="225"/>
      <c r="B448" s="225"/>
      <c r="C448" s="225"/>
      <c r="D448" s="225"/>
      <c r="E448" s="225"/>
      <c r="F448" s="225"/>
      <c r="G448" s="225"/>
      <c r="H448" s="225"/>
      <c r="I448" s="225"/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</row>
    <row r="449" spans="1:25" ht="15.75" customHeight="1">
      <c r="A449" s="225"/>
      <c r="B449" s="225"/>
      <c r="C449" s="225"/>
      <c r="D449" s="225"/>
      <c r="E449" s="225"/>
      <c r="F449" s="225"/>
      <c r="G449" s="225"/>
      <c r="H449" s="225"/>
      <c r="I449" s="225"/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</row>
    <row r="450" spans="1:25" ht="15.75" customHeight="1">
      <c r="A450" s="225"/>
      <c r="B450" s="225"/>
      <c r="C450" s="225"/>
      <c r="D450" s="225"/>
      <c r="E450" s="225"/>
      <c r="F450" s="225"/>
      <c r="G450" s="225"/>
      <c r="H450" s="225"/>
      <c r="I450" s="225"/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</row>
    <row r="451" spans="1:25" ht="15.75" customHeight="1">
      <c r="A451" s="225"/>
      <c r="B451" s="225"/>
      <c r="C451" s="225"/>
      <c r="D451" s="225"/>
      <c r="E451" s="225"/>
      <c r="F451" s="225"/>
      <c r="G451" s="225"/>
      <c r="H451" s="225"/>
      <c r="I451" s="225"/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</row>
    <row r="452" spans="1:25" ht="15.75" customHeight="1">
      <c r="A452" s="225"/>
      <c r="B452" s="225"/>
      <c r="C452" s="225"/>
      <c r="D452" s="225"/>
      <c r="E452" s="225"/>
      <c r="F452" s="225"/>
      <c r="G452" s="225"/>
      <c r="H452" s="225"/>
      <c r="I452" s="225"/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</row>
    <row r="453" spans="1:25" ht="15.75" customHeight="1">
      <c r="A453" s="225"/>
      <c r="B453" s="225"/>
      <c r="C453" s="225"/>
      <c r="D453" s="225"/>
      <c r="E453" s="225"/>
      <c r="F453" s="225"/>
      <c r="G453" s="225"/>
      <c r="H453" s="225"/>
      <c r="I453" s="225"/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</row>
    <row r="454" spans="1:25" ht="15.75" customHeight="1">
      <c r="A454" s="225"/>
      <c r="B454" s="225"/>
      <c r="C454" s="225"/>
      <c r="D454" s="225"/>
      <c r="E454" s="225"/>
      <c r="F454" s="225"/>
      <c r="G454" s="225"/>
      <c r="H454" s="225"/>
      <c r="I454" s="225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</row>
    <row r="455" spans="1:25" ht="15.75" customHeight="1">
      <c r="A455" s="225"/>
      <c r="B455" s="225"/>
      <c r="C455" s="225"/>
      <c r="D455" s="225"/>
      <c r="E455" s="225"/>
      <c r="F455" s="225"/>
      <c r="G455" s="225"/>
      <c r="H455" s="225"/>
      <c r="I455" s="225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</row>
    <row r="456" spans="1:25" ht="15.75" customHeight="1">
      <c r="A456" s="225"/>
      <c r="B456" s="225"/>
      <c r="C456" s="225"/>
      <c r="D456" s="225"/>
      <c r="E456" s="225"/>
      <c r="F456" s="225"/>
      <c r="G456" s="225"/>
      <c r="H456" s="225"/>
      <c r="I456" s="225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</row>
    <row r="457" spans="1:25" ht="15.75" customHeight="1">
      <c r="A457" s="225"/>
      <c r="B457" s="225"/>
      <c r="C457" s="225"/>
      <c r="D457" s="225"/>
      <c r="E457" s="225"/>
      <c r="F457" s="225"/>
      <c r="G457" s="225"/>
      <c r="H457" s="225"/>
      <c r="I457" s="225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</row>
    <row r="458" spans="1:25" ht="15.75" customHeight="1">
      <c r="A458" s="225"/>
      <c r="B458" s="225"/>
      <c r="C458" s="225"/>
      <c r="D458" s="225"/>
      <c r="E458" s="225"/>
      <c r="F458" s="225"/>
      <c r="G458" s="225"/>
      <c r="H458" s="225"/>
      <c r="I458" s="225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</row>
    <row r="459" spans="1:25" ht="15.75" customHeight="1">
      <c r="A459" s="225"/>
      <c r="B459" s="225"/>
      <c r="C459" s="225"/>
      <c r="D459" s="225"/>
      <c r="E459" s="225"/>
      <c r="F459" s="225"/>
      <c r="G459" s="225"/>
      <c r="H459" s="225"/>
      <c r="I459" s="225"/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</row>
    <row r="460" spans="1:25" ht="15.75" customHeight="1">
      <c r="A460" s="225"/>
      <c r="B460" s="225"/>
      <c r="C460" s="225"/>
      <c r="D460" s="225"/>
      <c r="E460" s="225"/>
      <c r="F460" s="225"/>
      <c r="G460" s="225"/>
      <c r="H460" s="225"/>
      <c r="I460" s="225"/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</row>
    <row r="461" spans="1:25" ht="15.75" customHeight="1">
      <c r="A461" s="225"/>
      <c r="B461" s="225"/>
      <c r="C461" s="225"/>
      <c r="D461" s="225"/>
      <c r="E461" s="225"/>
      <c r="F461" s="225"/>
      <c r="G461" s="225"/>
      <c r="H461" s="225"/>
      <c r="I461" s="225"/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</row>
    <row r="462" spans="1:25" ht="15.75" customHeight="1">
      <c r="A462" s="225"/>
      <c r="B462" s="225"/>
      <c r="C462" s="225"/>
      <c r="D462" s="225"/>
      <c r="E462" s="225"/>
      <c r="F462" s="225"/>
      <c r="G462" s="225"/>
      <c r="H462" s="225"/>
      <c r="I462" s="225"/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</row>
    <row r="463" spans="1:25" ht="15.75" customHeight="1">
      <c r="A463" s="225"/>
      <c r="B463" s="225"/>
      <c r="C463" s="225"/>
      <c r="D463" s="225"/>
      <c r="E463" s="225"/>
      <c r="F463" s="225"/>
      <c r="G463" s="225"/>
      <c r="H463" s="225"/>
      <c r="I463" s="225"/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</row>
    <row r="464" spans="1:25" ht="15.75" customHeight="1">
      <c r="A464" s="225"/>
      <c r="B464" s="225"/>
      <c r="C464" s="225"/>
      <c r="D464" s="225"/>
      <c r="E464" s="225"/>
      <c r="F464" s="225"/>
      <c r="G464" s="225"/>
      <c r="H464" s="225"/>
      <c r="I464" s="225"/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</row>
    <row r="465" spans="1:25" ht="15.75" customHeight="1">
      <c r="A465" s="225"/>
      <c r="B465" s="225"/>
      <c r="C465" s="225"/>
      <c r="D465" s="225"/>
      <c r="E465" s="225"/>
      <c r="F465" s="225"/>
      <c r="G465" s="225"/>
      <c r="H465" s="225"/>
      <c r="I465" s="225"/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</row>
    <row r="466" spans="1:25" ht="15.75" customHeight="1">
      <c r="A466" s="225"/>
      <c r="B466" s="225"/>
      <c r="C466" s="225"/>
      <c r="D466" s="225"/>
      <c r="E466" s="225"/>
      <c r="F466" s="225"/>
      <c r="G466" s="225"/>
      <c r="H466" s="225"/>
      <c r="I466" s="225"/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</row>
    <row r="467" spans="1:25" ht="15.75" customHeight="1">
      <c r="A467" s="225"/>
      <c r="B467" s="225"/>
      <c r="C467" s="225"/>
      <c r="D467" s="225"/>
      <c r="E467" s="225"/>
      <c r="F467" s="225"/>
      <c r="G467" s="225"/>
      <c r="H467" s="225"/>
      <c r="I467" s="225"/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</row>
    <row r="468" spans="1:25" ht="15.75" customHeight="1">
      <c r="A468" s="225"/>
      <c r="B468" s="225"/>
      <c r="C468" s="225"/>
      <c r="D468" s="225"/>
      <c r="E468" s="225"/>
      <c r="F468" s="225"/>
      <c r="G468" s="225"/>
      <c r="H468" s="225"/>
      <c r="I468" s="225"/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</row>
    <row r="469" spans="1:25" ht="15.75" customHeight="1">
      <c r="A469" s="225"/>
      <c r="B469" s="225"/>
      <c r="C469" s="225"/>
      <c r="D469" s="225"/>
      <c r="E469" s="225"/>
      <c r="F469" s="225"/>
      <c r="G469" s="225"/>
      <c r="H469" s="225"/>
      <c r="I469" s="225"/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</row>
    <row r="470" spans="1:25" ht="15.75" customHeight="1">
      <c r="A470" s="225"/>
      <c r="B470" s="225"/>
      <c r="C470" s="225"/>
      <c r="D470" s="225"/>
      <c r="E470" s="225"/>
      <c r="F470" s="225"/>
      <c r="G470" s="225"/>
      <c r="H470" s="225"/>
      <c r="I470" s="225"/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</row>
    <row r="471" spans="1:25" ht="15.75" customHeight="1">
      <c r="A471" s="225"/>
      <c r="B471" s="225"/>
      <c r="C471" s="225"/>
      <c r="D471" s="225"/>
      <c r="E471" s="225"/>
      <c r="F471" s="225"/>
      <c r="G471" s="225"/>
      <c r="H471" s="225"/>
      <c r="I471" s="225"/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</row>
    <row r="472" spans="1:25" ht="15.75" customHeight="1">
      <c r="A472" s="225"/>
      <c r="B472" s="225"/>
      <c r="C472" s="225"/>
      <c r="D472" s="225"/>
      <c r="E472" s="225"/>
      <c r="F472" s="225"/>
      <c r="G472" s="225"/>
      <c r="H472" s="225"/>
      <c r="I472" s="225"/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</row>
    <row r="473" spans="1:25" ht="15.75" customHeight="1">
      <c r="A473" s="225"/>
      <c r="B473" s="225"/>
      <c r="C473" s="225"/>
      <c r="D473" s="225"/>
      <c r="E473" s="225"/>
      <c r="F473" s="225"/>
      <c r="G473" s="225"/>
      <c r="H473" s="225"/>
      <c r="I473" s="225"/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</row>
    <row r="474" spans="1:25" ht="15.75" customHeight="1">
      <c r="A474" s="225"/>
      <c r="B474" s="225"/>
      <c r="C474" s="225"/>
      <c r="D474" s="225"/>
      <c r="E474" s="225"/>
      <c r="F474" s="225"/>
      <c r="G474" s="225"/>
      <c r="H474" s="225"/>
      <c r="I474" s="225"/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</row>
    <row r="475" spans="1:25" ht="15.75" customHeight="1">
      <c r="A475" s="225"/>
      <c r="B475" s="225"/>
      <c r="C475" s="225"/>
      <c r="D475" s="225"/>
      <c r="E475" s="225"/>
      <c r="F475" s="225"/>
      <c r="G475" s="225"/>
      <c r="H475" s="225"/>
      <c r="I475" s="225"/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</row>
    <row r="476" spans="1:25" ht="15.75" customHeight="1">
      <c r="A476" s="225"/>
      <c r="B476" s="225"/>
      <c r="C476" s="225"/>
      <c r="D476" s="225"/>
      <c r="E476" s="225"/>
      <c r="F476" s="225"/>
      <c r="G476" s="225"/>
      <c r="H476" s="225"/>
      <c r="I476" s="225"/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</row>
    <row r="477" spans="1:25" ht="15.75" customHeight="1">
      <c r="A477" s="225"/>
      <c r="B477" s="225"/>
      <c r="C477" s="225"/>
      <c r="D477" s="225"/>
      <c r="E477" s="225"/>
      <c r="F477" s="225"/>
      <c r="G477" s="225"/>
      <c r="H477" s="225"/>
      <c r="I477" s="225"/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</row>
    <row r="478" spans="1:25" ht="15.75" customHeight="1">
      <c r="A478" s="225"/>
      <c r="B478" s="225"/>
      <c r="C478" s="225"/>
      <c r="D478" s="225"/>
      <c r="E478" s="225"/>
      <c r="F478" s="225"/>
      <c r="G478" s="225"/>
      <c r="H478" s="225"/>
      <c r="I478" s="225"/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</row>
    <row r="479" spans="1:25" ht="15.75" customHeight="1">
      <c r="A479" s="225"/>
      <c r="B479" s="225"/>
      <c r="C479" s="225"/>
      <c r="D479" s="225"/>
      <c r="E479" s="225"/>
      <c r="F479" s="225"/>
      <c r="G479" s="225"/>
      <c r="H479" s="225"/>
      <c r="I479" s="225"/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</row>
    <row r="480" spans="1:25" ht="15.75" customHeight="1">
      <c r="A480" s="225"/>
      <c r="B480" s="225"/>
      <c r="C480" s="225"/>
      <c r="D480" s="225"/>
      <c r="E480" s="225"/>
      <c r="F480" s="225"/>
      <c r="G480" s="225"/>
      <c r="H480" s="225"/>
      <c r="I480" s="225"/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</row>
    <row r="481" spans="1:25" ht="15.75" customHeight="1">
      <c r="A481" s="225"/>
      <c r="B481" s="225"/>
      <c r="C481" s="225"/>
      <c r="D481" s="225"/>
      <c r="E481" s="225"/>
      <c r="F481" s="225"/>
      <c r="G481" s="225"/>
      <c r="H481" s="225"/>
      <c r="I481" s="225"/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</row>
    <row r="482" spans="1:25" ht="15.75" customHeight="1">
      <c r="A482" s="225"/>
      <c r="B482" s="225"/>
      <c r="C482" s="225"/>
      <c r="D482" s="225"/>
      <c r="E482" s="225"/>
      <c r="F482" s="225"/>
      <c r="G482" s="225"/>
      <c r="H482" s="225"/>
      <c r="I482" s="225"/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</row>
    <row r="483" spans="1:25" ht="15.75" customHeight="1">
      <c r="A483" s="225"/>
      <c r="B483" s="225"/>
      <c r="C483" s="225"/>
      <c r="D483" s="225"/>
      <c r="E483" s="225"/>
      <c r="F483" s="225"/>
      <c r="G483" s="225"/>
      <c r="H483" s="225"/>
      <c r="I483" s="225"/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</row>
    <row r="484" spans="1:25" ht="15.75" customHeight="1">
      <c r="A484" s="225"/>
      <c r="B484" s="225"/>
      <c r="C484" s="225"/>
      <c r="D484" s="225"/>
      <c r="E484" s="225"/>
      <c r="F484" s="225"/>
      <c r="G484" s="225"/>
      <c r="H484" s="225"/>
      <c r="I484" s="225"/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</row>
    <row r="485" spans="1:25" ht="15.75" customHeight="1">
      <c r="A485" s="225"/>
      <c r="B485" s="225"/>
      <c r="C485" s="225"/>
      <c r="D485" s="225"/>
      <c r="E485" s="225"/>
      <c r="F485" s="225"/>
      <c r="G485" s="225"/>
      <c r="H485" s="225"/>
      <c r="I485" s="225"/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</row>
    <row r="486" spans="1:25" ht="15.75" customHeight="1">
      <c r="A486" s="225"/>
      <c r="B486" s="225"/>
      <c r="C486" s="225"/>
      <c r="D486" s="225"/>
      <c r="E486" s="225"/>
      <c r="F486" s="225"/>
      <c r="G486" s="225"/>
      <c r="H486" s="225"/>
      <c r="I486" s="225"/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</row>
    <row r="487" spans="1:25" ht="15.75" customHeight="1">
      <c r="A487" s="225"/>
      <c r="B487" s="225"/>
      <c r="C487" s="225"/>
      <c r="D487" s="225"/>
      <c r="E487" s="225"/>
      <c r="F487" s="225"/>
      <c r="G487" s="225"/>
      <c r="H487" s="225"/>
      <c r="I487" s="225"/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</row>
    <row r="488" spans="1:25" ht="15.75" customHeight="1">
      <c r="A488" s="225"/>
      <c r="B488" s="225"/>
      <c r="C488" s="225"/>
      <c r="D488" s="225"/>
      <c r="E488" s="225"/>
      <c r="F488" s="225"/>
      <c r="G488" s="225"/>
      <c r="H488" s="225"/>
      <c r="I488" s="225"/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</row>
    <row r="489" spans="1:25" ht="15.75" customHeight="1">
      <c r="A489" s="225"/>
      <c r="B489" s="225"/>
      <c r="C489" s="225"/>
      <c r="D489" s="225"/>
      <c r="E489" s="225"/>
      <c r="F489" s="225"/>
      <c r="G489" s="225"/>
      <c r="H489" s="225"/>
      <c r="I489" s="225"/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</row>
    <row r="490" spans="1:25" ht="15.75" customHeight="1">
      <c r="A490" s="225"/>
      <c r="B490" s="225"/>
      <c r="C490" s="225"/>
      <c r="D490" s="225"/>
      <c r="E490" s="225"/>
      <c r="F490" s="225"/>
      <c r="G490" s="225"/>
      <c r="H490" s="225"/>
      <c r="I490" s="225"/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</row>
    <row r="491" spans="1:25" ht="15.75" customHeight="1">
      <c r="A491" s="225"/>
      <c r="B491" s="225"/>
      <c r="C491" s="225"/>
      <c r="D491" s="225"/>
      <c r="E491" s="225"/>
      <c r="F491" s="225"/>
      <c r="G491" s="225"/>
      <c r="H491" s="225"/>
      <c r="I491" s="225"/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</row>
    <row r="492" spans="1:25" ht="15.75" customHeight="1">
      <c r="A492" s="225"/>
      <c r="B492" s="225"/>
      <c r="C492" s="225"/>
      <c r="D492" s="225"/>
      <c r="E492" s="225"/>
      <c r="F492" s="225"/>
      <c r="G492" s="225"/>
      <c r="H492" s="225"/>
      <c r="I492" s="225"/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</row>
    <row r="493" spans="1:25" ht="15.75" customHeight="1">
      <c r="A493" s="225"/>
      <c r="B493" s="225"/>
      <c r="C493" s="225"/>
      <c r="D493" s="225"/>
      <c r="E493" s="225"/>
      <c r="F493" s="225"/>
      <c r="G493" s="225"/>
      <c r="H493" s="225"/>
      <c r="I493" s="225"/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</row>
    <row r="494" spans="1:25" ht="15.75" customHeight="1">
      <c r="A494" s="225"/>
      <c r="B494" s="225"/>
      <c r="C494" s="225"/>
      <c r="D494" s="225"/>
      <c r="E494" s="225"/>
      <c r="F494" s="225"/>
      <c r="G494" s="225"/>
      <c r="H494" s="225"/>
      <c r="I494" s="225"/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</row>
    <row r="495" spans="1:25" ht="15.75" customHeight="1">
      <c r="A495" s="225"/>
      <c r="B495" s="225"/>
      <c r="C495" s="225"/>
      <c r="D495" s="225"/>
      <c r="E495" s="225"/>
      <c r="F495" s="225"/>
      <c r="G495" s="225"/>
      <c r="H495" s="225"/>
      <c r="I495" s="225"/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</row>
    <row r="496" spans="1:25" ht="15.75" customHeight="1">
      <c r="A496" s="225"/>
      <c r="B496" s="225"/>
      <c r="C496" s="225"/>
      <c r="D496" s="225"/>
      <c r="E496" s="225"/>
      <c r="F496" s="225"/>
      <c r="G496" s="225"/>
      <c r="H496" s="225"/>
      <c r="I496" s="225"/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</row>
    <row r="497" spans="1:25" ht="15.75" customHeight="1">
      <c r="A497" s="225"/>
      <c r="B497" s="225"/>
      <c r="C497" s="225"/>
      <c r="D497" s="225"/>
      <c r="E497" s="225"/>
      <c r="F497" s="225"/>
      <c r="G497" s="225"/>
      <c r="H497" s="225"/>
      <c r="I497" s="225"/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</row>
    <row r="498" spans="1:25" ht="15.75" customHeight="1">
      <c r="A498" s="225"/>
      <c r="B498" s="225"/>
      <c r="C498" s="225"/>
      <c r="D498" s="225"/>
      <c r="E498" s="225"/>
      <c r="F498" s="225"/>
      <c r="G498" s="225"/>
      <c r="H498" s="225"/>
      <c r="I498" s="225"/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</row>
    <row r="499" spans="1:25" ht="15.75" customHeight="1">
      <c r="A499" s="225"/>
      <c r="B499" s="225"/>
      <c r="C499" s="225"/>
      <c r="D499" s="225"/>
      <c r="E499" s="225"/>
      <c r="F499" s="225"/>
      <c r="G499" s="225"/>
      <c r="H499" s="225"/>
      <c r="I499" s="225"/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</row>
    <row r="500" spans="1:25" ht="15.75" customHeight="1">
      <c r="A500" s="225"/>
      <c r="B500" s="225"/>
      <c r="C500" s="225"/>
      <c r="D500" s="225"/>
      <c r="E500" s="225"/>
      <c r="F500" s="225"/>
      <c r="G500" s="225"/>
      <c r="H500" s="225"/>
      <c r="I500" s="225"/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</row>
    <row r="501" spans="1:25" ht="15.75" customHeight="1">
      <c r="A501" s="225"/>
      <c r="B501" s="225"/>
      <c r="C501" s="225"/>
      <c r="D501" s="225"/>
      <c r="E501" s="225"/>
      <c r="F501" s="225"/>
      <c r="G501" s="225"/>
      <c r="H501" s="225"/>
      <c r="I501" s="225"/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</row>
    <row r="502" spans="1:25" ht="15.75" customHeight="1">
      <c r="A502" s="225"/>
      <c r="B502" s="225"/>
      <c r="C502" s="225"/>
      <c r="D502" s="225"/>
      <c r="E502" s="225"/>
      <c r="F502" s="225"/>
      <c r="G502" s="225"/>
      <c r="H502" s="225"/>
      <c r="I502" s="225"/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</row>
    <row r="503" spans="1:25" ht="15.75" customHeight="1">
      <c r="A503" s="225"/>
      <c r="B503" s="225"/>
      <c r="C503" s="225"/>
      <c r="D503" s="225"/>
      <c r="E503" s="225"/>
      <c r="F503" s="225"/>
      <c r="G503" s="225"/>
      <c r="H503" s="225"/>
      <c r="I503" s="225"/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</row>
    <row r="504" spans="1:25" ht="15.75" customHeight="1">
      <c r="A504" s="225"/>
      <c r="B504" s="225"/>
      <c r="C504" s="225"/>
      <c r="D504" s="225"/>
      <c r="E504" s="225"/>
      <c r="F504" s="225"/>
      <c r="G504" s="225"/>
      <c r="H504" s="225"/>
      <c r="I504" s="225"/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</row>
    <row r="505" spans="1:25" ht="15.75" customHeight="1">
      <c r="A505" s="225"/>
      <c r="B505" s="225"/>
      <c r="C505" s="225"/>
      <c r="D505" s="225"/>
      <c r="E505" s="225"/>
      <c r="F505" s="225"/>
      <c r="G505" s="225"/>
      <c r="H505" s="225"/>
      <c r="I505" s="225"/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</row>
    <row r="506" spans="1:25" ht="15.75" customHeight="1">
      <c r="A506" s="225"/>
      <c r="B506" s="225"/>
      <c r="C506" s="225"/>
      <c r="D506" s="225"/>
      <c r="E506" s="225"/>
      <c r="F506" s="225"/>
      <c r="G506" s="225"/>
      <c r="H506" s="225"/>
      <c r="I506" s="225"/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</row>
    <row r="507" spans="1:25" ht="15.75" customHeight="1">
      <c r="A507" s="225"/>
      <c r="B507" s="225"/>
      <c r="C507" s="225"/>
      <c r="D507" s="225"/>
      <c r="E507" s="225"/>
      <c r="F507" s="225"/>
      <c r="G507" s="225"/>
      <c r="H507" s="225"/>
      <c r="I507" s="225"/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</row>
    <row r="508" spans="1:25" ht="15.75" customHeight="1">
      <c r="A508" s="225"/>
      <c r="B508" s="225"/>
      <c r="C508" s="225"/>
      <c r="D508" s="225"/>
      <c r="E508" s="225"/>
      <c r="F508" s="225"/>
      <c r="G508" s="225"/>
      <c r="H508" s="225"/>
      <c r="I508" s="225"/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</row>
    <row r="509" spans="1:25" ht="15.75" customHeight="1">
      <c r="A509" s="225"/>
      <c r="B509" s="225"/>
      <c r="C509" s="225"/>
      <c r="D509" s="225"/>
      <c r="E509" s="225"/>
      <c r="F509" s="225"/>
      <c r="G509" s="225"/>
      <c r="H509" s="225"/>
      <c r="I509" s="225"/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</row>
    <row r="510" spans="1:25" ht="15.75" customHeight="1">
      <c r="A510" s="225"/>
      <c r="B510" s="225"/>
      <c r="C510" s="225"/>
      <c r="D510" s="225"/>
      <c r="E510" s="225"/>
      <c r="F510" s="225"/>
      <c r="G510" s="225"/>
      <c r="H510" s="225"/>
      <c r="I510" s="225"/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</row>
    <row r="511" spans="1:25" ht="15.75" customHeight="1">
      <c r="A511" s="225"/>
      <c r="B511" s="225"/>
      <c r="C511" s="225"/>
      <c r="D511" s="225"/>
      <c r="E511" s="225"/>
      <c r="F511" s="225"/>
      <c r="G511" s="225"/>
      <c r="H511" s="225"/>
      <c r="I511" s="225"/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</row>
    <row r="512" spans="1:25" ht="15.75" customHeight="1">
      <c r="A512" s="225"/>
      <c r="B512" s="225"/>
      <c r="C512" s="225"/>
      <c r="D512" s="225"/>
      <c r="E512" s="225"/>
      <c r="F512" s="225"/>
      <c r="G512" s="225"/>
      <c r="H512" s="225"/>
      <c r="I512" s="225"/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</row>
    <row r="513" spans="1:25" ht="15.75" customHeight="1">
      <c r="A513" s="225"/>
      <c r="B513" s="225"/>
      <c r="C513" s="225"/>
      <c r="D513" s="225"/>
      <c r="E513" s="225"/>
      <c r="F513" s="225"/>
      <c r="G513" s="225"/>
      <c r="H513" s="225"/>
      <c r="I513" s="225"/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</row>
    <row r="514" spans="1:25" ht="15.75" customHeight="1">
      <c r="A514" s="225"/>
      <c r="B514" s="225"/>
      <c r="C514" s="225"/>
      <c r="D514" s="225"/>
      <c r="E514" s="225"/>
      <c r="F514" s="225"/>
      <c r="G514" s="225"/>
      <c r="H514" s="225"/>
      <c r="I514" s="225"/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</row>
    <row r="515" spans="1:25" ht="15.75" customHeight="1">
      <c r="A515" s="225"/>
      <c r="B515" s="225"/>
      <c r="C515" s="225"/>
      <c r="D515" s="225"/>
      <c r="E515" s="225"/>
      <c r="F515" s="225"/>
      <c r="G515" s="225"/>
      <c r="H515" s="225"/>
      <c r="I515" s="225"/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</row>
    <row r="516" spans="1:25" ht="15.75" customHeight="1">
      <c r="A516" s="225"/>
      <c r="B516" s="225"/>
      <c r="C516" s="225"/>
      <c r="D516" s="225"/>
      <c r="E516" s="225"/>
      <c r="F516" s="225"/>
      <c r="G516" s="225"/>
      <c r="H516" s="225"/>
      <c r="I516" s="225"/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</row>
    <row r="517" spans="1:25" ht="15.75" customHeight="1">
      <c r="A517" s="225"/>
      <c r="B517" s="225"/>
      <c r="C517" s="225"/>
      <c r="D517" s="225"/>
      <c r="E517" s="225"/>
      <c r="F517" s="225"/>
      <c r="G517" s="225"/>
      <c r="H517" s="225"/>
      <c r="I517" s="225"/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</row>
    <row r="518" spans="1:25" ht="15.75" customHeight="1">
      <c r="A518" s="225"/>
      <c r="B518" s="225"/>
      <c r="C518" s="225"/>
      <c r="D518" s="225"/>
      <c r="E518" s="225"/>
      <c r="F518" s="225"/>
      <c r="G518" s="225"/>
      <c r="H518" s="225"/>
      <c r="I518" s="225"/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</row>
    <row r="519" spans="1:25" ht="15.75" customHeight="1">
      <c r="A519" s="225"/>
      <c r="B519" s="225"/>
      <c r="C519" s="225"/>
      <c r="D519" s="225"/>
      <c r="E519" s="225"/>
      <c r="F519" s="225"/>
      <c r="G519" s="225"/>
      <c r="H519" s="225"/>
      <c r="I519" s="225"/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</row>
    <row r="520" spans="1:25" ht="15.75" customHeight="1">
      <c r="A520" s="225"/>
      <c r="B520" s="225"/>
      <c r="C520" s="225"/>
      <c r="D520" s="225"/>
      <c r="E520" s="225"/>
      <c r="F520" s="225"/>
      <c r="G520" s="225"/>
      <c r="H520" s="225"/>
      <c r="I520" s="225"/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</row>
    <row r="521" spans="1:25" ht="15.75" customHeight="1">
      <c r="A521" s="225"/>
      <c r="B521" s="225"/>
      <c r="C521" s="225"/>
      <c r="D521" s="225"/>
      <c r="E521" s="225"/>
      <c r="F521" s="225"/>
      <c r="G521" s="225"/>
      <c r="H521" s="225"/>
      <c r="I521" s="225"/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</row>
    <row r="522" spans="1:25" ht="15.75" customHeight="1">
      <c r="A522" s="225"/>
      <c r="B522" s="225"/>
      <c r="C522" s="225"/>
      <c r="D522" s="225"/>
      <c r="E522" s="225"/>
      <c r="F522" s="225"/>
      <c r="G522" s="225"/>
      <c r="H522" s="225"/>
      <c r="I522" s="225"/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</row>
    <row r="523" spans="1:25" ht="15.75" customHeight="1">
      <c r="A523" s="225"/>
      <c r="B523" s="225"/>
      <c r="C523" s="225"/>
      <c r="D523" s="225"/>
      <c r="E523" s="225"/>
      <c r="F523" s="225"/>
      <c r="G523" s="225"/>
      <c r="H523" s="225"/>
      <c r="I523" s="225"/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</row>
    <row r="524" spans="1:25" ht="15.75" customHeight="1">
      <c r="A524" s="225"/>
      <c r="B524" s="225"/>
      <c r="C524" s="225"/>
      <c r="D524" s="225"/>
      <c r="E524" s="225"/>
      <c r="F524" s="225"/>
      <c r="G524" s="225"/>
      <c r="H524" s="225"/>
      <c r="I524" s="225"/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</row>
    <row r="525" spans="1:25" ht="15.75" customHeight="1">
      <c r="A525" s="225"/>
      <c r="B525" s="225"/>
      <c r="C525" s="225"/>
      <c r="D525" s="225"/>
      <c r="E525" s="225"/>
      <c r="F525" s="225"/>
      <c r="G525" s="225"/>
      <c r="H525" s="225"/>
      <c r="I525" s="225"/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</row>
    <row r="526" spans="1:25" ht="15.75" customHeight="1">
      <c r="A526" s="225"/>
      <c r="B526" s="225"/>
      <c r="C526" s="225"/>
      <c r="D526" s="225"/>
      <c r="E526" s="225"/>
      <c r="F526" s="225"/>
      <c r="G526" s="225"/>
      <c r="H526" s="225"/>
      <c r="I526" s="225"/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</row>
    <row r="527" spans="1:25" ht="15.75" customHeight="1">
      <c r="A527" s="225"/>
      <c r="B527" s="225"/>
      <c r="C527" s="225"/>
      <c r="D527" s="225"/>
      <c r="E527" s="225"/>
      <c r="F527" s="225"/>
      <c r="G527" s="225"/>
      <c r="H527" s="225"/>
      <c r="I527" s="225"/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</row>
    <row r="528" spans="1:25" ht="15.75" customHeight="1">
      <c r="A528" s="225"/>
      <c r="B528" s="225"/>
      <c r="C528" s="225"/>
      <c r="D528" s="225"/>
      <c r="E528" s="225"/>
      <c r="F528" s="225"/>
      <c r="G528" s="225"/>
      <c r="H528" s="225"/>
      <c r="I528" s="225"/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</row>
    <row r="529" spans="1:25" ht="15.75" customHeight="1">
      <c r="A529" s="225"/>
      <c r="B529" s="225"/>
      <c r="C529" s="225"/>
      <c r="D529" s="225"/>
      <c r="E529" s="225"/>
      <c r="F529" s="225"/>
      <c r="G529" s="225"/>
      <c r="H529" s="225"/>
      <c r="I529" s="225"/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</row>
    <row r="530" spans="1:25" ht="15.75" customHeight="1">
      <c r="A530" s="225"/>
      <c r="B530" s="225"/>
      <c r="C530" s="225"/>
      <c r="D530" s="225"/>
      <c r="E530" s="225"/>
      <c r="F530" s="225"/>
      <c r="G530" s="225"/>
      <c r="H530" s="225"/>
      <c r="I530" s="225"/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</row>
    <row r="531" spans="1:25" ht="15.75" customHeight="1">
      <c r="A531" s="225"/>
      <c r="B531" s="225"/>
      <c r="C531" s="225"/>
      <c r="D531" s="225"/>
      <c r="E531" s="225"/>
      <c r="F531" s="225"/>
      <c r="G531" s="225"/>
      <c r="H531" s="225"/>
      <c r="I531" s="225"/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</row>
    <row r="532" spans="1:25" ht="15.75" customHeight="1">
      <c r="A532" s="225"/>
      <c r="B532" s="225"/>
      <c r="C532" s="225"/>
      <c r="D532" s="225"/>
      <c r="E532" s="225"/>
      <c r="F532" s="225"/>
      <c r="G532" s="225"/>
      <c r="H532" s="225"/>
      <c r="I532" s="225"/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</row>
    <row r="533" spans="1:25" ht="15.75" customHeight="1">
      <c r="A533" s="225"/>
      <c r="B533" s="225"/>
      <c r="C533" s="225"/>
      <c r="D533" s="225"/>
      <c r="E533" s="225"/>
      <c r="F533" s="225"/>
      <c r="G533" s="225"/>
      <c r="H533" s="225"/>
      <c r="I533" s="225"/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</row>
    <row r="534" spans="1:25" ht="15.75" customHeight="1">
      <c r="A534" s="225"/>
      <c r="B534" s="225"/>
      <c r="C534" s="225"/>
      <c r="D534" s="225"/>
      <c r="E534" s="225"/>
      <c r="F534" s="225"/>
      <c r="G534" s="225"/>
      <c r="H534" s="225"/>
      <c r="I534" s="225"/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</row>
    <row r="535" spans="1:25" ht="15.75" customHeight="1">
      <c r="A535" s="225"/>
      <c r="B535" s="225"/>
      <c r="C535" s="225"/>
      <c r="D535" s="225"/>
      <c r="E535" s="225"/>
      <c r="F535" s="225"/>
      <c r="G535" s="225"/>
      <c r="H535" s="225"/>
      <c r="I535" s="225"/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</row>
    <row r="536" spans="1:25" ht="15.75" customHeight="1">
      <c r="A536" s="225"/>
      <c r="B536" s="225"/>
      <c r="C536" s="225"/>
      <c r="D536" s="225"/>
      <c r="E536" s="225"/>
      <c r="F536" s="225"/>
      <c r="G536" s="225"/>
      <c r="H536" s="225"/>
      <c r="I536" s="225"/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</row>
    <row r="537" spans="1:25" ht="15.75" customHeight="1">
      <c r="A537" s="225"/>
      <c r="B537" s="225"/>
      <c r="C537" s="225"/>
      <c r="D537" s="225"/>
      <c r="E537" s="225"/>
      <c r="F537" s="225"/>
      <c r="G537" s="225"/>
      <c r="H537" s="225"/>
      <c r="I537" s="225"/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</row>
    <row r="538" spans="1:25" ht="15.75" customHeight="1">
      <c r="A538" s="225"/>
      <c r="B538" s="225"/>
      <c r="C538" s="225"/>
      <c r="D538" s="225"/>
      <c r="E538" s="225"/>
      <c r="F538" s="225"/>
      <c r="G538" s="225"/>
      <c r="H538" s="225"/>
      <c r="I538" s="225"/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</row>
    <row r="539" spans="1:25" ht="15.75" customHeight="1">
      <c r="A539" s="225"/>
      <c r="B539" s="225"/>
      <c r="C539" s="225"/>
      <c r="D539" s="225"/>
      <c r="E539" s="225"/>
      <c r="F539" s="225"/>
      <c r="G539" s="225"/>
      <c r="H539" s="225"/>
      <c r="I539" s="225"/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</row>
    <row r="540" spans="1:25" ht="15.75" customHeight="1">
      <c r="A540" s="225"/>
      <c r="B540" s="225"/>
      <c r="C540" s="225"/>
      <c r="D540" s="225"/>
      <c r="E540" s="225"/>
      <c r="F540" s="225"/>
      <c r="G540" s="225"/>
      <c r="H540" s="225"/>
      <c r="I540" s="225"/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</row>
    <row r="541" spans="1:25" ht="15.75" customHeight="1">
      <c r="A541" s="225"/>
      <c r="B541" s="225"/>
      <c r="C541" s="225"/>
      <c r="D541" s="225"/>
      <c r="E541" s="225"/>
      <c r="F541" s="225"/>
      <c r="G541" s="225"/>
      <c r="H541" s="225"/>
      <c r="I541" s="225"/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</row>
    <row r="542" spans="1:25" ht="15.75" customHeight="1">
      <c r="A542" s="225"/>
      <c r="B542" s="225"/>
      <c r="C542" s="225"/>
      <c r="D542" s="225"/>
      <c r="E542" s="225"/>
      <c r="F542" s="225"/>
      <c r="G542" s="225"/>
      <c r="H542" s="225"/>
      <c r="I542" s="225"/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</row>
    <row r="543" spans="1:25" ht="15.75" customHeight="1">
      <c r="A543" s="225"/>
      <c r="B543" s="225"/>
      <c r="C543" s="225"/>
      <c r="D543" s="225"/>
      <c r="E543" s="225"/>
      <c r="F543" s="225"/>
      <c r="G543" s="225"/>
      <c r="H543" s="225"/>
      <c r="I543" s="225"/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</row>
    <row r="544" spans="1:25" ht="15.75" customHeight="1">
      <c r="A544" s="225"/>
      <c r="B544" s="225"/>
      <c r="C544" s="225"/>
      <c r="D544" s="225"/>
      <c r="E544" s="225"/>
      <c r="F544" s="225"/>
      <c r="G544" s="225"/>
      <c r="H544" s="225"/>
      <c r="I544" s="225"/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</row>
    <row r="545" spans="1:25" ht="15.75" customHeight="1">
      <c r="A545" s="225"/>
      <c r="B545" s="225"/>
      <c r="C545" s="225"/>
      <c r="D545" s="225"/>
      <c r="E545" s="225"/>
      <c r="F545" s="225"/>
      <c r="G545" s="225"/>
      <c r="H545" s="225"/>
      <c r="I545" s="225"/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</row>
    <row r="546" spans="1:25" ht="15.75" customHeight="1">
      <c r="A546" s="225"/>
      <c r="B546" s="225"/>
      <c r="C546" s="225"/>
      <c r="D546" s="225"/>
      <c r="E546" s="225"/>
      <c r="F546" s="225"/>
      <c r="G546" s="225"/>
      <c r="H546" s="225"/>
      <c r="I546" s="225"/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</row>
    <row r="547" spans="1:25" ht="15.75" customHeight="1">
      <c r="A547" s="225"/>
      <c r="B547" s="225"/>
      <c r="C547" s="225"/>
      <c r="D547" s="225"/>
      <c r="E547" s="225"/>
      <c r="F547" s="225"/>
      <c r="G547" s="225"/>
      <c r="H547" s="225"/>
      <c r="I547" s="225"/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</row>
    <row r="548" spans="1:25" ht="15.75" customHeight="1">
      <c r="A548" s="225"/>
      <c r="B548" s="225"/>
      <c r="C548" s="225"/>
      <c r="D548" s="225"/>
      <c r="E548" s="225"/>
      <c r="F548" s="225"/>
      <c r="G548" s="225"/>
      <c r="H548" s="225"/>
      <c r="I548" s="225"/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</row>
    <row r="549" spans="1:25" ht="15.75" customHeight="1">
      <c r="A549" s="225"/>
      <c r="B549" s="225"/>
      <c r="C549" s="225"/>
      <c r="D549" s="225"/>
      <c r="E549" s="225"/>
      <c r="F549" s="225"/>
      <c r="G549" s="225"/>
      <c r="H549" s="225"/>
      <c r="I549" s="225"/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</row>
    <row r="550" spans="1:25" ht="15.75" customHeight="1">
      <c r="A550" s="225"/>
      <c r="B550" s="225"/>
      <c r="C550" s="225"/>
      <c r="D550" s="225"/>
      <c r="E550" s="225"/>
      <c r="F550" s="225"/>
      <c r="G550" s="225"/>
      <c r="H550" s="225"/>
      <c r="I550" s="225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</row>
    <row r="551" spans="1:25" ht="15.75" customHeight="1">
      <c r="A551" s="225"/>
      <c r="B551" s="225"/>
      <c r="C551" s="225"/>
      <c r="D551" s="225"/>
      <c r="E551" s="225"/>
      <c r="F551" s="225"/>
      <c r="G551" s="225"/>
      <c r="H551" s="225"/>
      <c r="I551" s="225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</row>
    <row r="552" spans="1:25" ht="15.75" customHeight="1">
      <c r="A552" s="225"/>
      <c r="B552" s="225"/>
      <c r="C552" s="225"/>
      <c r="D552" s="225"/>
      <c r="E552" s="225"/>
      <c r="F552" s="225"/>
      <c r="G552" s="225"/>
      <c r="H552" s="225"/>
      <c r="I552" s="225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</row>
    <row r="553" spans="1:25" ht="15.75" customHeight="1">
      <c r="A553" s="225"/>
      <c r="B553" s="225"/>
      <c r="C553" s="225"/>
      <c r="D553" s="225"/>
      <c r="E553" s="225"/>
      <c r="F553" s="225"/>
      <c r="G553" s="225"/>
      <c r="H553" s="225"/>
      <c r="I553" s="225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</row>
    <row r="554" spans="1:25" ht="15.75" customHeight="1">
      <c r="A554" s="225"/>
      <c r="B554" s="225"/>
      <c r="C554" s="225"/>
      <c r="D554" s="225"/>
      <c r="E554" s="225"/>
      <c r="F554" s="225"/>
      <c r="G554" s="225"/>
      <c r="H554" s="225"/>
      <c r="I554" s="225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</row>
    <row r="555" spans="1:25" ht="15.75" customHeight="1">
      <c r="A555" s="225"/>
      <c r="B555" s="225"/>
      <c r="C555" s="225"/>
      <c r="D555" s="225"/>
      <c r="E555" s="225"/>
      <c r="F555" s="225"/>
      <c r="G555" s="225"/>
      <c r="H555" s="225"/>
      <c r="I555" s="225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</row>
    <row r="556" spans="1:25" ht="15.75" customHeight="1">
      <c r="A556" s="225"/>
      <c r="B556" s="225"/>
      <c r="C556" s="225"/>
      <c r="D556" s="225"/>
      <c r="E556" s="225"/>
      <c r="F556" s="225"/>
      <c r="G556" s="225"/>
      <c r="H556" s="225"/>
      <c r="I556" s="225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</row>
    <row r="557" spans="1:25" ht="15.75" customHeight="1">
      <c r="A557" s="225"/>
      <c r="B557" s="225"/>
      <c r="C557" s="225"/>
      <c r="D557" s="225"/>
      <c r="E557" s="225"/>
      <c r="F557" s="225"/>
      <c r="G557" s="225"/>
      <c r="H557" s="225"/>
      <c r="I557" s="225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</row>
    <row r="558" spans="1:25" ht="15.75" customHeight="1">
      <c r="A558" s="225"/>
      <c r="B558" s="225"/>
      <c r="C558" s="225"/>
      <c r="D558" s="225"/>
      <c r="E558" s="225"/>
      <c r="F558" s="225"/>
      <c r="G558" s="225"/>
      <c r="H558" s="225"/>
      <c r="I558" s="225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</row>
    <row r="559" spans="1:25" ht="15.75" customHeight="1">
      <c r="A559" s="225"/>
      <c r="B559" s="225"/>
      <c r="C559" s="225"/>
      <c r="D559" s="225"/>
      <c r="E559" s="225"/>
      <c r="F559" s="225"/>
      <c r="G559" s="225"/>
      <c r="H559" s="225"/>
      <c r="I559" s="225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</row>
    <row r="560" spans="1:25" ht="15.75" customHeight="1">
      <c r="A560" s="225"/>
      <c r="B560" s="225"/>
      <c r="C560" s="225"/>
      <c r="D560" s="225"/>
      <c r="E560" s="225"/>
      <c r="F560" s="225"/>
      <c r="G560" s="225"/>
      <c r="H560" s="225"/>
      <c r="I560" s="225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</row>
    <row r="561" spans="1:25" ht="15.75" customHeight="1">
      <c r="A561" s="225"/>
      <c r="B561" s="225"/>
      <c r="C561" s="225"/>
      <c r="D561" s="225"/>
      <c r="E561" s="225"/>
      <c r="F561" s="225"/>
      <c r="G561" s="225"/>
      <c r="H561" s="225"/>
      <c r="I561" s="225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</row>
    <row r="562" spans="1:25" ht="15.75" customHeight="1">
      <c r="A562" s="225"/>
      <c r="B562" s="225"/>
      <c r="C562" s="225"/>
      <c r="D562" s="225"/>
      <c r="E562" s="225"/>
      <c r="F562" s="225"/>
      <c r="G562" s="225"/>
      <c r="H562" s="225"/>
      <c r="I562" s="225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</row>
    <row r="563" spans="1:25" ht="15.75" customHeight="1">
      <c r="A563" s="225"/>
      <c r="B563" s="225"/>
      <c r="C563" s="225"/>
      <c r="D563" s="225"/>
      <c r="E563" s="225"/>
      <c r="F563" s="225"/>
      <c r="G563" s="225"/>
      <c r="H563" s="225"/>
      <c r="I563" s="225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</row>
    <row r="564" spans="1:25" ht="15.75" customHeight="1">
      <c r="A564" s="225"/>
      <c r="B564" s="225"/>
      <c r="C564" s="225"/>
      <c r="D564" s="225"/>
      <c r="E564" s="225"/>
      <c r="F564" s="225"/>
      <c r="G564" s="225"/>
      <c r="H564" s="225"/>
      <c r="I564" s="225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</row>
    <row r="565" spans="1:25" ht="15.75" customHeight="1">
      <c r="A565" s="225"/>
      <c r="B565" s="225"/>
      <c r="C565" s="225"/>
      <c r="D565" s="225"/>
      <c r="E565" s="225"/>
      <c r="F565" s="225"/>
      <c r="G565" s="225"/>
      <c r="H565" s="225"/>
      <c r="I565" s="225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</row>
    <row r="566" spans="1:25" ht="15.75" customHeight="1">
      <c r="A566" s="225"/>
      <c r="B566" s="225"/>
      <c r="C566" s="225"/>
      <c r="D566" s="225"/>
      <c r="E566" s="225"/>
      <c r="F566" s="225"/>
      <c r="G566" s="225"/>
      <c r="H566" s="225"/>
      <c r="I566" s="225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</row>
    <row r="567" spans="1:25" ht="15.75" customHeight="1">
      <c r="A567" s="225"/>
      <c r="B567" s="225"/>
      <c r="C567" s="225"/>
      <c r="D567" s="225"/>
      <c r="E567" s="225"/>
      <c r="F567" s="225"/>
      <c r="G567" s="225"/>
      <c r="H567" s="225"/>
      <c r="I567" s="225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</row>
    <row r="568" spans="1:25" ht="15.75" customHeight="1">
      <c r="A568" s="225"/>
      <c r="B568" s="225"/>
      <c r="C568" s="225"/>
      <c r="D568" s="225"/>
      <c r="E568" s="225"/>
      <c r="F568" s="225"/>
      <c r="G568" s="225"/>
      <c r="H568" s="225"/>
      <c r="I568" s="225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</row>
    <row r="569" spans="1:25" ht="15.75" customHeight="1">
      <c r="A569" s="225"/>
      <c r="B569" s="225"/>
      <c r="C569" s="225"/>
      <c r="D569" s="225"/>
      <c r="E569" s="225"/>
      <c r="F569" s="225"/>
      <c r="G569" s="225"/>
      <c r="H569" s="225"/>
      <c r="I569" s="225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</row>
    <row r="570" spans="1:25" ht="15.75" customHeight="1">
      <c r="A570" s="225"/>
      <c r="B570" s="225"/>
      <c r="C570" s="225"/>
      <c r="D570" s="225"/>
      <c r="E570" s="225"/>
      <c r="F570" s="225"/>
      <c r="G570" s="225"/>
      <c r="H570" s="225"/>
      <c r="I570" s="225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</row>
    <row r="571" spans="1:25" ht="15.75" customHeight="1">
      <c r="A571" s="225"/>
      <c r="B571" s="225"/>
      <c r="C571" s="225"/>
      <c r="D571" s="225"/>
      <c r="E571" s="225"/>
      <c r="F571" s="225"/>
      <c r="G571" s="225"/>
      <c r="H571" s="225"/>
      <c r="I571" s="225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</row>
    <row r="572" spans="1:25" ht="15.75" customHeight="1">
      <c r="A572" s="225"/>
      <c r="B572" s="225"/>
      <c r="C572" s="225"/>
      <c r="D572" s="225"/>
      <c r="E572" s="225"/>
      <c r="F572" s="225"/>
      <c r="G572" s="225"/>
      <c r="H572" s="225"/>
      <c r="I572" s="225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</row>
    <row r="573" spans="1:25" ht="15.75" customHeight="1">
      <c r="A573" s="225"/>
      <c r="B573" s="225"/>
      <c r="C573" s="225"/>
      <c r="D573" s="225"/>
      <c r="E573" s="225"/>
      <c r="F573" s="225"/>
      <c r="G573" s="225"/>
      <c r="H573" s="225"/>
      <c r="I573" s="225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</row>
    <row r="574" spans="1:25" ht="15.75" customHeight="1">
      <c r="A574" s="225"/>
      <c r="B574" s="225"/>
      <c r="C574" s="225"/>
      <c r="D574" s="225"/>
      <c r="E574" s="225"/>
      <c r="F574" s="225"/>
      <c r="G574" s="225"/>
      <c r="H574" s="225"/>
      <c r="I574" s="225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</row>
    <row r="575" spans="1:25" ht="15.75" customHeight="1">
      <c r="A575" s="225"/>
      <c r="B575" s="225"/>
      <c r="C575" s="225"/>
      <c r="D575" s="225"/>
      <c r="E575" s="225"/>
      <c r="F575" s="225"/>
      <c r="G575" s="225"/>
      <c r="H575" s="225"/>
      <c r="I575" s="225"/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</row>
    <row r="576" spans="1:25" ht="15.75" customHeight="1">
      <c r="A576" s="225"/>
      <c r="B576" s="225"/>
      <c r="C576" s="225"/>
      <c r="D576" s="225"/>
      <c r="E576" s="225"/>
      <c r="F576" s="225"/>
      <c r="G576" s="225"/>
      <c r="H576" s="225"/>
      <c r="I576" s="225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</row>
    <row r="577" spans="1:25" ht="15.75" customHeight="1">
      <c r="A577" s="225"/>
      <c r="B577" s="225"/>
      <c r="C577" s="225"/>
      <c r="D577" s="225"/>
      <c r="E577" s="225"/>
      <c r="F577" s="225"/>
      <c r="G577" s="225"/>
      <c r="H577" s="225"/>
      <c r="I577" s="225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</row>
    <row r="578" spans="1:25" ht="15.75" customHeight="1">
      <c r="A578" s="225"/>
      <c r="B578" s="225"/>
      <c r="C578" s="225"/>
      <c r="D578" s="225"/>
      <c r="E578" s="225"/>
      <c r="F578" s="225"/>
      <c r="G578" s="225"/>
      <c r="H578" s="225"/>
      <c r="I578" s="225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</row>
    <row r="579" spans="1:25" ht="15.75" customHeight="1">
      <c r="A579" s="225"/>
      <c r="B579" s="225"/>
      <c r="C579" s="225"/>
      <c r="D579" s="225"/>
      <c r="E579" s="225"/>
      <c r="F579" s="225"/>
      <c r="G579" s="225"/>
      <c r="H579" s="225"/>
      <c r="I579" s="225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</row>
    <row r="580" spans="1:25" ht="15.75" customHeight="1">
      <c r="A580" s="225"/>
      <c r="B580" s="225"/>
      <c r="C580" s="225"/>
      <c r="D580" s="225"/>
      <c r="E580" s="225"/>
      <c r="F580" s="225"/>
      <c r="G580" s="225"/>
      <c r="H580" s="225"/>
      <c r="I580" s="225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</row>
    <row r="581" spans="1:25" ht="15.75" customHeight="1">
      <c r="A581" s="225"/>
      <c r="B581" s="225"/>
      <c r="C581" s="225"/>
      <c r="D581" s="225"/>
      <c r="E581" s="225"/>
      <c r="F581" s="225"/>
      <c r="G581" s="225"/>
      <c r="H581" s="225"/>
      <c r="I581" s="225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</row>
    <row r="582" spans="1:25" ht="15.75" customHeight="1">
      <c r="A582" s="225"/>
      <c r="B582" s="225"/>
      <c r="C582" s="225"/>
      <c r="D582" s="225"/>
      <c r="E582" s="225"/>
      <c r="F582" s="225"/>
      <c r="G582" s="225"/>
      <c r="H582" s="225"/>
      <c r="I582" s="225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</row>
    <row r="583" spans="1:25" ht="15.75" customHeight="1">
      <c r="A583" s="225"/>
      <c r="B583" s="225"/>
      <c r="C583" s="225"/>
      <c r="D583" s="225"/>
      <c r="E583" s="225"/>
      <c r="F583" s="225"/>
      <c r="G583" s="225"/>
      <c r="H583" s="225"/>
      <c r="I583" s="225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</row>
    <row r="584" spans="1:25" ht="15.75" customHeight="1">
      <c r="A584" s="225"/>
      <c r="B584" s="225"/>
      <c r="C584" s="225"/>
      <c r="D584" s="225"/>
      <c r="E584" s="225"/>
      <c r="F584" s="225"/>
      <c r="G584" s="225"/>
      <c r="H584" s="225"/>
      <c r="I584" s="225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</row>
    <row r="585" spans="1:25" ht="15.75" customHeight="1">
      <c r="A585" s="225"/>
      <c r="B585" s="225"/>
      <c r="C585" s="225"/>
      <c r="D585" s="225"/>
      <c r="E585" s="225"/>
      <c r="F585" s="225"/>
      <c r="G585" s="225"/>
      <c r="H585" s="225"/>
      <c r="I585" s="225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</row>
    <row r="586" spans="1:25" ht="15.75" customHeight="1">
      <c r="A586" s="225"/>
      <c r="B586" s="225"/>
      <c r="C586" s="225"/>
      <c r="D586" s="225"/>
      <c r="E586" s="225"/>
      <c r="F586" s="225"/>
      <c r="G586" s="225"/>
      <c r="H586" s="225"/>
      <c r="I586" s="225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</row>
    <row r="587" spans="1:25" ht="15.75" customHeight="1">
      <c r="A587" s="225"/>
      <c r="B587" s="225"/>
      <c r="C587" s="225"/>
      <c r="D587" s="225"/>
      <c r="E587" s="225"/>
      <c r="F587" s="225"/>
      <c r="G587" s="225"/>
      <c r="H587" s="225"/>
      <c r="I587" s="225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</row>
    <row r="588" spans="1:25" ht="15.75" customHeight="1">
      <c r="A588" s="225"/>
      <c r="B588" s="225"/>
      <c r="C588" s="225"/>
      <c r="D588" s="225"/>
      <c r="E588" s="225"/>
      <c r="F588" s="225"/>
      <c r="G588" s="225"/>
      <c r="H588" s="225"/>
      <c r="I588" s="225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</row>
    <row r="589" spans="1:25" ht="15.75" customHeight="1">
      <c r="A589" s="225"/>
      <c r="B589" s="225"/>
      <c r="C589" s="225"/>
      <c r="D589" s="225"/>
      <c r="E589" s="225"/>
      <c r="F589" s="225"/>
      <c r="G589" s="225"/>
      <c r="H589" s="225"/>
      <c r="I589" s="225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</row>
    <row r="590" spans="1:25" ht="15.75" customHeight="1">
      <c r="A590" s="225"/>
      <c r="B590" s="225"/>
      <c r="C590" s="225"/>
      <c r="D590" s="225"/>
      <c r="E590" s="225"/>
      <c r="F590" s="225"/>
      <c r="G590" s="225"/>
      <c r="H590" s="225"/>
      <c r="I590" s="225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</row>
    <row r="591" spans="1:25" ht="15.75" customHeight="1">
      <c r="A591" s="225"/>
      <c r="B591" s="225"/>
      <c r="C591" s="225"/>
      <c r="D591" s="225"/>
      <c r="E591" s="225"/>
      <c r="F591" s="225"/>
      <c r="G591" s="225"/>
      <c r="H591" s="225"/>
      <c r="I591" s="225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</row>
    <row r="592" spans="1:25" ht="15.75" customHeight="1">
      <c r="A592" s="225"/>
      <c r="B592" s="225"/>
      <c r="C592" s="225"/>
      <c r="D592" s="225"/>
      <c r="E592" s="225"/>
      <c r="F592" s="225"/>
      <c r="G592" s="225"/>
      <c r="H592" s="225"/>
      <c r="I592" s="225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</row>
    <row r="593" spans="1:25" ht="15.75" customHeight="1">
      <c r="A593" s="225"/>
      <c r="B593" s="225"/>
      <c r="C593" s="225"/>
      <c r="D593" s="225"/>
      <c r="E593" s="225"/>
      <c r="F593" s="225"/>
      <c r="G593" s="225"/>
      <c r="H593" s="225"/>
      <c r="I593" s="225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</row>
    <row r="594" spans="1:25" ht="15.75" customHeight="1">
      <c r="A594" s="225"/>
      <c r="B594" s="225"/>
      <c r="C594" s="225"/>
      <c r="D594" s="225"/>
      <c r="E594" s="225"/>
      <c r="F594" s="225"/>
      <c r="G594" s="225"/>
      <c r="H594" s="225"/>
      <c r="I594" s="225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</row>
    <row r="595" spans="1:25" ht="15.75" customHeight="1">
      <c r="A595" s="225"/>
      <c r="B595" s="225"/>
      <c r="C595" s="225"/>
      <c r="D595" s="225"/>
      <c r="E595" s="225"/>
      <c r="F595" s="225"/>
      <c r="G595" s="225"/>
      <c r="H595" s="225"/>
      <c r="I595" s="225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</row>
    <row r="596" spans="1:25" ht="15.75" customHeight="1">
      <c r="A596" s="225"/>
      <c r="B596" s="225"/>
      <c r="C596" s="225"/>
      <c r="D596" s="225"/>
      <c r="E596" s="225"/>
      <c r="F596" s="225"/>
      <c r="G596" s="225"/>
      <c r="H596" s="225"/>
      <c r="I596" s="225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</row>
    <row r="597" spans="1:25" ht="15.75" customHeight="1">
      <c r="A597" s="225"/>
      <c r="B597" s="225"/>
      <c r="C597" s="225"/>
      <c r="D597" s="225"/>
      <c r="E597" s="225"/>
      <c r="F597" s="225"/>
      <c r="G597" s="225"/>
      <c r="H597" s="225"/>
      <c r="I597" s="225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</row>
    <row r="598" spans="1:25" ht="15.75" customHeight="1">
      <c r="A598" s="225"/>
      <c r="B598" s="225"/>
      <c r="C598" s="225"/>
      <c r="D598" s="225"/>
      <c r="E598" s="225"/>
      <c r="F598" s="225"/>
      <c r="G598" s="225"/>
      <c r="H598" s="225"/>
      <c r="I598" s="225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</row>
    <row r="599" spans="1:25" ht="15.75" customHeight="1">
      <c r="A599" s="225"/>
      <c r="B599" s="225"/>
      <c r="C599" s="225"/>
      <c r="D599" s="225"/>
      <c r="E599" s="225"/>
      <c r="F599" s="225"/>
      <c r="G599" s="225"/>
      <c r="H599" s="225"/>
      <c r="I599" s="225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</row>
    <row r="600" spans="1:25" ht="15.75" customHeight="1">
      <c r="A600" s="225"/>
      <c r="B600" s="225"/>
      <c r="C600" s="225"/>
      <c r="D600" s="225"/>
      <c r="E600" s="225"/>
      <c r="F600" s="225"/>
      <c r="G600" s="225"/>
      <c r="H600" s="225"/>
      <c r="I600" s="225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</row>
    <row r="601" spans="1:25" ht="15.75" customHeight="1">
      <c r="A601" s="225"/>
      <c r="B601" s="225"/>
      <c r="C601" s="225"/>
      <c r="D601" s="225"/>
      <c r="E601" s="225"/>
      <c r="F601" s="225"/>
      <c r="G601" s="225"/>
      <c r="H601" s="225"/>
      <c r="I601" s="225"/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</row>
    <row r="602" spans="1:25" ht="15.75" customHeight="1">
      <c r="A602" s="225"/>
      <c r="B602" s="225"/>
      <c r="C602" s="225"/>
      <c r="D602" s="225"/>
      <c r="E602" s="225"/>
      <c r="F602" s="225"/>
      <c r="G602" s="225"/>
      <c r="H602" s="225"/>
      <c r="I602" s="225"/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</row>
    <row r="603" spans="1:25" ht="15.75" customHeight="1">
      <c r="A603" s="225"/>
      <c r="B603" s="225"/>
      <c r="C603" s="225"/>
      <c r="D603" s="225"/>
      <c r="E603" s="225"/>
      <c r="F603" s="225"/>
      <c r="G603" s="225"/>
      <c r="H603" s="225"/>
      <c r="I603" s="225"/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</row>
    <row r="604" spans="1:25" ht="15.75" customHeight="1">
      <c r="A604" s="225"/>
      <c r="B604" s="225"/>
      <c r="C604" s="225"/>
      <c r="D604" s="225"/>
      <c r="E604" s="225"/>
      <c r="F604" s="225"/>
      <c r="G604" s="225"/>
      <c r="H604" s="225"/>
      <c r="I604" s="225"/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</row>
    <row r="605" spans="1:25" ht="15.75" customHeight="1">
      <c r="A605" s="225"/>
      <c r="B605" s="225"/>
      <c r="C605" s="225"/>
      <c r="D605" s="225"/>
      <c r="E605" s="225"/>
      <c r="F605" s="225"/>
      <c r="G605" s="225"/>
      <c r="H605" s="225"/>
      <c r="I605" s="225"/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</row>
    <row r="606" spans="1:25" ht="15.75" customHeight="1">
      <c r="A606" s="225"/>
      <c r="B606" s="225"/>
      <c r="C606" s="225"/>
      <c r="D606" s="225"/>
      <c r="E606" s="225"/>
      <c r="F606" s="225"/>
      <c r="G606" s="225"/>
      <c r="H606" s="225"/>
      <c r="I606" s="225"/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</row>
    <row r="607" spans="1:25" ht="15.75" customHeight="1">
      <c r="A607" s="225"/>
      <c r="B607" s="225"/>
      <c r="C607" s="225"/>
      <c r="D607" s="225"/>
      <c r="E607" s="225"/>
      <c r="F607" s="225"/>
      <c r="G607" s="225"/>
      <c r="H607" s="225"/>
      <c r="I607" s="225"/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</row>
    <row r="608" spans="1:25" ht="15.75" customHeight="1">
      <c r="A608" s="225"/>
      <c r="B608" s="225"/>
      <c r="C608" s="225"/>
      <c r="D608" s="225"/>
      <c r="E608" s="225"/>
      <c r="F608" s="225"/>
      <c r="G608" s="225"/>
      <c r="H608" s="225"/>
      <c r="I608" s="225"/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</row>
    <row r="609" spans="1:25" ht="15.75" customHeight="1">
      <c r="A609" s="225"/>
      <c r="B609" s="225"/>
      <c r="C609" s="225"/>
      <c r="D609" s="225"/>
      <c r="E609" s="225"/>
      <c r="F609" s="225"/>
      <c r="G609" s="225"/>
      <c r="H609" s="225"/>
      <c r="I609" s="225"/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</row>
    <row r="610" spans="1:25" ht="15.75" customHeight="1">
      <c r="A610" s="225"/>
      <c r="B610" s="225"/>
      <c r="C610" s="225"/>
      <c r="D610" s="225"/>
      <c r="E610" s="225"/>
      <c r="F610" s="225"/>
      <c r="G610" s="225"/>
      <c r="H610" s="225"/>
      <c r="I610" s="225"/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</row>
    <row r="611" spans="1:25" ht="15.75" customHeight="1">
      <c r="A611" s="225"/>
      <c r="B611" s="225"/>
      <c r="C611" s="225"/>
      <c r="D611" s="225"/>
      <c r="E611" s="225"/>
      <c r="F611" s="225"/>
      <c r="G611" s="225"/>
      <c r="H611" s="225"/>
      <c r="I611" s="225"/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</row>
    <row r="612" spans="1:25" ht="15.75" customHeight="1">
      <c r="A612" s="225"/>
      <c r="B612" s="225"/>
      <c r="C612" s="225"/>
      <c r="D612" s="225"/>
      <c r="E612" s="225"/>
      <c r="F612" s="225"/>
      <c r="G612" s="225"/>
      <c r="H612" s="225"/>
      <c r="I612" s="225"/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</row>
    <row r="613" spans="1:25" ht="15.75" customHeight="1">
      <c r="A613" s="225"/>
      <c r="B613" s="225"/>
      <c r="C613" s="225"/>
      <c r="D613" s="225"/>
      <c r="E613" s="225"/>
      <c r="F613" s="225"/>
      <c r="G613" s="225"/>
      <c r="H613" s="225"/>
      <c r="I613" s="225"/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</row>
    <row r="614" spans="1:25" ht="15.75" customHeight="1">
      <c r="A614" s="225"/>
      <c r="B614" s="225"/>
      <c r="C614" s="225"/>
      <c r="D614" s="225"/>
      <c r="E614" s="225"/>
      <c r="F614" s="225"/>
      <c r="G614" s="225"/>
      <c r="H614" s="225"/>
      <c r="I614" s="225"/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</row>
    <row r="615" spans="1:25" ht="15.75" customHeight="1">
      <c r="A615" s="225"/>
      <c r="B615" s="225"/>
      <c r="C615" s="225"/>
      <c r="D615" s="225"/>
      <c r="E615" s="225"/>
      <c r="F615" s="225"/>
      <c r="G615" s="225"/>
      <c r="H615" s="225"/>
      <c r="I615" s="225"/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</row>
    <row r="616" spans="1:25" ht="15.75" customHeight="1">
      <c r="A616" s="225"/>
      <c r="B616" s="225"/>
      <c r="C616" s="225"/>
      <c r="D616" s="225"/>
      <c r="E616" s="225"/>
      <c r="F616" s="225"/>
      <c r="G616" s="225"/>
      <c r="H616" s="225"/>
      <c r="I616" s="225"/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</row>
    <row r="617" spans="1:25" ht="15.75" customHeight="1">
      <c r="A617" s="225"/>
      <c r="B617" s="225"/>
      <c r="C617" s="225"/>
      <c r="D617" s="225"/>
      <c r="E617" s="225"/>
      <c r="F617" s="225"/>
      <c r="G617" s="225"/>
      <c r="H617" s="225"/>
      <c r="I617" s="225"/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</row>
    <row r="618" spans="1:25" ht="15.75" customHeight="1">
      <c r="A618" s="225"/>
      <c r="B618" s="225"/>
      <c r="C618" s="225"/>
      <c r="D618" s="225"/>
      <c r="E618" s="225"/>
      <c r="F618" s="225"/>
      <c r="G618" s="225"/>
      <c r="H618" s="225"/>
      <c r="I618" s="225"/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</row>
    <row r="619" spans="1:25" ht="15.75" customHeight="1">
      <c r="A619" s="225"/>
      <c r="B619" s="225"/>
      <c r="C619" s="225"/>
      <c r="D619" s="225"/>
      <c r="E619" s="225"/>
      <c r="F619" s="225"/>
      <c r="G619" s="225"/>
      <c r="H619" s="225"/>
      <c r="I619" s="225"/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</row>
    <row r="620" spans="1:25" ht="15.75" customHeight="1">
      <c r="A620" s="225"/>
      <c r="B620" s="225"/>
      <c r="C620" s="225"/>
      <c r="D620" s="225"/>
      <c r="E620" s="225"/>
      <c r="F620" s="225"/>
      <c r="G620" s="225"/>
      <c r="H620" s="225"/>
      <c r="I620" s="225"/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</row>
    <row r="621" spans="1:25" ht="15.75" customHeight="1">
      <c r="A621" s="225"/>
      <c r="B621" s="225"/>
      <c r="C621" s="225"/>
      <c r="D621" s="225"/>
      <c r="E621" s="225"/>
      <c r="F621" s="225"/>
      <c r="G621" s="225"/>
      <c r="H621" s="225"/>
      <c r="I621" s="225"/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</row>
    <row r="622" spans="1:25" ht="15.75" customHeight="1">
      <c r="A622" s="225"/>
      <c r="B622" s="225"/>
      <c r="C622" s="225"/>
      <c r="D622" s="225"/>
      <c r="E622" s="225"/>
      <c r="F622" s="225"/>
      <c r="G622" s="225"/>
      <c r="H622" s="225"/>
      <c r="I622" s="225"/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</row>
    <row r="623" spans="1:25" ht="15.75" customHeight="1">
      <c r="A623" s="225"/>
      <c r="B623" s="225"/>
      <c r="C623" s="225"/>
      <c r="D623" s="225"/>
      <c r="E623" s="225"/>
      <c r="F623" s="225"/>
      <c r="G623" s="225"/>
      <c r="H623" s="225"/>
      <c r="I623" s="225"/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</row>
    <row r="624" spans="1:25" ht="15.75" customHeight="1">
      <c r="A624" s="225"/>
      <c r="B624" s="225"/>
      <c r="C624" s="225"/>
      <c r="D624" s="225"/>
      <c r="E624" s="225"/>
      <c r="F624" s="225"/>
      <c r="G624" s="225"/>
      <c r="H624" s="225"/>
      <c r="I624" s="225"/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</row>
    <row r="625" spans="1:25" ht="15.75" customHeight="1">
      <c r="A625" s="225"/>
      <c r="B625" s="225"/>
      <c r="C625" s="225"/>
      <c r="D625" s="225"/>
      <c r="E625" s="225"/>
      <c r="F625" s="225"/>
      <c r="G625" s="225"/>
      <c r="H625" s="225"/>
      <c r="I625" s="225"/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</row>
    <row r="626" spans="1:25" ht="15.75" customHeight="1">
      <c r="A626" s="225"/>
      <c r="B626" s="225"/>
      <c r="C626" s="225"/>
      <c r="D626" s="225"/>
      <c r="E626" s="225"/>
      <c r="F626" s="225"/>
      <c r="G626" s="225"/>
      <c r="H626" s="225"/>
      <c r="I626" s="225"/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</row>
    <row r="627" spans="1:25" ht="15.75" customHeight="1">
      <c r="A627" s="225"/>
      <c r="B627" s="225"/>
      <c r="C627" s="225"/>
      <c r="D627" s="225"/>
      <c r="E627" s="225"/>
      <c r="F627" s="225"/>
      <c r="G627" s="225"/>
      <c r="H627" s="225"/>
      <c r="I627" s="225"/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</row>
    <row r="628" spans="1:25" ht="15.75" customHeight="1">
      <c r="A628" s="225"/>
      <c r="B628" s="225"/>
      <c r="C628" s="225"/>
      <c r="D628" s="225"/>
      <c r="E628" s="225"/>
      <c r="F628" s="225"/>
      <c r="G628" s="225"/>
      <c r="H628" s="225"/>
      <c r="I628" s="225"/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</row>
    <row r="629" spans="1:25" ht="15.75" customHeight="1">
      <c r="A629" s="225"/>
      <c r="B629" s="225"/>
      <c r="C629" s="225"/>
      <c r="D629" s="225"/>
      <c r="E629" s="225"/>
      <c r="F629" s="225"/>
      <c r="G629" s="225"/>
      <c r="H629" s="225"/>
      <c r="I629" s="225"/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</row>
    <row r="630" spans="1:25" ht="15.75" customHeight="1">
      <c r="A630" s="225"/>
      <c r="B630" s="225"/>
      <c r="C630" s="225"/>
      <c r="D630" s="225"/>
      <c r="E630" s="225"/>
      <c r="F630" s="225"/>
      <c r="G630" s="225"/>
      <c r="H630" s="225"/>
      <c r="I630" s="225"/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</row>
    <row r="631" spans="1:25" ht="15.75" customHeight="1">
      <c r="A631" s="225"/>
      <c r="B631" s="225"/>
      <c r="C631" s="225"/>
      <c r="D631" s="225"/>
      <c r="E631" s="225"/>
      <c r="F631" s="225"/>
      <c r="G631" s="225"/>
      <c r="H631" s="225"/>
      <c r="I631" s="225"/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</row>
    <row r="632" spans="1:25" ht="15.75" customHeight="1">
      <c r="A632" s="225"/>
      <c r="B632" s="225"/>
      <c r="C632" s="225"/>
      <c r="D632" s="225"/>
      <c r="E632" s="225"/>
      <c r="F632" s="225"/>
      <c r="G632" s="225"/>
      <c r="H632" s="225"/>
      <c r="I632" s="225"/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</row>
    <row r="633" spans="1:25" ht="15.75" customHeight="1">
      <c r="A633" s="225"/>
      <c r="B633" s="225"/>
      <c r="C633" s="225"/>
      <c r="D633" s="225"/>
      <c r="E633" s="225"/>
      <c r="F633" s="225"/>
      <c r="G633" s="225"/>
      <c r="H633" s="225"/>
      <c r="I633" s="225"/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</row>
    <row r="634" spans="1:25" ht="15.75" customHeight="1">
      <c r="A634" s="225"/>
      <c r="B634" s="225"/>
      <c r="C634" s="225"/>
      <c r="D634" s="225"/>
      <c r="E634" s="225"/>
      <c r="F634" s="225"/>
      <c r="G634" s="225"/>
      <c r="H634" s="225"/>
      <c r="I634" s="225"/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</row>
    <row r="635" spans="1:25" ht="15.75" customHeight="1">
      <c r="A635" s="225"/>
      <c r="B635" s="225"/>
      <c r="C635" s="225"/>
      <c r="D635" s="225"/>
      <c r="E635" s="225"/>
      <c r="F635" s="225"/>
      <c r="G635" s="225"/>
      <c r="H635" s="225"/>
      <c r="I635" s="225"/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</row>
    <row r="636" spans="1:25" ht="15.75" customHeight="1">
      <c r="A636" s="225"/>
      <c r="B636" s="225"/>
      <c r="C636" s="225"/>
      <c r="D636" s="225"/>
      <c r="E636" s="225"/>
      <c r="F636" s="225"/>
      <c r="G636" s="225"/>
      <c r="H636" s="225"/>
      <c r="I636" s="225"/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</row>
    <row r="637" spans="1:25" ht="15.75" customHeight="1">
      <c r="A637" s="225"/>
      <c r="B637" s="225"/>
      <c r="C637" s="225"/>
      <c r="D637" s="225"/>
      <c r="E637" s="225"/>
      <c r="F637" s="225"/>
      <c r="G637" s="225"/>
      <c r="H637" s="225"/>
      <c r="I637" s="225"/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</row>
    <row r="638" spans="1:25" ht="15.75" customHeight="1">
      <c r="A638" s="225"/>
      <c r="B638" s="225"/>
      <c r="C638" s="225"/>
      <c r="D638" s="225"/>
      <c r="E638" s="225"/>
      <c r="F638" s="225"/>
      <c r="G638" s="225"/>
      <c r="H638" s="225"/>
      <c r="I638" s="225"/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</row>
    <row r="639" spans="1:25" ht="15.75" customHeight="1">
      <c r="A639" s="225"/>
      <c r="B639" s="225"/>
      <c r="C639" s="225"/>
      <c r="D639" s="225"/>
      <c r="E639" s="225"/>
      <c r="F639" s="225"/>
      <c r="G639" s="225"/>
      <c r="H639" s="225"/>
      <c r="I639" s="225"/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</row>
    <row r="640" spans="1:25" ht="15.75" customHeight="1">
      <c r="A640" s="225"/>
      <c r="B640" s="225"/>
      <c r="C640" s="225"/>
      <c r="D640" s="225"/>
      <c r="E640" s="225"/>
      <c r="F640" s="225"/>
      <c r="G640" s="225"/>
      <c r="H640" s="225"/>
      <c r="I640" s="225"/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</row>
    <row r="641" spans="1:25" ht="15.75" customHeight="1">
      <c r="A641" s="225"/>
      <c r="B641" s="225"/>
      <c r="C641" s="225"/>
      <c r="D641" s="225"/>
      <c r="E641" s="225"/>
      <c r="F641" s="225"/>
      <c r="G641" s="225"/>
      <c r="H641" s="225"/>
      <c r="I641" s="225"/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</row>
    <row r="642" spans="1:25" ht="15.75" customHeight="1">
      <c r="A642" s="225"/>
      <c r="B642" s="225"/>
      <c r="C642" s="225"/>
      <c r="D642" s="225"/>
      <c r="E642" s="225"/>
      <c r="F642" s="225"/>
      <c r="G642" s="225"/>
      <c r="H642" s="225"/>
      <c r="I642" s="225"/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</row>
    <row r="643" spans="1:25" ht="15.75" customHeight="1">
      <c r="A643" s="225"/>
      <c r="B643" s="225"/>
      <c r="C643" s="225"/>
      <c r="D643" s="225"/>
      <c r="E643" s="225"/>
      <c r="F643" s="225"/>
      <c r="G643" s="225"/>
      <c r="H643" s="225"/>
      <c r="I643" s="225"/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</row>
    <row r="644" spans="1:25" ht="15.75" customHeight="1">
      <c r="A644" s="225"/>
      <c r="B644" s="225"/>
      <c r="C644" s="225"/>
      <c r="D644" s="225"/>
      <c r="E644" s="225"/>
      <c r="F644" s="225"/>
      <c r="G644" s="225"/>
      <c r="H644" s="225"/>
      <c r="I644" s="225"/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</row>
    <row r="645" spans="1:25" ht="15.75" customHeight="1">
      <c r="A645" s="225"/>
      <c r="B645" s="225"/>
      <c r="C645" s="225"/>
      <c r="D645" s="225"/>
      <c r="E645" s="225"/>
      <c r="F645" s="225"/>
      <c r="G645" s="225"/>
      <c r="H645" s="225"/>
      <c r="I645" s="225"/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</row>
    <row r="646" spans="1:25" ht="15.75" customHeight="1">
      <c r="A646" s="225"/>
      <c r="B646" s="225"/>
      <c r="C646" s="225"/>
      <c r="D646" s="225"/>
      <c r="E646" s="225"/>
      <c r="F646" s="225"/>
      <c r="G646" s="225"/>
      <c r="H646" s="225"/>
      <c r="I646" s="225"/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</row>
    <row r="647" spans="1:25" ht="15.75" customHeight="1">
      <c r="A647" s="225"/>
      <c r="B647" s="225"/>
      <c r="C647" s="225"/>
      <c r="D647" s="225"/>
      <c r="E647" s="225"/>
      <c r="F647" s="225"/>
      <c r="G647" s="225"/>
      <c r="H647" s="225"/>
      <c r="I647" s="225"/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</row>
    <row r="648" spans="1:25" ht="15.75" customHeight="1">
      <c r="A648" s="225"/>
      <c r="B648" s="225"/>
      <c r="C648" s="225"/>
      <c r="D648" s="225"/>
      <c r="E648" s="225"/>
      <c r="F648" s="225"/>
      <c r="G648" s="225"/>
      <c r="H648" s="225"/>
      <c r="I648" s="225"/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</row>
    <row r="649" spans="1:25" ht="15.75" customHeight="1">
      <c r="A649" s="225"/>
      <c r="B649" s="225"/>
      <c r="C649" s="225"/>
      <c r="D649" s="225"/>
      <c r="E649" s="225"/>
      <c r="F649" s="225"/>
      <c r="G649" s="225"/>
      <c r="H649" s="225"/>
      <c r="I649" s="225"/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</row>
    <row r="650" spans="1:25" ht="15.75" customHeight="1">
      <c r="A650" s="225"/>
      <c r="B650" s="225"/>
      <c r="C650" s="225"/>
      <c r="D650" s="225"/>
      <c r="E650" s="225"/>
      <c r="F650" s="225"/>
      <c r="G650" s="225"/>
      <c r="H650" s="225"/>
      <c r="I650" s="225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</row>
    <row r="651" spans="1:25" ht="15.75" customHeight="1">
      <c r="A651" s="225"/>
      <c r="B651" s="225"/>
      <c r="C651" s="225"/>
      <c r="D651" s="225"/>
      <c r="E651" s="225"/>
      <c r="F651" s="225"/>
      <c r="G651" s="225"/>
      <c r="H651" s="225"/>
      <c r="I651" s="225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</row>
    <row r="652" spans="1:25" ht="15.75" customHeight="1">
      <c r="A652" s="225"/>
      <c r="B652" s="225"/>
      <c r="C652" s="225"/>
      <c r="D652" s="225"/>
      <c r="E652" s="225"/>
      <c r="F652" s="225"/>
      <c r="G652" s="225"/>
      <c r="H652" s="225"/>
      <c r="I652" s="225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</row>
    <row r="653" spans="1:25" ht="15.75" customHeight="1">
      <c r="A653" s="225"/>
      <c r="B653" s="225"/>
      <c r="C653" s="225"/>
      <c r="D653" s="225"/>
      <c r="E653" s="225"/>
      <c r="F653" s="225"/>
      <c r="G653" s="225"/>
      <c r="H653" s="225"/>
      <c r="I653" s="225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</row>
    <row r="654" spans="1:25" ht="15.75" customHeight="1">
      <c r="A654" s="225"/>
      <c r="B654" s="225"/>
      <c r="C654" s="225"/>
      <c r="D654" s="225"/>
      <c r="E654" s="225"/>
      <c r="F654" s="225"/>
      <c r="G654" s="225"/>
      <c r="H654" s="225"/>
      <c r="I654" s="225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</row>
    <row r="655" spans="1:25" ht="15.75" customHeight="1">
      <c r="A655" s="225"/>
      <c r="B655" s="225"/>
      <c r="C655" s="225"/>
      <c r="D655" s="225"/>
      <c r="E655" s="225"/>
      <c r="F655" s="225"/>
      <c r="G655" s="225"/>
      <c r="H655" s="225"/>
      <c r="I655" s="225"/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</row>
    <row r="656" spans="1:25" ht="15.75" customHeight="1">
      <c r="A656" s="225"/>
      <c r="B656" s="225"/>
      <c r="C656" s="225"/>
      <c r="D656" s="225"/>
      <c r="E656" s="225"/>
      <c r="F656" s="225"/>
      <c r="G656" s="225"/>
      <c r="H656" s="225"/>
      <c r="I656" s="225"/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</row>
    <row r="657" spans="1:25" ht="15.75" customHeight="1">
      <c r="A657" s="225"/>
      <c r="B657" s="225"/>
      <c r="C657" s="225"/>
      <c r="D657" s="225"/>
      <c r="E657" s="225"/>
      <c r="F657" s="225"/>
      <c r="G657" s="225"/>
      <c r="H657" s="225"/>
      <c r="I657" s="225"/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</row>
    <row r="658" spans="1:25" ht="15.75" customHeight="1">
      <c r="A658" s="225"/>
      <c r="B658" s="225"/>
      <c r="C658" s="225"/>
      <c r="D658" s="225"/>
      <c r="E658" s="225"/>
      <c r="F658" s="225"/>
      <c r="G658" s="225"/>
      <c r="H658" s="225"/>
      <c r="I658" s="225"/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</row>
    <row r="659" spans="1:25" ht="15.75" customHeight="1">
      <c r="A659" s="225"/>
      <c r="B659" s="225"/>
      <c r="C659" s="225"/>
      <c r="D659" s="225"/>
      <c r="E659" s="225"/>
      <c r="F659" s="225"/>
      <c r="G659" s="225"/>
      <c r="H659" s="225"/>
      <c r="I659" s="225"/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</row>
    <row r="660" spans="1:25" ht="15.75" customHeight="1">
      <c r="A660" s="225"/>
      <c r="B660" s="225"/>
      <c r="C660" s="225"/>
      <c r="D660" s="225"/>
      <c r="E660" s="225"/>
      <c r="F660" s="225"/>
      <c r="G660" s="225"/>
      <c r="H660" s="225"/>
      <c r="I660" s="225"/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</row>
    <row r="661" spans="1:25" ht="15.75" customHeight="1">
      <c r="A661" s="225"/>
      <c r="B661" s="225"/>
      <c r="C661" s="225"/>
      <c r="D661" s="225"/>
      <c r="E661" s="225"/>
      <c r="F661" s="225"/>
      <c r="G661" s="225"/>
      <c r="H661" s="225"/>
      <c r="I661" s="225"/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</row>
    <row r="662" spans="1:25" ht="15.75" customHeight="1">
      <c r="A662" s="225"/>
      <c r="B662" s="225"/>
      <c r="C662" s="225"/>
      <c r="D662" s="225"/>
      <c r="E662" s="225"/>
      <c r="F662" s="225"/>
      <c r="G662" s="225"/>
      <c r="H662" s="225"/>
      <c r="I662" s="225"/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</row>
    <row r="663" spans="1:25" ht="15.75" customHeight="1">
      <c r="A663" s="225"/>
      <c r="B663" s="225"/>
      <c r="C663" s="225"/>
      <c r="D663" s="225"/>
      <c r="E663" s="225"/>
      <c r="F663" s="225"/>
      <c r="G663" s="225"/>
      <c r="H663" s="225"/>
      <c r="I663" s="225"/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</row>
    <row r="664" spans="1:25" ht="15.75" customHeight="1">
      <c r="A664" s="225"/>
      <c r="B664" s="225"/>
      <c r="C664" s="225"/>
      <c r="D664" s="225"/>
      <c r="E664" s="225"/>
      <c r="F664" s="225"/>
      <c r="G664" s="225"/>
      <c r="H664" s="225"/>
      <c r="I664" s="225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</row>
    <row r="665" spans="1:25" ht="15.75" customHeight="1">
      <c r="A665" s="225"/>
      <c r="B665" s="225"/>
      <c r="C665" s="225"/>
      <c r="D665" s="225"/>
      <c r="E665" s="225"/>
      <c r="F665" s="225"/>
      <c r="G665" s="225"/>
      <c r="H665" s="225"/>
      <c r="I665" s="225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</row>
    <row r="666" spans="1:25" ht="15.75" customHeight="1">
      <c r="A666" s="225"/>
      <c r="B666" s="225"/>
      <c r="C666" s="225"/>
      <c r="D666" s="225"/>
      <c r="E666" s="225"/>
      <c r="F666" s="225"/>
      <c r="G666" s="225"/>
      <c r="H666" s="225"/>
      <c r="I666" s="225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</row>
    <row r="667" spans="1:25" ht="15.75" customHeight="1">
      <c r="A667" s="225"/>
      <c r="B667" s="225"/>
      <c r="C667" s="225"/>
      <c r="D667" s="225"/>
      <c r="E667" s="225"/>
      <c r="F667" s="225"/>
      <c r="G667" s="225"/>
      <c r="H667" s="225"/>
      <c r="I667" s="225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</row>
    <row r="668" spans="1:25" ht="15.75" customHeight="1">
      <c r="A668" s="225"/>
      <c r="B668" s="225"/>
      <c r="C668" s="225"/>
      <c r="D668" s="225"/>
      <c r="E668" s="225"/>
      <c r="F668" s="225"/>
      <c r="G668" s="225"/>
      <c r="H668" s="225"/>
      <c r="I668" s="225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</row>
    <row r="669" spans="1:25" ht="15.75" customHeight="1">
      <c r="A669" s="225"/>
      <c r="B669" s="225"/>
      <c r="C669" s="225"/>
      <c r="D669" s="225"/>
      <c r="E669" s="225"/>
      <c r="F669" s="225"/>
      <c r="G669" s="225"/>
      <c r="H669" s="225"/>
      <c r="I669" s="225"/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</row>
    <row r="670" spans="1:25" ht="15.75" customHeight="1">
      <c r="A670" s="225"/>
      <c r="B670" s="225"/>
      <c r="C670" s="225"/>
      <c r="D670" s="225"/>
      <c r="E670" s="225"/>
      <c r="F670" s="225"/>
      <c r="G670" s="225"/>
      <c r="H670" s="225"/>
      <c r="I670" s="225"/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</row>
    <row r="671" spans="1:25" ht="15.75" customHeight="1">
      <c r="A671" s="225"/>
      <c r="B671" s="225"/>
      <c r="C671" s="225"/>
      <c r="D671" s="225"/>
      <c r="E671" s="225"/>
      <c r="F671" s="225"/>
      <c r="G671" s="225"/>
      <c r="H671" s="225"/>
      <c r="I671" s="225"/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</row>
    <row r="672" spans="1:25" ht="15.75" customHeight="1">
      <c r="A672" s="225"/>
      <c r="B672" s="225"/>
      <c r="C672" s="225"/>
      <c r="D672" s="225"/>
      <c r="E672" s="225"/>
      <c r="F672" s="225"/>
      <c r="G672" s="225"/>
      <c r="H672" s="225"/>
      <c r="I672" s="225"/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</row>
    <row r="673" spans="1:25" ht="15.75" customHeight="1">
      <c r="A673" s="225"/>
      <c r="B673" s="225"/>
      <c r="C673" s="225"/>
      <c r="D673" s="225"/>
      <c r="E673" s="225"/>
      <c r="F673" s="225"/>
      <c r="G673" s="225"/>
      <c r="H673" s="225"/>
      <c r="I673" s="225"/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</row>
    <row r="674" spans="1:25" ht="15.75" customHeight="1">
      <c r="A674" s="225"/>
      <c r="B674" s="225"/>
      <c r="C674" s="225"/>
      <c r="D674" s="225"/>
      <c r="E674" s="225"/>
      <c r="F674" s="225"/>
      <c r="G674" s="225"/>
      <c r="H674" s="225"/>
      <c r="I674" s="225"/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</row>
    <row r="675" spans="1:25" ht="15.75" customHeight="1">
      <c r="A675" s="225"/>
      <c r="B675" s="225"/>
      <c r="C675" s="225"/>
      <c r="D675" s="225"/>
      <c r="E675" s="225"/>
      <c r="F675" s="225"/>
      <c r="G675" s="225"/>
      <c r="H675" s="225"/>
      <c r="I675" s="225"/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</row>
    <row r="676" spans="1:25" ht="15.75" customHeight="1">
      <c r="A676" s="225"/>
      <c r="B676" s="225"/>
      <c r="C676" s="225"/>
      <c r="D676" s="225"/>
      <c r="E676" s="225"/>
      <c r="F676" s="225"/>
      <c r="G676" s="225"/>
      <c r="H676" s="225"/>
      <c r="I676" s="225"/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</row>
    <row r="677" spans="1:25" ht="15.75" customHeight="1">
      <c r="A677" s="225"/>
      <c r="B677" s="225"/>
      <c r="C677" s="225"/>
      <c r="D677" s="225"/>
      <c r="E677" s="225"/>
      <c r="F677" s="225"/>
      <c r="G677" s="225"/>
      <c r="H677" s="225"/>
      <c r="I677" s="225"/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</row>
    <row r="678" spans="1:25" ht="15.75" customHeight="1">
      <c r="A678" s="225"/>
      <c r="B678" s="225"/>
      <c r="C678" s="225"/>
      <c r="D678" s="225"/>
      <c r="E678" s="225"/>
      <c r="F678" s="225"/>
      <c r="G678" s="225"/>
      <c r="H678" s="225"/>
      <c r="I678" s="225"/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</row>
    <row r="679" spans="1:25" ht="15.75" customHeight="1">
      <c r="A679" s="225"/>
      <c r="B679" s="225"/>
      <c r="C679" s="225"/>
      <c r="D679" s="225"/>
      <c r="E679" s="225"/>
      <c r="F679" s="225"/>
      <c r="G679" s="225"/>
      <c r="H679" s="225"/>
      <c r="I679" s="225"/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</row>
    <row r="680" spans="1:25" ht="15.75" customHeight="1">
      <c r="A680" s="225"/>
      <c r="B680" s="225"/>
      <c r="C680" s="225"/>
      <c r="D680" s="225"/>
      <c r="E680" s="225"/>
      <c r="F680" s="225"/>
      <c r="G680" s="225"/>
      <c r="H680" s="225"/>
      <c r="I680" s="225"/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</row>
    <row r="681" spans="1:25" ht="15.75" customHeight="1">
      <c r="A681" s="225"/>
      <c r="B681" s="225"/>
      <c r="C681" s="225"/>
      <c r="D681" s="225"/>
      <c r="E681" s="225"/>
      <c r="F681" s="225"/>
      <c r="G681" s="225"/>
      <c r="H681" s="225"/>
      <c r="I681" s="225"/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</row>
    <row r="682" spans="1:25" ht="15.75" customHeight="1">
      <c r="A682" s="225"/>
      <c r="B682" s="225"/>
      <c r="C682" s="225"/>
      <c r="D682" s="225"/>
      <c r="E682" s="225"/>
      <c r="F682" s="225"/>
      <c r="G682" s="225"/>
      <c r="H682" s="225"/>
      <c r="I682" s="225"/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</row>
    <row r="683" spans="1:25" ht="15.75" customHeight="1">
      <c r="A683" s="225"/>
      <c r="B683" s="225"/>
      <c r="C683" s="225"/>
      <c r="D683" s="225"/>
      <c r="E683" s="225"/>
      <c r="F683" s="225"/>
      <c r="G683" s="225"/>
      <c r="H683" s="225"/>
      <c r="I683" s="225"/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</row>
    <row r="684" spans="1:25" ht="15.75" customHeight="1">
      <c r="A684" s="225"/>
      <c r="B684" s="225"/>
      <c r="C684" s="225"/>
      <c r="D684" s="225"/>
      <c r="E684" s="225"/>
      <c r="F684" s="225"/>
      <c r="G684" s="225"/>
      <c r="H684" s="225"/>
      <c r="I684" s="225"/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</row>
    <row r="685" spans="1:25" ht="15.75" customHeight="1">
      <c r="A685" s="225"/>
      <c r="B685" s="225"/>
      <c r="C685" s="225"/>
      <c r="D685" s="225"/>
      <c r="E685" s="225"/>
      <c r="F685" s="225"/>
      <c r="G685" s="225"/>
      <c r="H685" s="225"/>
      <c r="I685" s="225"/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</row>
    <row r="686" spans="1:25" ht="15.75" customHeight="1">
      <c r="A686" s="225"/>
      <c r="B686" s="225"/>
      <c r="C686" s="225"/>
      <c r="D686" s="225"/>
      <c r="E686" s="225"/>
      <c r="F686" s="225"/>
      <c r="G686" s="225"/>
      <c r="H686" s="225"/>
      <c r="I686" s="225"/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</row>
    <row r="687" spans="1:25" ht="15.75" customHeight="1">
      <c r="A687" s="225"/>
      <c r="B687" s="225"/>
      <c r="C687" s="225"/>
      <c r="D687" s="225"/>
      <c r="E687" s="225"/>
      <c r="F687" s="225"/>
      <c r="G687" s="225"/>
      <c r="H687" s="225"/>
      <c r="I687" s="225"/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</row>
    <row r="688" spans="1:25" ht="15.75" customHeight="1">
      <c r="A688" s="225"/>
      <c r="B688" s="225"/>
      <c r="C688" s="225"/>
      <c r="D688" s="225"/>
      <c r="E688" s="225"/>
      <c r="F688" s="225"/>
      <c r="G688" s="225"/>
      <c r="H688" s="225"/>
      <c r="I688" s="225"/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</row>
    <row r="689" spans="1:25" ht="15.75" customHeight="1">
      <c r="A689" s="225"/>
      <c r="B689" s="225"/>
      <c r="C689" s="225"/>
      <c r="D689" s="225"/>
      <c r="E689" s="225"/>
      <c r="F689" s="225"/>
      <c r="G689" s="225"/>
      <c r="H689" s="225"/>
      <c r="I689" s="225"/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</row>
    <row r="690" spans="1:25" ht="15.75" customHeight="1">
      <c r="A690" s="225"/>
      <c r="B690" s="225"/>
      <c r="C690" s="225"/>
      <c r="D690" s="225"/>
      <c r="E690" s="225"/>
      <c r="F690" s="225"/>
      <c r="G690" s="225"/>
      <c r="H690" s="225"/>
      <c r="I690" s="225"/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</row>
    <row r="691" spans="1:25" ht="15.75" customHeight="1">
      <c r="A691" s="225"/>
      <c r="B691" s="225"/>
      <c r="C691" s="225"/>
      <c r="D691" s="225"/>
      <c r="E691" s="225"/>
      <c r="F691" s="225"/>
      <c r="G691" s="225"/>
      <c r="H691" s="225"/>
      <c r="I691" s="225"/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</row>
    <row r="692" spans="1:25" ht="15.75" customHeight="1">
      <c r="A692" s="225"/>
      <c r="B692" s="225"/>
      <c r="C692" s="225"/>
      <c r="D692" s="225"/>
      <c r="E692" s="225"/>
      <c r="F692" s="225"/>
      <c r="G692" s="225"/>
      <c r="H692" s="225"/>
      <c r="I692" s="225"/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</row>
    <row r="693" spans="1:25" ht="15.75" customHeight="1">
      <c r="A693" s="225"/>
      <c r="B693" s="225"/>
      <c r="C693" s="225"/>
      <c r="D693" s="225"/>
      <c r="E693" s="225"/>
      <c r="F693" s="225"/>
      <c r="G693" s="225"/>
      <c r="H693" s="225"/>
      <c r="I693" s="225"/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</row>
    <row r="694" spans="1:25" ht="15.75" customHeight="1">
      <c r="A694" s="225"/>
      <c r="B694" s="225"/>
      <c r="C694" s="225"/>
      <c r="D694" s="225"/>
      <c r="E694" s="225"/>
      <c r="F694" s="225"/>
      <c r="G694" s="225"/>
      <c r="H694" s="225"/>
      <c r="I694" s="225"/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</row>
    <row r="695" spans="1:25" ht="15.75" customHeight="1">
      <c r="A695" s="225"/>
      <c r="B695" s="225"/>
      <c r="C695" s="225"/>
      <c r="D695" s="225"/>
      <c r="E695" s="225"/>
      <c r="F695" s="225"/>
      <c r="G695" s="225"/>
      <c r="H695" s="225"/>
      <c r="I695" s="225"/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</row>
    <row r="696" spans="1:25" ht="15.75" customHeight="1">
      <c r="A696" s="225"/>
      <c r="B696" s="225"/>
      <c r="C696" s="225"/>
      <c r="D696" s="225"/>
      <c r="E696" s="225"/>
      <c r="F696" s="225"/>
      <c r="G696" s="225"/>
      <c r="H696" s="225"/>
      <c r="I696" s="225"/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</row>
    <row r="697" spans="1:25" ht="15.75" customHeight="1">
      <c r="A697" s="225"/>
      <c r="B697" s="225"/>
      <c r="C697" s="225"/>
      <c r="D697" s="225"/>
      <c r="E697" s="225"/>
      <c r="F697" s="225"/>
      <c r="G697" s="225"/>
      <c r="H697" s="225"/>
      <c r="I697" s="225"/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</row>
    <row r="698" spans="1:25" ht="15.75" customHeight="1">
      <c r="A698" s="225"/>
      <c r="B698" s="225"/>
      <c r="C698" s="225"/>
      <c r="D698" s="225"/>
      <c r="E698" s="225"/>
      <c r="F698" s="225"/>
      <c r="G698" s="225"/>
      <c r="H698" s="225"/>
      <c r="I698" s="225"/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</row>
    <row r="699" spans="1:25" ht="15.75" customHeight="1">
      <c r="A699" s="225"/>
      <c r="B699" s="225"/>
      <c r="C699" s="225"/>
      <c r="D699" s="225"/>
      <c r="E699" s="225"/>
      <c r="F699" s="225"/>
      <c r="G699" s="225"/>
      <c r="H699" s="225"/>
      <c r="I699" s="225"/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</row>
    <row r="700" spans="1:25" ht="15.75" customHeight="1">
      <c r="A700" s="225"/>
      <c r="B700" s="225"/>
      <c r="C700" s="225"/>
      <c r="D700" s="225"/>
      <c r="E700" s="225"/>
      <c r="F700" s="225"/>
      <c r="G700" s="225"/>
      <c r="H700" s="225"/>
      <c r="I700" s="225"/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</row>
    <row r="701" spans="1:25" ht="15.75" customHeight="1">
      <c r="A701" s="225"/>
      <c r="B701" s="225"/>
      <c r="C701" s="225"/>
      <c r="D701" s="225"/>
      <c r="E701" s="225"/>
      <c r="F701" s="225"/>
      <c r="G701" s="225"/>
      <c r="H701" s="225"/>
      <c r="I701" s="225"/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</row>
    <row r="702" spans="1:25" ht="15.75" customHeight="1">
      <c r="A702" s="225"/>
      <c r="B702" s="225"/>
      <c r="C702" s="225"/>
      <c r="D702" s="225"/>
      <c r="E702" s="225"/>
      <c r="F702" s="225"/>
      <c r="G702" s="225"/>
      <c r="H702" s="225"/>
      <c r="I702" s="225"/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</row>
    <row r="703" spans="1:25" ht="15.75" customHeight="1">
      <c r="A703" s="225"/>
      <c r="B703" s="225"/>
      <c r="C703" s="225"/>
      <c r="D703" s="225"/>
      <c r="E703" s="225"/>
      <c r="F703" s="225"/>
      <c r="G703" s="225"/>
      <c r="H703" s="225"/>
      <c r="I703" s="225"/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</row>
    <row r="704" spans="1:25" ht="15.75" customHeight="1">
      <c r="A704" s="225"/>
      <c r="B704" s="225"/>
      <c r="C704" s="225"/>
      <c r="D704" s="225"/>
      <c r="E704" s="225"/>
      <c r="F704" s="225"/>
      <c r="G704" s="225"/>
      <c r="H704" s="225"/>
      <c r="I704" s="225"/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</row>
    <row r="705" spans="1:25" ht="15.75" customHeight="1">
      <c r="A705" s="225"/>
      <c r="B705" s="225"/>
      <c r="C705" s="225"/>
      <c r="D705" s="225"/>
      <c r="E705" s="225"/>
      <c r="F705" s="225"/>
      <c r="G705" s="225"/>
      <c r="H705" s="225"/>
      <c r="I705" s="225"/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</row>
    <row r="706" spans="1:25" ht="15.75" customHeight="1">
      <c r="A706" s="225"/>
      <c r="B706" s="225"/>
      <c r="C706" s="225"/>
      <c r="D706" s="225"/>
      <c r="E706" s="225"/>
      <c r="F706" s="225"/>
      <c r="G706" s="225"/>
      <c r="H706" s="225"/>
      <c r="I706" s="225"/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</row>
    <row r="707" spans="1:25" ht="15.75" customHeight="1">
      <c r="A707" s="225"/>
      <c r="B707" s="225"/>
      <c r="C707" s="225"/>
      <c r="D707" s="225"/>
      <c r="E707" s="225"/>
      <c r="F707" s="225"/>
      <c r="G707" s="225"/>
      <c r="H707" s="225"/>
      <c r="I707" s="225"/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</row>
    <row r="708" spans="1:25" ht="15.75" customHeight="1">
      <c r="A708" s="225"/>
      <c r="B708" s="225"/>
      <c r="C708" s="225"/>
      <c r="D708" s="225"/>
      <c r="E708" s="225"/>
      <c r="F708" s="225"/>
      <c r="G708" s="225"/>
      <c r="H708" s="225"/>
      <c r="I708" s="225"/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</row>
    <row r="709" spans="1:25" ht="15.75" customHeight="1">
      <c r="A709" s="225"/>
      <c r="B709" s="225"/>
      <c r="C709" s="225"/>
      <c r="D709" s="225"/>
      <c r="E709" s="225"/>
      <c r="F709" s="225"/>
      <c r="G709" s="225"/>
      <c r="H709" s="225"/>
      <c r="I709" s="225"/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</row>
    <row r="710" spans="1:25" ht="15.75" customHeight="1">
      <c r="A710" s="225"/>
      <c r="B710" s="225"/>
      <c r="C710" s="225"/>
      <c r="D710" s="225"/>
      <c r="E710" s="225"/>
      <c r="F710" s="225"/>
      <c r="G710" s="225"/>
      <c r="H710" s="225"/>
      <c r="I710" s="225"/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</row>
    <row r="711" spans="1:25" ht="15.75" customHeight="1">
      <c r="A711" s="225"/>
      <c r="B711" s="225"/>
      <c r="C711" s="225"/>
      <c r="D711" s="225"/>
      <c r="E711" s="225"/>
      <c r="F711" s="225"/>
      <c r="G711" s="225"/>
      <c r="H711" s="225"/>
      <c r="I711" s="225"/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</row>
    <row r="712" spans="1:25" ht="15.75" customHeight="1">
      <c r="A712" s="225"/>
      <c r="B712" s="225"/>
      <c r="C712" s="225"/>
      <c r="D712" s="225"/>
      <c r="E712" s="225"/>
      <c r="F712" s="225"/>
      <c r="G712" s="225"/>
      <c r="H712" s="225"/>
      <c r="I712" s="225"/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</row>
    <row r="713" spans="1:25" ht="15.75" customHeight="1">
      <c r="A713" s="225"/>
      <c r="B713" s="225"/>
      <c r="C713" s="225"/>
      <c r="D713" s="225"/>
      <c r="E713" s="225"/>
      <c r="F713" s="225"/>
      <c r="G713" s="225"/>
      <c r="H713" s="225"/>
      <c r="I713" s="225"/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</row>
    <row r="714" spans="1:25" ht="15.75" customHeight="1">
      <c r="A714" s="225"/>
      <c r="B714" s="225"/>
      <c r="C714" s="225"/>
      <c r="D714" s="225"/>
      <c r="E714" s="225"/>
      <c r="F714" s="225"/>
      <c r="G714" s="225"/>
      <c r="H714" s="225"/>
      <c r="I714" s="225"/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</row>
    <row r="715" spans="1:25" ht="15.75" customHeight="1">
      <c r="A715" s="225"/>
      <c r="B715" s="225"/>
      <c r="C715" s="225"/>
      <c r="D715" s="225"/>
      <c r="E715" s="225"/>
      <c r="F715" s="225"/>
      <c r="G715" s="225"/>
      <c r="H715" s="225"/>
      <c r="I715" s="225"/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</row>
    <row r="716" spans="1:25" ht="15.75" customHeight="1">
      <c r="A716" s="225"/>
      <c r="B716" s="225"/>
      <c r="C716" s="225"/>
      <c r="D716" s="225"/>
      <c r="E716" s="225"/>
      <c r="F716" s="225"/>
      <c r="G716" s="225"/>
      <c r="H716" s="225"/>
      <c r="I716" s="225"/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</row>
    <row r="717" spans="1:25" ht="15.75" customHeight="1">
      <c r="A717" s="225"/>
      <c r="B717" s="225"/>
      <c r="C717" s="225"/>
      <c r="D717" s="225"/>
      <c r="E717" s="225"/>
      <c r="F717" s="225"/>
      <c r="G717" s="225"/>
      <c r="H717" s="225"/>
      <c r="I717" s="225"/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</row>
    <row r="718" spans="1:25" ht="15.75" customHeight="1">
      <c r="A718" s="225"/>
      <c r="B718" s="225"/>
      <c r="C718" s="225"/>
      <c r="D718" s="225"/>
      <c r="E718" s="225"/>
      <c r="F718" s="225"/>
      <c r="G718" s="225"/>
      <c r="H718" s="225"/>
      <c r="I718" s="225"/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</row>
    <row r="719" spans="1:25" ht="15.75" customHeight="1">
      <c r="A719" s="225"/>
      <c r="B719" s="225"/>
      <c r="C719" s="225"/>
      <c r="D719" s="225"/>
      <c r="E719" s="225"/>
      <c r="F719" s="225"/>
      <c r="G719" s="225"/>
      <c r="H719" s="225"/>
      <c r="I719" s="225"/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</row>
    <row r="720" spans="1:25" ht="15.75" customHeight="1">
      <c r="A720" s="225"/>
      <c r="B720" s="225"/>
      <c r="C720" s="225"/>
      <c r="D720" s="225"/>
      <c r="E720" s="225"/>
      <c r="F720" s="225"/>
      <c r="G720" s="225"/>
      <c r="H720" s="225"/>
      <c r="I720" s="225"/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</row>
    <row r="721" spans="1:25" ht="15.75" customHeight="1">
      <c r="A721" s="225"/>
      <c r="B721" s="225"/>
      <c r="C721" s="225"/>
      <c r="D721" s="225"/>
      <c r="E721" s="225"/>
      <c r="F721" s="225"/>
      <c r="G721" s="225"/>
      <c r="H721" s="225"/>
      <c r="I721" s="225"/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</row>
    <row r="722" spans="1:25" ht="15.75" customHeight="1">
      <c r="A722" s="225"/>
      <c r="B722" s="225"/>
      <c r="C722" s="225"/>
      <c r="D722" s="225"/>
      <c r="E722" s="225"/>
      <c r="F722" s="225"/>
      <c r="G722" s="225"/>
      <c r="H722" s="225"/>
      <c r="I722" s="225"/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</row>
    <row r="723" spans="1:25" ht="15.75" customHeight="1">
      <c r="A723" s="225"/>
      <c r="B723" s="225"/>
      <c r="C723" s="225"/>
      <c r="D723" s="225"/>
      <c r="E723" s="225"/>
      <c r="F723" s="225"/>
      <c r="G723" s="225"/>
      <c r="H723" s="225"/>
      <c r="I723" s="225"/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</row>
    <row r="724" spans="1:25" ht="15.75" customHeight="1">
      <c r="A724" s="225"/>
      <c r="B724" s="225"/>
      <c r="C724" s="225"/>
      <c r="D724" s="225"/>
      <c r="E724" s="225"/>
      <c r="F724" s="225"/>
      <c r="G724" s="225"/>
      <c r="H724" s="225"/>
      <c r="I724" s="225"/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</row>
    <row r="725" spans="1:25" ht="15.75" customHeight="1">
      <c r="A725" s="225"/>
      <c r="B725" s="225"/>
      <c r="C725" s="225"/>
      <c r="D725" s="225"/>
      <c r="E725" s="225"/>
      <c r="F725" s="225"/>
      <c r="G725" s="225"/>
      <c r="H725" s="225"/>
      <c r="I725" s="225"/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</row>
    <row r="726" spans="1:25" ht="15.75" customHeight="1">
      <c r="A726" s="225"/>
      <c r="B726" s="225"/>
      <c r="C726" s="225"/>
      <c r="D726" s="225"/>
      <c r="E726" s="225"/>
      <c r="F726" s="225"/>
      <c r="G726" s="225"/>
      <c r="H726" s="225"/>
      <c r="I726" s="225"/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</row>
    <row r="727" spans="1:25" ht="15.75" customHeight="1">
      <c r="A727" s="225"/>
      <c r="B727" s="225"/>
      <c r="C727" s="225"/>
      <c r="D727" s="225"/>
      <c r="E727" s="225"/>
      <c r="F727" s="225"/>
      <c r="G727" s="225"/>
      <c r="H727" s="225"/>
      <c r="I727" s="225"/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</row>
    <row r="728" spans="1:25" ht="15.75" customHeight="1">
      <c r="A728" s="225"/>
      <c r="B728" s="225"/>
      <c r="C728" s="225"/>
      <c r="D728" s="225"/>
      <c r="E728" s="225"/>
      <c r="F728" s="225"/>
      <c r="G728" s="225"/>
      <c r="H728" s="225"/>
      <c r="I728" s="225"/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</row>
    <row r="729" spans="1:25" ht="15.75" customHeight="1">
      <c r="A729" s="225"/>
      <c r="B729" s="225"/>
      <c r="C729" s="225"/>
      <c r="D729" s="225"/>
      <c r="E729" s="225"/>
      <c r="F729" s="225"/>
      <c r="G729" s="225"/>
      <c r="H729" s="225"/>
      <c r="I729" s="225"/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</row>
    <row r="730" spans="1:25" ht="15.75" customHeight="1">
      <c r="A730" s="225"/>
      <c r="B730" s="225"/>
      <c r="C730" s="225"/>
      <c r="D730" s="225"/>
      <c r="E730" s="225"/>
      <c r="F730" s="225"/>
      <c r="G730" s="225"/>
      <c r="H730" s="225"/>
      <c r="I730" s="225"/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</row>
    <row r="731" spans="1:25" ht="15.75" customHeight="1">
      <c r="A731" s="225"/>
      <c r="B731" s="225"/>
      <c r="C731" s="225"/>
      <c r="D731" s="225"/>
      <c r="E731" s="225"/>
      <c r="F731" s="225"/>
      <c r="G731" s="225"/>
      <c r="H731" s="225"/>
      <c r="I731" s="225"/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</row>
    <row r="732" spans="1:25" ht="15.75" customHeight="1">
      <c r="A732" s="225"/>
      <c r="B732" s="225"/>
      <c r="C732" s="225"/>
      <c r="D732" s="225"/>
      <c r="E732" s="225"/>
      <c r="F732" s="225"/>
      <c r="G732" s="225"/>
      <c r="H732" s="225"/>
      <c r="I732" s="225"/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</row>
    <row r="733" spans="1:25" ht="15.75" customHeight="1">
      <c r="A733" s="225"/>
      <c r="B733" s="225"/>
      <c r="C733" s="225"/>
      <c r="D733" s="225"/>
      <c r="E733" s="225"/>
      <c r="F733" s="225"/>
      <c r="G733" s="225"/>
      <c r="H733" s="225"/>
      <c r="I733" s="225"/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</row>
    <row r="734" spans="1:25" ht="15.75" customHeight="1">
      <c r="A734" s="225"/>
      <c r="B734" s="225"/>
      <c r="C734" s="225"/>
      <c r="D734" s="225"/>
      <c r="E734" s="225"/>
      <c r="F734" s="225"/>
      <c r="G734" s="225"/>
      <c r="H734" s="225"/>
      <c r="I734" s="225"/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</row>
    <row r="735" spans="1:25" ht="15.75" customHeight="1">
      <c r="A735" s="225"/>
      <c r="B735" s="225"/>
      <c r="C735" s="225"/>
      <c r="D735" s="225"/>
      <c r="E735" s="225"/>
      <c r="F735" s="225"/>
      <c r="G735" s="225"/>
      <c r="H735" s="225"/>
      <c r="I735" s="225"/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</row>
    <row r="736" spans="1:25" ht="15.75" customHeight="1">
      <c r="A736" s="225"/>
      <c r="B736" s="225"/>
      <c r="C736" s="225"/>
      <c r="D736" s="225"/>
      <c r="E736" s="225"/>
      <c r="F736" s="225"/>
      <c r="G736" s="225"/>
      <c r="H736" s="225"/>
      <c r="I736" s="225"/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</row>
    <row r="737" spans="1:25" ht="15.75" customHeight="1">
      <c r="A737" s="225"/>
      <c r="B737" s="225"/>
      <c r="C737" s="225"/>
      <c r="D737" s="225"/>
      <c r="E737" s="225"/>
      <c r="F737" s="225"/>
      <c r="G737" s="225"/>
      <c r="H737" s="225"/>
      <c r="I737" s="225"/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</row>
    <row r="738" spans="1:25" ht="15.75" customHeight="1">
      <c r="A738" s="225"/>
      <c r="B738" s="225"/>
      <c r="C738" s="225"/>
      <c r="D738" s="225"/>
      <c r="E738" s="225"/>
      <c r="F738" s="225"/>
      <c r="G738" s="225"/>
      <c r="H738" s="225"/>
      <c r="I738" s="225"/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</row>
    <row r="739" spans="1:25" ht="15.75" customHeight="1">
      <c r="A739" s="225"/>
      <c r="B739" s="225"/>
      <c r="C739" s="225"/>
      <c r="D739" s="225"/>
      <c r="E739" s="225"/>
      <c r="F739" s="225"/>
      <c r="G739" s="225"/>
      <c r="H739" s="225"/>
      <c r="I739" s="225"/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</row>
    <row r="740" spans="1:25" ht="15.75" customHeight="1">
      <c r="A740" s="225"/>
      <c r="B740" s="225"/>
      <c r="C740" s="225"/>
      <c r="D740" s="225"/>
      <c r="E740" s="225"/>
      <c r="F740" s="225"/>
      <c r="G740" s="225"/>
      <c r="H740" s="225"/>
      <c r="I740" s="225"/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</row>
    <row r="741" spans="1:25" ht="15.75" customHeight="1">
      <c r="A741" s="225"/>
      <c r="B741" s="225"/>
      <c r="C741" s="225"/>
      <c r="D741" s="225"/>
      <c r="E741" s="225"/>
      <c r="F741" s="225"/>
      <c r="G741" s="225"/>
      <c r="H741" s="225"/>
      <c r="I741" s="225"/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</row>
    <row r="742" spans="1:25" ht="15.75" customHeight="1">
      <c r="A742" s="225"/>
      <c r="B742" s="225"/>
      <c r="C742" s="225"/>
      <c r="D742" s="225"/>
      <c r="E742" s="225"/>
      <c r="F742" s="225"/>
      <c r="G742" s="225"/>
      <c r="H742" s="225"/>
      <c r="I742" s="225"/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</row>
    <row r="743" spans="1:25" ht="15.75" customHeight="1">
      <c r="A743" s="225"/>
      <c r="B743" s="225"/>
      <c r="C743" s="225"/>
      <c r="D743" s="225"/>
      <c r="E743" s="225"/>
      <c r="F743" s="225"/>
      <c r="G743" s="225"/>
      <c r="H743" s="225"/>
      <c r="I743" s="225"/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</row>
    <row r="744" spans="1:25" ht="15.75" customHeight="1">
      <c r="A744" s="225"/>
      <c r="B744" s="225"/>
      <c r="C744" s="225"/>
      <c r="D744" s="225"/>
      <c r="E744" s="225"/>
      <c r="F744" s="225"/>
      <c r="G744" s="225"/>
      <c r="H744" s="225"/>
      <c r="I744" s="225"/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</row>
    <row r="745" spans="1:25" ht="15.75" customHeight="1">
      <c r="A745" s="225"/>
      <c r="B745" s="225"/>
      <c r="C745" s="225"/>
      <c r="D745" s="225"/>
      <c r="E745" s="225"/>
      <c r="F745" s="225"/>
      <c r="G745" s="225"/>
      <c r="H745" s="225"/>
      <c r="I745" s="225"/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</row>
    <row r="746" spans="1:25" ht="15.75" customHeight="1">
      <c r="A746" s="225"/>
      <c r="B746" s="225"/>
      <c r="C746" s="225"/>
      <c r="D746" s="225"/>
      <c r="E746" s="225"/>
      <c r="F746" s="225"/>
      <c r="G746" s="225"/>
      <c r="H746" s="225"/>
      <c r="I746" s="225"/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</row>
    <row r="747" spans="1:25" ht="15.75" customHeight="1">
      <c r="A747" s="225"/>
      <c r="B747" s="225"/>
      <c r="C747" s="225"/>
      <c r="D747" s="225"/>
      <c r="E747" s="225"/>
      <c r="F747" s="225"/>
      <c r="G747" s="225"/>
      <c r="H747" s="225"/>
      <c r="I747" s="225"/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</row>
    <row r="748" spans="1:25" ht="15.75" customHeight="1">
      <c r="A748" s="225"/>
      <c r="B748" s="225"/>
      <c r="C748" s="225"/>
      <c r="D748" s="225"/>
      <c r="E748" s="225"/>
      <c r="F748" s="225"/>
      <c r="G748" s="225"/>
      <c r="H748" s="225"/>
      <c r="I748" s="225"/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</row>
    <row r="749" spans="1:25" ht="15.75" customHeight="1">
      <c r="A749" s="225"/>
      <c r="B749" s="225"/>
      <c r="C749" s="225"/>
      <c r="D749" s="225"/>
      <c r="E749" s="225"/>
      <c r="F749" s="225"/>
      <c r="G749" s="225"/>
      <c r="H749" s="225"/>
      <c r="I749" s="225"/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</row>
    <row r="750" spans="1:25" ht="15.75" customHeight="1">
      <c r="A750" s="225"/>
      <c r="B750" s="225"/>
      <c r="C750" s="225"/>
      <c r="D750" s="225"/>
      <c r="E750" s="225"/>
      <c r="F750" s="225"/>
      <c r="G750" s="225"/>
      <c r="H750" s="225"/>
      <c r="I750" s="225"/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</row>
    <row r="751" spans="1:25" ht="15.75" customHeight="1">
      <c r="A751" s="225"/>
      <c r="B751" s="225"/>
      <c r="C751" s="225"/>
      <c r="D751" s="225"/>
      <c r="E751" s="225"/>
      <c r="F751" s="225"/>
      <c r="G751" s="225"/>
      <c r="H751" s="225"/>
      <c r="I751" s="225"/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</row>
    <row r="752" spans="1:25" ht="15.75" customHeight="1">
      <c r="A752" s="225"/>
      <c r="B752" s="225"/>
      <c r="C752" s="225"/>
      <c r="D752" s="225"/>
      <c r="E752" s="225"/>
      <c r="F752" s="225"/>
      <c r="G752" s="225"/>
      <c r="H752" s="225"/>
      <c r="I752" s="225"/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</row>
    <row r="753" spans="1:25" ht="15.75" customHeight="1">
      <c r="A753" s="225"/>
      <c r="B753" s="225"/>
      <c r="C753" s="225"/>
      <c r="D753" s="225"/>
      <c r="E753" s="225"/>
      <c r="F753" s="225"/>
      <c r="G753" s="225"/>
      <c r="H753" s="225"/>
      <c r="I753" s="225"/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</row>
    <row r="754" spans="1:25" ht="15.75" customHeight="1">
      <c r="A754" s="225"/>
      <c r="B754" s="225"/>
      <c r="C754" s="225"/>
      <c r="D754" s="225"/>
      <c r="E754" s="225"/>
      <c r="F754" s="225"/>
      <c r="G754" s="225"/>
      <c r="H754" s="225"/>
      <c r="I754" s="225"/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</row>
    <row r="755" spans="1:25" ht="15.75" customHeight="1">
      <c r="A755" s="225"/>
      <c r="B755" s="225"/>
      <c r="C755" s="225"/>
      <c r="D755" s="225"/>
      <c r="E755" s="225"/>
      <c r="F755" s="225"/>
      <c r="G755" s="225"/>
      <c r="H755" s="225"/>
      <c r="I755" s="225"/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</row>
    <row r="756" spans="1:25" ht="15.75" customHeight="1">
      <c r="A756" s="225"/>
      <c r="B756" s="225"/>
      <c r="C756" s="225"/>
      <c r="D756" s="225"/>
      <c r="E756" s="225"/>
      <c r="F756" s="225"/>
      <c r="G756" s="225"/>
      <c r="H756" s="225"/>
      <c r="I756" s="225"/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</row>
    <row r="757" spans="1:25" ht="15.75" customHeight="1">
      <c r="A757" s="225"/>
      <c r="B757" s="225"/>
      <c r="C757" s="225"/>
      <c r="D757" s="225"/>
      <c r="E757" s="225"/>
      <c r="F757" s="225"/>
      <c r="G757" s="225"/>
      <c r="H757" s="225"/>
      <c r="I757" s="225"/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</row>
    <row r="758" spans="1:25" ht="15.75" customHeight="1">
      <c r="A758" s="225"/>
      <c r="B758" s="225"/>
      <c r="C758" s="225"/>
      <c r="D758" s="225"/>
      <c r="E758" s="225"/>
      <c r="F758" s="225"/>
      <c r="G758" s="225"/>
      <c r="H758" s="225"/>
      <c r="I758" s="225"/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</row>
    <row r="759" spans="1:25" ht="15.75" customHeight="1">
      <c r="A759" s="225"/>
      <c r="B759" s="225"/>
      <c r="C759" s="225"/>
      <c r="D759" s="225"/>
      <c r="E759" s="225"/>
      <c r="F759" s="225"/>
      <c r="G759" s="225"/>
      <c r="H759" s="225"/>
      <c r="I759" s="225"/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</row>
    <row r="760" spans="1:25" ht="15.75" customHeight="1">
      <c r="A760" s="225"/>
      <c r="B760" s="225"/>
      <c r="C760" s="225"/>
      <c r="D760" s="225"/>
      <c r="E760" s="225"/>
      <c r="F760" s="225"/>
      <c r="G760" s="225"/>
      <c r="H760" s="225"/>
      <c r="I760" s="225"/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</row>
    <row r="761" spans="1:25" ht="15.75" customHeight="1">
      <c r="A761" s="225"/>
      <c r="B761" s="225"/>
      <c r="C761" s="225"/>
      <c r="D761" s="225"/>
      <c r="E761" s="225"/>
      <c r="F761" s="225"/>
      <c r="G761" s="225"/>
      <c r="H761" s="225"/>
      <c r="I761" s="225"/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</row>
    <row r="762" spans="1:25" ht="15.75" customHeight="1">
      <c r="A762" s="225"/>
      <c r="B762" s="225"/>
      <c r="C762" s="225"/>
      <c r="D762" s="225"/>
      <c r="E762" s="225"/>
      <c r="F762" s="225"/>
      <c r="G762" s="225"/>
      <c r="H762" s="225"/>
      <c r="I762" s="225"/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</row>
    <row r="763" spans="1:25" ht="15.75" customHeight="1">
      <c r="A763" s="225"/>
      <c r="B763" s="225"/>
      <c r="C763" s="225"/>
      <c r="D763" s="225"/>
      <c r="E763" s="225"/>
      <c r="F763" s="225"/>
      <c r="G763" s="225"/>
      <c r="H763" s="225"/>
      <c r="I763" s="225"/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</row>
    <row r="764" spans="1:25" ht="15.75" customHeight="1">
      <c r="A764" s="225"/>
      <c r="B764" s="225"/>
      <c r="C764" s="225"/>
      <c r="D764" s="225"/>
      <c r="E764" s="225"/>
      <c r="F764" s="225"/>
      <c r="G764" s="225"/>
      <c r="H764" s="225"/>
      <c r="I764" s="225"/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</row>
    <row r="765" spans="1:25" ht="15.75" customHeight="1">
      <c r="A765" s="225"/>
      <c r="B765" s="225"/>
      <c r="C765" s="225"/>
      <c r="D765" s="225"/>
      <c r="E765" s="225"/>
      <c r="F765" s="225"/>
      <c r="G765" s="225"/>
      <c r="H765" s="225"/>
      <c r="I765" s="225"/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</row>
    <row r="766" spans="1:25" ht="15.75" customHeight="1">
      <c r="A766" s="225"/>
      <c r="B766" s="225"/>
      <c r="C766" s="225"/>
      <c r="D766" s="225"/>
      <c r="E766" s="225"/>
      <c r="F766" s="225"/>
      <c r="G766" s="225"/>
      <c r="H766" s="225"/>
      <c r="I766" s="225"/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</row>
    <row r="767" spans="1:25" ht="15.75" customHeight="1">
      <c r="A767" s="225"/>
      <c r="B767" s="225"/>
      <c r="C767" s="225"/>
      <c r="D767" s="225"/>
      <c r="E767" s="225"/>
      <c r="F767" s="225"/>
      <c r="G767" s="225"/>
      <c r="H767" s="225"/>
      <c r="I767" s="225"/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</row>
    <row r="768" spans="1:25" ht="15.75" customHeight="1">
      <c r="A768" s="225"/>
      <c r="B768" s="225"/>
      <c r="C768" s="225"/>
      <c r="D768" s="225"/>
      <c r="E768" s="225"/>
      <c r="F768" s="225"/>
      <c r="G768" s="225"/>
      <c r="H768" s="225"/>
      <c r="I768" s="225"/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</row>
    <row r="769" spans="1:25" ht="15.75" customHeight="1">
      <c r="A769" s="225"/>
      <c r="B769" s="225"/>
      <c r="C769" s="225"/>
      <c r="D769" s="225"/>
      <c r="E769" s="225"/>
      <c r="F769" s="225"/>
      <c r="G769" s="225"/>
      <c r="H769" s="225"/>
      <c r="I769" s="225"/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</row>
    <row r="770" spans="1:25" ht="15.75" customHeight="1">
      <c r="A770" s="225"/>
      <c r="B770" s="225"/>
      <c r="C770" s="225"/>
      <c r="D770" s="225"/>
      <c r="E770" s="225"/>
      <c r="F770" s="225"/>
      <c r="G770" s="225"/>
      <c r="H770" s="225"/>
      <c r="I770" s="225"/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</row>
    <row r="771" spans="1:25" ht="15.75" customHeight="1">
      <c r="A771" s="225"/>
      <c r="B771" s="225"/>
      <c r="C771" s="225"/>
      <c r="D771" s="225"/>
      <c r="E771" s="225"/>
      <c r="F771" s="225"/>
      <c r="G771" s="225"/>
      <c r="H771" s="225"/>
      <c r="I771" s="225"/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</row>
    <row r="772" spans="1:25" ht="15.75" customHeight="1">
      <c r="A772" s="225"/>
      <c r="B772" s="225"/>
      <c r="C772" s="225"/>
      <c r="D772" s="225"/>
      <c r="E772" s="225"/>
      <c r="F772" s="225"/>
      <c r="G772" s="225"/>
      <c r="H772" s="225"/>
      <c r="I772" s="225"/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</row>
    <row r="773" spans="1:25" ht="15.75" customHeight="1">
      <c r="A773" s="225"/>
      <c r="B773" s="225"/>
      <c r="C773" s="225"/>
      <c r="D773" s="225"/>
      <c r="E773" s="225"/>
      <c r="F773" s="225"/>
      <c r="G773" s="225"/>
      <c r="H773" s="225"/>
      <c r="I773" s="225"/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</row>
    <row r="774" spans="1:25" ht="15.75" customHeight="1">
      <c r="A774" s="225"/>
      <c r="B774" s="225"/>
      <c r="C774" s="225"/>
      <c r="D774" s="225"/>
      <c r="E774" s="225"/>
      <c r="F774" s="225"/>
      <c r="G774" s="225"/>
      <c r="H774" s="225"/>
      <c r="I774" s="225"/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</row>
    <row r="775" spans="1:25" ht="15.75" customHeight="1">
      <c r="A775" s="225"/>
      <c r="B775" s="225"/>
      <c r="C775" s="225"/>
      <c r="D775" s="225"/>
      <c r="E775" s="225"/>
      <c r="F775" s="225"/>
      <c r="G775" s="225"/>
      <c r="H775" s="225"/>
      <c r="I775" s="225"/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</row>
    <row r="776" spans="1:25" ht="15.75" customHeight="1">
      <c r="A776" s="225"/>
      <c r="B776" s="225"/>
      <c r="C776" s="225"/>
      <c r="D776" s="225"/>
      <c r="E776" s="225"/>
      <c r="F776" s="225"/>
      <c r="G776" s="225"/>
      <c r="H776" s="225"/>
      <c r="I776" s="225"/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</row>
    <row r="777" spans="1:25" ht="15.75" customHeight="1">
      <c r="A777" s="225"/>
      <c r="B777" s="225"/>
      <c r="C777" s="225"/>
      <c r="D777" s="225"/>
      <c r="E777" s="225"/>
      <c r="F777" s="225"/>
      <c r="G777" s="225"/>
      <c r="H777" s="225"/>
      <c r="I777" s="225"/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</row>
    <row r="778" spans="1:25" ht="15.75" customHeight="1">
      <c r="A778" s="225"/>
      <c r="B778" s="225"/>
      <c r="C778" s="225"/>
      <c r="D778" s="225"/>
      <c r="E778" s="225"/>
      <c r="F778" s="225"/>
      <c r="G778" s="225"/>
      <c r="H778" s="225"/>
      <c r="I778" s="225"/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</row>
    <row r="779" spans="1:25" ht="15.75" customHeight="1">
      <c r="A779" s="225"/>
      <c r="B779" s="225"/>
      <c r="C779" s="225"/>
      <c r="D779" s="225"/>
      <c r="E779" s="225"/>
      <c r="F779" s="225"/>
      <c r="G779" s="225"/>
      <c r="H779" s="225"/>
      <c r="I779" s="225"/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</row>
    <row r="780" spans="1:25" ht="15.75" customHeight="1">
      <c r="A780" s="225"/>
      <c r="B780" s="225"/>
      <c r="C780" s="225"/>
      <c r="D780" s="225"/>
      <c r="E780" s="225"/>
      <c r="F780" s="225"/>
      <c r="G780" s="225"/>
      <c r="H780" s="225"/>
      <c r="I780" s="225"/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</row>
    <row r="781" spans="1:25" ht="15.75" customHeight="1">
      <c r="A781" s="225"/>
      <c r="B781" s="225"/>
      <c r="C781" s="225"/>
      <c r="D781" s="225"/>
      <c r="E781" s="225"/>
      <c r="F781" s="225"/>
      <c r="G781" s="225"/>
      <c r="H781" s="225"/>
      <c r="I781" s="225"/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</row>
    <row r="782" spans="1:25" ht="15.75" customHeight="1">
      <c r="A782" s="225"/>
      <c r="B782" s="225"/>
      <c r="C782" s="225"/>
      <c r="D782" s="225"/>
      <c r="E782" s="225"/>
      <c r="F782" s="225"/>
      <c r="G782" s="225"/>
      <c r="H782" s="225"/>
      <c r="I782" s="225"/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</row>
    <row r="783" spans="1:25" ht="15.75" customHeight="1">
      <c r="A783" s="225"/>
      <c r="B783" s="225"/>
      <c r="C783" s="225"/>
      <c r="D783" s="225"/>
      <c r="E783" s="225"/>
      <c r="F783" s="225"/>
      <c r="G783" s="225"/>
      <c r="H783" s="225"/>
      <c r="I783" s="225"/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</row>
    <row r="784" spans="1:25" ht="15.75" customHeight="1">
      <c r="A784" s="225"/>
      <c r="B784" s="225"/>
      <c r="C784" s="225"/>
      <c r="D784" s="225"/>
      <c r="E784" s="225"/>
      <c r="F784" s="225"/>
      <c r="G784" s="225"/>
      <c r="H784" s="225"/>
      <c r="I784" s="225"/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</row>
    <row r="785" spans="1:25" ht="15.75" customHeight="1">
      <c r="A785" s="225"/>
      <c r="B785" s="225"/>
      <c r="C785" s="225"/>
      <c r="D785" s="225"/>
      <c r="E785" s="225"/>
      <c r="F785" s="225"/>
      <c r="G785" s="225"/>
      <c r="H785" s="225"/>
      <c r="I785" s="225"/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</row>
    <row r="786" spans="1:25" ht="15.75" customHeight="1">
      <c r="A786" s="225"/>
      <c r="B786" s="225"/>
      <c r="C786" s="225"/>
      <c r="D786" s="225"/>
      <c r="E786" s="225"/>
      <c r="F786" s="225"/>
      <c r="G786" s="225"/>
      <c r="H786" s="225"/>
      <c r="I786" s="225"/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</row>
    <row r="787" spans="1:25" ht="15.75" customHeight="1">
      <c r="A787" s="225"/>
      <c r="B787" s="225"/>
      <c r="C787" s="225"/>
      <c r="D787" s="225"/>
      <c r="E787" s="225"/>
      <c r="F787" s="225"/>
      <c r="G787" s="225"/>
      <c r="H787" s="225"/>
      <c r="I787" s="225"/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</row>
    <row r="788" spans="1:25" ht="15.75" customHeight="1">
      <c r="A788" s="225"/>
      <c r="B788" s="225"/>
      <c r="C788" s="225"/>
      <c r="D788" s="225"/>
      <c r="E788" s="225"/>
      <c r="F788" s="225"/>
      <c r="G788" s="225"/>
      <c r="H788" s="225"/>
      <c r="I788" s="225"/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</row>
    <row r="789" spans="1:25" ht="15.75" customHeight="1">
      <c r="A789" s="225"/>
      <c r="B789" s="225"/>
      <c r="C789" s="225"/>
      <c r="D789" s="225"/>
      <c r="E789" s="225"/>
      <c r="F789" s="225"/>
      <c r="G789" s="225"/>
      <c r="H789" s="225"/>
      <c r="I789" s="225"/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</row>
    <row r="790" spans="1:25" ht="15.75" customHeight="1">
      <c r="A790" s="225"/>
      <c r="B790" s="225"/>
      <c r="C790" s="225"/>
      <c r="D790" s="225"/>
      <c r="E790" s="225"/>
      <c r="F790" s="225"/>
      <c r="G790" s="225"/>
      <c r="H790" s="225"/>
      <c r="I790" s="225"/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</row>
    <row r="791" spans="1:25" ht="15.75" customHeight="1">
      <c r="A791" s="225"/>
      <c r="B791" s="225"/>
      <c r="C791" s="225"/>
      <c r="D791" s="225"/>
      <c r="E791" s="225"/>
      <c r="F791" s="225"/>
      <c r="G791" s="225"/>
      <c r="H791" s="225"/>
      <c r="I791" s="225"/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</row>
    <row r="792" spans="1:25" ht="15.75" customHeight="1">
      <c r="A792" s="225"/>
      <c r="B792" s="225"/>
      <c r="C792" s="225"/>
      <c r="D792" s="225"/>
      <c r="E792" s="225"/>
      <c r="F792" s="225"/>
      <c r="G792" s="225"/>
      <c r="H792" s="225"/>
      <c r="I792" s="225"/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</row>
    <row r="793" spans="1:25" ht="15.75" customHeight="1">
      <c r="A793" s="225"/>
      <c r="B793" s="225"/>
      <c r="C793" s="225"/>
      <c r="D793" s="225"/>
      <c r="E793" s="225"/>
      <c r="F793" s="225"/>
      <c r="G793" s="225"/>
      <c r="H793" s="225"/>
      <c r="I793" s="225"/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</row>
    <row r="794" spans="1:25" ht="15.75" customHeight="1">
      <c r="A794" s="225"/>
      <c r="B794" s="225"/>
      <c r="C794" s="225"/>
      <c r="D794" s="225"/>
      <c r="E794" s="225"/>
      <c r="F794" s="225"/>
      <c r="G794" s="225"/>
      <c r="H794" s="225"/>
      <c r="I794" s="225"/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</row>
    <row r="795" spans="1:25" ht="15.75" customHeight="1">
      <c r="A795" s="225"/>
      <c r="B795" s="225"/>
      <c r="C795" s="225"/>
      <c r="D795" s="225"/>
      <c r="E795" s="225"/>
      <c r="F795" s="225"/>
      <c r="G795" s="225"/>
      <c r="H795" s="225"/>
      <c r="I795" s="225"/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</row>
    <row r="796" spans="1:25" ht="15.75" customHeight="1">
      <c r="A796" s="225"/>
      <c r="B796" s="225"/>
      <c r="C796" s="225"/>
      <c r="D796" s="225"/>
      <c r="E796" s="225"/>
      <c r="F796" s="225"/>
      <c r="G796" s="225"/>
      <c r="H796" s="225"/>
      <c r="I796" s="225"/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</row>
    <row r="797" spans="1:25" ht="15.75" customHeight="1">
      <c r="A797" s="225"/>
      <c r="B797" s="225"/>
      <c r="C797" s="225"/>
      <c r="D797" s="225"/>
      <c r="E797" s="225"/>
      <c r="F797" s="225"/>
      <c r="G797" s="225"/>
      <c r="H797" s="225"/>
      <c r="I797" s="225"/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</row>
    <row r="798" spans="1:25" ht="15.75" customHeight="1">
      <c r="A798" s="225"/>
      <c r="B798" s="225"/>
      <c r="C798" s="225"/>
      <c r="D798" s="225"/>
      <c r="E798" s="225"/>
      <c r="F798" s="225"/>
      <c r="G798" s="225"/>
      <c r="H798" s="225"/>
      <c r="I798" s="225"/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</row>
    <row r="799" spans="1:25" ht="15.75" customHeight="1">
      <c r="A799" s="225"/>
      <c r="B799" s="225"/>
      <c r="C799" s="225"/>
      <c r="D799" s="225"/>
      <c r="E799" s="225"/>
      <c r="F799" s="225"/>
      <c r="G799" s="225"/>
      <c r="H799" s="225"/>
      <c r="I799" s="225"/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</row>
    <row r="800" spans="1:25" ht="15.75" customHeight="1">
      <c r="A800" s="225"/>
      <c r="B800" s="225"/>
      <c r="C800" s="225"/>
      <c r="D800" s="225"/>
      <c r="E800" s="225"/>
      <c r="F800" s="225"/>
      <c r="G800" s="225"/>
      <c r="H800" s="225"/>
      <c r="I800" s="225"/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</row>
    <row r="801" spans="1:25" ht="15.75" customHeight="1">
      <c r="A801" s="225"/>
      <c r="B801" s="225"/>
      <c r="C801" s="225"/>
      <c r="D801" s="225"/>
      <c r="E801" s="225"/>
      <c r="F801" s="225"/>
      <c r="G801" s="225"/>
      <c r="H801" s="225"/>
      <c r="I801" s="225"/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</row>
    <row r="802" spans="1:25" ht="15.75" customHeight="1">
      <c r="A802" s="225"/>
      <c r="B802" s="225"/>
      <c r="C802" s="225"/>
      <c r="D802" s="225"/>
      <c r="E802" s="225"/>
      <c r="F802" s="225"/>
      <c r="G802" s="225"/>
      <c r="H802" s="225"/>
      <c r="I802" s="225"/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</row>
    <row r="803" spans="1:25" ht="15.75" customHeight="1">
      <c r="A803" s="225"/>
      <c r="B803" s="225"/>
      <c r="C803" s="225"/>
      <c r="D803" s="225"/>
      <c r="E803" s="225"/>
      <c r="F803" s="225"/>
      <c r="G803" s="225"/>
      <c r="H803" s="225"/>
      <c r="I803" s="225"/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</row>
    <row r="804" spans="1:25" ht="15.75" customHeight="1">
      <c r="A804" s="225"/>
      <c r="B804" s="225"/>
      <c r="C804" s="225"/>
      <c r="D804" s="225"/>
      <c r="E804" s="225"/>
      <c r="F804" s="225"/>
      <c r="G804" s="225"/>
      <c r="H804" s="225"/>
      <c r="I804" s="225"/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</row>
    <row r="805" spans="1:25" ht="15.75" customHeight="1">
      <c r="A805" s="225"/>
      <c r="B805" s="225"/>
      <c r="C805" s="225"/>
      <c r="D805" s="225"/>
      <c r="E805" s="225"/>
      <c r="F805" s="225"/>
      <c r="G805" s="225"/>
      <c r="H805" s="225"/>
      <c r="I805" s="225"/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</row>
    <row r="806" spans="1:25" ht="15.75" customHeight="1">
      <c r="A806" s="225"/>
      <c r="B806" s="225"/>
      <c r="C806" s="225"/>
      <c r="D806" s="225"/>
      <c r="E806" s="225"/>
      <c r="F806" s="225"/>
      <c r="G806" s="225"/>
      <c r="H806" s="225"/>
      <c r="I806" s="225"/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</row>
    <row r="807" spans="1:25" ht="15.75" customHeight="1">
      <c r="A807" s="225"/>
      <c r="B807" s="225"/>
      <c r="C807" s="225"/>
      <c r="D807" s="225"/>
      <c r="E807" s="225"/>
      <c r="F807" s="225"/>
      <c r="G807" s="225"/>
      <c r="H807" s="225"/>
      <c r="I807" s="225"/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</row>
    <row r="808" spans="1:25" ht="15.75" customHeight="1">
      <c r="A808" s="225"/>
      <c r="B808" s="225"/>
      <c r="C808" s="225"/>
      <c r="D808" s="225"/>
      <c r="E808" s="225"/>
      <c r="F808" s="225"/>
      <c r="G808" s="225"/>
      <c r="H808" s="225"/>
      <c r="I808" s="225"/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</row>
    <row r="809" spans="1:25" ht="15.75" customHeight="1">
      <c r="A809" s="225"/>
      <c r="B809" s="225"/>
      <c r="C809" s="225"/>
      <c r="D809" s="225"/>
      <c r="E809" s="225"/>
      <c r="F809" s="225"/>
      <c r="G809" s="225"/>
      <c r="H809" s="225"/>
      <c r="I809" s="225"/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</row>
    <row r="810" spans="1:25" ht="15.75" customHeight="1">
      <c r="A810" s="225"/>
      <c r="B810" s="225"/>
      <c r="C810" s="225"/>
      <c r="D810" s="225"/>
      <c r="E810" s="225"/>
      <c r="F810" s="225"/>
      <c r="G810" s="225"/>
      <c r="H810" s="225"/>
      <c r="I810" s="225"/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</row>
    <row r="811" spans="1:25" ht="15.75" customHeight="1">
      <c r="A811" s="225"/>
      <c r="B811" s="225"/>
      <c r="C811" s="225"/>
      <c r="D811" s="225"/>
      <c r="E811" s="225"/>
      <c r="F811" s="225"/>
      <c r="G811" s="225"/>
      <c r="H811" s="225"/>
      <c r="I811" s="225"/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</row>
    <row r="812" spans="1:25" ht="15.75" customHeight="1">
      <c r="A812" s="225"/>
      <c r="B812" s="225"/>
      <c r="C812" s="225"/>
      <c r="D812" s="225"/>
      <c r="E812" s="225"/>
      <c r="F812" s="225"/>
      <c r="G812" s="225"/>
      <c r="H812" s="225"/>
      <c r="I812" s="225"/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</row>
    <row r="813" spans="1:25" ht="15.75" customHeight="1">
      <c r="A813" s="225"/>
      <c r="B813" s="225"/>
      <c r="C813" s="225"/>
      <c r="D813" s="225"/>
      <c r="E813" s="225"/>
      <c r="F813" s="225"/>
      <c r="G813" s="225"/>
      <c r="H813" s="225"/>
      <c r="I813" s="225"/>
      <c r="J813" s="209"/>
      <c r="K813" s="209"/>
      <c r="L813" s="209"/>
      <c r="M813" s="209"/>
      <c r="N813" s="209"/>
      <c r="O813" s="209"/>
      <c r="P813" s="209"/>
      <c r="Q813" s="209"/>
      <c r="R813" s="209"/>
      <c r="S813" s="209"/>
      <c r="T813" s="209"/>
      <c r="U813" s="209"/>
      <c r="V813" s="209"/>
      <c r="W813" s="209"/>
      <c r="X813" s="209"/>
      <c r="Y813" s="209"/>
    </row>
    <row r="814" spans="1:25" ht="15.75" customHeight="1">
      <c r="A814" s="225"/>
      <c r="B814" s="225"/>
      <c r="C814" s="225"/>
      <c r="D814" s="225"/>
      <c r="E814" s="225"/>
      <c r="F814" s="225"/>
      <c r="G814" s="225"/>
      <c r="H814" s="225"/>
      <c r="I814" s="225"/>
      <c r="J814" s="209"/>
      <c r="K814" s="209"/>
      <c r="L814" s="209"/>
      <c r="M814" s="209"/>
      <c r="N814" s="209"/>
      <c r="O814" s="209"/>
      <c r="P814" s="209"/>
      <c r="Q814" s="209"/>
      <c r="R814" s="209"/>
      <c r="S814" s="209"/>
      <c r="T814" s="209"/>
      <c r="U814" s="209"/>
      <c r="V814" s="209"/>
      <c r="W814" s="209"/>
      <c r="X814" s="209"/>
      <c r="Y814" s="209"/>
    </row>
    <row r="815" spans="1:25" ht="15.75" customHeight="1">
      <c r="A815" s="225"/>
      <c r="B815" s="225"/>
      <c r="C815" s="225"/>
      <c r="D815" s="225"/>
      <c r="E815" s="225"/>
      <c r="F815" s="225"/>
      <c r="G815" s="225"/>
      <c r="H815" s="225"/>
      <c r="I815" s="225"/>
      <c r="J815" s="209"/>
      <c r="K815" s="209"/>
      <c r="L815" s="209"/>
      <c r="M815" s="209"/>
      <c r="N815" s="209"/>
      <c r="O815" s="209"/>
      <c r="P815" s="209"/>
      <c r="Q815" s="209"/>
      <c r="R815" s="209"/>
      <c r="S815" s="209"/>
      <c r="T815" s="209"/>
      <c r="U815" s="209"/>
      <c r="V815" s="209"/>
      <c r="W815" s="209"/>
      <c r="X815" s="209"/>
      <c r="Y815" s="209"/>
    </row>
    <row r="816" spans="1:25" ht="15.75" customHeight="1">
      <c r="A816" s="225"/>
      <c r="B816" s="225"/>
      <c r="C816" s="225"/>
      <c r="D816" s="225"/>
      <c r="E816" s="225"/>
      <c r="F816" s="225"/>
      <c r="G816" s="225"/>
      <c r="H816" s="225"/>
      <c r="I816" s="225"/>
      <c r="J816" s="209"/>
      <c r="K816" s="209"/>
      <c r="L816" s="209"/>
      <c r="M816" s="209"/>
      <c r="N816" s="209"/>
      <c r="O816" s="209"/>
      <c r="P816" s="209"/>
      <c r="Q816" s="209"/>
      <c r="R816" s="209"/>
      <c r="S816" s="209"/>
      <c r="T816" s="209"/>
      <c r="U816" s="209"/>
      <c r="V816" s="209"/>
      <c r="W816" s="209"/>
      <c r="X816" s="209"/>
      <c r="Y816" s="209"/>
    </row>
    <row r="817" spans="1:25" ht="15.75" customHeight="1">
      <c r="A817" s="225"/>
      <c r="B817" s="225"/>
      <c r="C817" s="225"/>
      <c r="D817" s="225"/>
      <c r="E817" s="225"/>
      <c r="F817" s="225"/>
      <c r="G817" s="225"/>
      <c r="H817" s="225"/>
      <c r="I817" s="225"/>
      <c r="J817" s="209"/>
      <c r="K817" s="209"/>
      <c r="L817" s="209"/>
      <c r="M817" s="209"/>
      <c r="N817" s="209"/>
      <c r="O817" s="209"/>
      <c r="P817" s="209"/>
      <c r="Q817" s="209"/>
      <c r="R817" s="209"/>
      <c r="S817" s="209"/>
      <c r="T817" s="209"/>
      <c r="U817" s="209"/>
      <c r="V817" s="209"/>
      <c r="W817" s="209"/>
      <c r="X817" s="209"/>
      <c r="Y817" s="209"/>
    </row>
    <row r="818" spans="1:25" ht="15.75" customHeight="1">
      <c r="A818" s="225"/>
      <c r="B818" s="225"/>
      <c r="C818" s="225"/>
      <c r="D818" s="225"/>
      <c r="E818" s="225"/>
      <c r="F818" s="225"/>
      <c r="G818" s="225"/>
      <c r="H818" s="225"/>
      <c r="I818" s="225"/>
      <c r="J818" s="209"/>
      <c r="K818" s="209"/>
      <c r="L818" s="209"/>
      <c r="M818" s="209"/>
      <c r="N818" s="209"/>
      <c r="O818" s="209"/>
      <c r="P818" s="209"/>
      <c r="Q818" s="209"/>
      <c r="R818" s="209"/>
      <c r="S818" s="209"/>
      <c r="T818" s="209"/>
      <c r="U818" s="209"/>
      <c r="V818" s="209"/>
      <c r="W818" s="209"/>
      <c r="X818" s="209"/>
      <c r="Y818" s="209"/>
    </row>
    <row r="819" spans="1:25" ht="15.75" customHeight="1">
      <c r="A819" s="225"/>
      <c r="B819" s="225"/>
      <c r="C819" s="225"/>
      <c r="D819" s="225"/>
      <c r="E819" s="225"/>
      <c r="F819" s="225"/>
      <c r="G819" s="225"/>
      <c r="H819" s="225"/>
      <c r="I819" s="225"/>
      <c r="J819" s="209"/>
      <c r="K819" s="209"/>
      <c r="L819" s="209"/>
      <c r="M819" s="209"/>
      <c r="N819" s="209"/>
      <c r="O819" s="209"/>
      <c r="P819" s="209"/>
      <c r="Q819" s="209"/>
      <c r="R819" s="209"/>
      <c r="S819" s="209"/>
      <c r="T819" s="209"/>
      <c r="U819" s="209"/>
      <c r="V819" s="209"/>
      <c r="W819" s="209"/>
      <c r="X819" s="209"/>
      <c r="Y819" s="209"/>
    </row>
    <row r="820" spans="1:25" ht="15.75" customHeight="1">
      <c r="A820" s="225"/>
      <c r="B820" s="225"/>
      <c r="C820" s="225"/>
      <c r="D820" s="225"/>
      <c r="E820" s="225"/>
      <c r="F820" s="225"/>
      <c r="G820" s="225"/>
      <c r="H820" s="225"/>
      <c r="I820" s="225"/>
      <c r="J820" s="209"/>
      <c r="K820" s="209"/>
      <c r="L820" s="209"/>
      <c r="M820" s="209"/>
      <c r="N820" s="209"/>
      <c r="O820" s="209"/>
      <c r="P820" s="209"/>
      <c r="Q820" s="209"/>
      <c r="R820" s="209"/>
      <c r="S820" s="209"/>
      <c r="T820" s="209"/>
      <c r="U820" s="209"/>
      <c r="V820" s="209"/>
      <c r="W820" s="209"/>
      <c r="X820" s="209"/>
      <c r="Y820" s="209"/>
    </row>
    <row r="821" spans="1:25" ht="15.75" customHeight="1">
      <c r="A821" s="225"/>
      <c r="B821" s="225"/>
      <c r="C821" s="225"/>
      <c r="D821" s="225"/>
      <c r="E821" s="225"/>
      <c r="F821" s="225"/>
      <c r="G821" s="225"/>
      <c r="H821" s="225"/>
      <c r="I821" s="225"/>
      <c r="J821" s="209"/>
      <c r="K821" s="209"/>
      <c r="L821" s="209"/>
      <c r="M821" s="209"/>
      <c r="N821" s="209"/>
      <c r="O821" s="209"/>
      <c r="P821" s="209"/>
      <c r="Q821" s="209"/>
      <c r="R821" s="209"/>
      <c r="S821" s="209"/>
      <c r="T821" s="209"/>
      <c r="U821" s="209"/>
      <c r="V821" s="209"/>
      <c r="W821" s="209"/>
      <c r="X821" s="209"/>
      <c r="Y821" s="209"/>
    </row>
    <row r="822" spans="1:25" ht="15.75" customHeight="1">
      <c r="A822" s="225"/>
      <c r="B822" s="225"/>
      <c r="C822" s="225"/>
      <c r="D822" s="225"/>
      <c r="E822" s="225"/>
      <c r="F822" s="225"/>
      <c r="G822" s="225"/>
      <c r="H822" s="225"/>
      <c r="I822" s="225"/>
      <c r="J822" s="209"/>
      <c r="K822" s="209"/>
      <c r="L822" s="209"/>
      <c r="M822" s="209"/>
      <c r="N822" s="209"/>
      <c r="O822" s="209"/>
      <c r="P822" s="209"/>
      <c r="Q822" s="209"/>
      <c r="R822" s="209"/>
      <c r="S822" s="209"/>
      <c r="T822" s="209"/>
      <c r="U822" s="209"/>
      <c r="V822" s="209"/>
      <c r="W822" s="209"/>
      <c r="X822" s="209"/>
      <c r="Y822" s="209"/>
    </row>
    <row r="823" spans="1:25" ht="15.75" customHeight="1">
      <c r="A823" s="225"/>
      <c r="B823" s="225"/>
      <c r="C823" s="225"/>
      <c r="D823" s="225"/>
      <c r="E823" s="225"/>
      <c r="F823" s="225"/>
      <c r="G823" s="225"/>
      <c r="H823" s="225"/>
      <c r="I823" s="225"/>
      <c r="J823" s="209"/>
      <c r="K823" s="209"/>
      <c r="L823" s="209"/>
      <c r="M823" s="209"/>
      <c r="N823" s="209"/>
      <c r="O823" s="209"/>
      <c r="P823" s="209"/>
      <c r="Q823" s="209"/>
      <c r="R823" s="209"/>
      <c r="S823" s="209"/>
      <c r="T823" s="209"/>
      <c r="U823" s="209"/>
      <c r="V823" s="209"/>
      <c r="W823" s="209"/>
      <c r="X823" s="209"/>
      <c r="Y823" s="209"/>
    </row>
    <row r="824" spans="1:25" ht="15.75" customHeight="1">
      <c r="A824" s="225"/>
      <c r="B824" s="225"/>
      <c r="C824" s="225"/>
      <c r="D824" s="225"/>
      <c r="E824" s="225"/>
      <c r="F824" s="225"/>
      <c r="G824" s="225"/>
      <c r="H824" s="225"/>
      <c r="I824" s="225"/>
      <c r="J824" s="209"/>
      <c r="K824" s="209"/>
      <c r="L824" s="209"/>
      <c r="M824" s="209"/>
      <c r="N824" s="209"/>
      <c r="O824" s="209"/>
      <c r="P824" s="209"/>
      <c r="Q824" s="209"/>
      <c r="R824" s="209"/>
      <c r="S824" s="209"/>
      <c r="T824" s="209"/>
      <c r="U824" s="209"/>
      <c r="V824" s="209"/>
      <c r="W824" s="209"/>
      <c r="X824" s="209"/>
      <c r="Y824" s="209"/>
    </row>
    <row r="825" spans="1:25" ht="15.75" customHeight="1">
      <c r="A825" s="225"/>
      <c r="B825" s="225"/>
      <c r="C825" s="225"/>
      <c r="D825" s="225"/>
      <c r="E825" s="225"/>
      <c r="F825" s="225"/>
      <c r="G825" s="225"/>
      <c r="H825" s="225"/>
      <c r="I825" s="225"/>
      <c r="J825" s="209"/>
      <c r="K825" s="209"/>
      <c r="L825" s="209"/>
      <c r="M825" s="209"/>
      <c r="N825" s="209"/>
      <c r="O825" s="209"/>
      <c r="P825" s="209"/>
      <c r="Q825" s="209"/>
      <c r="R825" s="209"/>
      <c r="S825" s="209"/>
      <c r="T825" s="209"/>
      <c r="U825" s="209"/>
      <c r="V825" s="209"/>
      <c r="W825" s="209"/>
      <c r="X825" s="209"/>
      <c r="Y825" s="209"/>
    </row>
    <row r="826" spans="1:25" ht="15.75" customHeight="1">
      <c r="A826" s="225"/>
      <c r="B826" s="225"/>
      <c r="C826" s="225"/>
      <c r="D826" s="225"/>
      <c r="E826" s="225"/>
      <c r="F826" s="225"/>
      <c r="G826" s="225"/>
      <c r="H826" s="225"/>
      <c r="I826" s="225"/>
      <c r="J826" s="209"/>
      <c r="K826" s="209"/>
      <c r="L826" s="209"/>
      <c r="M826" s="209"/>
      <c r="N826" s="209"/>
      <c r="O826" s="209"/>
      <c r="P826" s="209"/>
      <c r="Q826" s="209"/>
      <c r="R826" s="209"/>
      <c r="S826" s="209"/>
      <c r="T826" s="209"/>
      <c r="U826" s="209"/>
      <c r="V826" s="209"/>
      <c r="W826" s="209"/>
      <c r="X826" s="209"/>
      <c r="Y826" s="209"/>
    </row>
    <row r="827" spans="1:25" ht="15.75" customHeight="1">
      <c r="A827" s="225"/>
      <c r="B827" s="225"/>
      <c r="C827" s="225"/>
      <c r="D827" s="225"/>
      <c r="E827" s="225"/>
      <c r="F827" s="225"/>
      <c r="G827" s="225"/>
      <c r="H827" s="225"/>
      <c r="I827" s="225"/>
      <c r="J827" s="209"/>
      <c r="K827" s="209"/>
      <c r="L827" s="209"/>
      <c r="M827" s="209"/>
      <c r="N827" s="209"/>
      <c r="O827" s="209"/>
      <c r="P827" s="209"/>
      <c r="Q827" s="209"/>
      <c r="R827" s="209"/>
      <c r="S827" s="209"/>
      <c r="T827" s="209"/>
      <c r="U827" s="209"/>
      <c r="V827" s="209"/>
      <c r="W827" s="209"/>
      <c r="X827" s="209"/>
      <c r="Y827" s="209"/>
    </row>
    <row r="828" spans="1:25" ht="15.75" customHeight="1">
      <c r="A828" s="225"/>
      <c r="B828" s="225"/>
      <c r="C828" s="225"/>
      <c r="D828" s="225"/>
      <c r="E828" s="225"/>
      <c r="F828" s="225"/>
      <c r="G828" s="225"/>
      <c r="H828" s="225"/>
      <c r="I828" s="225"/>
      <c r="J828" s="209"/>
      <c r="K828" s="209"/>
      <c r="L828" s="209"/>
      <c r="M828" s="209"/>
      <c r="N828" s="209"/>
      <c r="O828" s="209"/>
      <c r="P828" s="209"/>
      <c r="Q828" s="209"/>
      <c r="R828" s="209"/>
      <c r="S828" s="209"/>
      <c r="T828" s="209"/>
      <c r="U828" s="209"/>
      <c r="V828" s="209"/>
      <c r="W828" s="209"/>
      <c r="X828" s="209"/>
      <c r="Y828" s="209"/>
    </row>
    <row r="829" spans="1:25" ht="15.75" customHeight="1">
      <c r="A829" s="225"/>
      <c r="B829" s="225"/>
      <c r="C829" s="225"/>
      <c r="D829" s="225"/>
      <c r="E829" s="225"/>
      <c r="F829" s="225"/>
      <c r="G829" s="225"/>
      <c r="H829" s="225"/>
      <c r="I829" s="225"/>
      <c r="J829" s="209"/>
      <c r="K829" s="209"/>
      <c r="L829" s="209"/>
      <c r="M829" s="209"/>
      <c r="N829" s="209"/>
      <c r="O829" s="209"/>
      <c r="P829" s="209"/>
      <c r="Q829" s="209"/>
      <c r="R829" s="209"/>
      <c r="S829" s="209"/>
      <c r="T829" s="209"/>
      <c r="U829" s="209"/>
      <c r="V829" s="209"/>
      <c r="W829" s="209"/>
      <c r="X829" s="209"/>
      <c r="Y829" s="209"/>
    </row>
    <row r="830" spans="1:25" ht="15.75" customHeight="1">
      <c r="A830" s="225"/>
      <c r="B830" s="225"/>
      <c r="C830" s="225"/>
      <c r="D830" s="225"/>
      <c r="E830" s="225"/>
      <c r="F830" s="225"/>
      <c r="G830" s="225"/>
      <c r="H830" s="225"/>
      <c r="I830" s="225"/>
      <c r="J830" s="209"/>
      <c r="K830" s="209"/>
      <c r="L830" s="209"/>
      <c r="M830" s="209"/>
      <c r="N830" s="209"/>
      <c r="O830" s="209"/>
      <c r="P830" s="209"/>
      <c r="Q830" s="209"/>
      <c r="R830" s="209"/>
      <c r="S830" s="209"/>
      <c r="T830" s="209"/>
      <c r="U830" s="209"/>
      <c r="V830" s="209"/>
      <c r="W830" s="209"/>
      <c r="X830" s="209"/>
      <c r="Y830" s="209"/>
    </row>
    <row r="831" spans="1:25" ht="15.75" customHeight="1">
      <c r="A831" s="225"/>
      <c r="B831" s="225"/>
      <c r="C831" s="225"/>
      <c r="D831" s="225"/>
      <c r="E831" s="225"/>
      <c r="F831" s="225"/>
      <c r="G831" s="225"/>
      <c r="H831" s="225"/>
      <c r="I831" s="225"/>
      <c r="J831" s="209"/>
      <c r="K831" s="209"/>
      <c r="L831" s="209"/>
      <c r="M831" s="209"/>
      <c r="N831" s="209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</row>
    <row r="832" spans="1:25" ht="15.75" customHeight="1">
      <c r="A832" s="225"/>
      <c r="B832" s="225"/>
      <c r="C832" s="225"/>
      <c r="D832" s="225"/>
      <c r="E832" s="225"/>
      <c r="F832" s="225"/>
      <c r="G832" s="225"/>
      <c r="H832" s="225"/>
      <c r="I832" s="225"/>
      <c r="J832" s="209"/>
      <c r="K832" s="209"/>
      <c r="L832" s="209"/>
      <c r="M832" s="209"/>
      <c r="N832" s="209"/>
      <c r="O832" s="209"/>
      <c r="P832" s="209"/>
      <c r="Q832" s="209"/>
      <c r="R832" s="209"/>
      <c r="S832" s="209"/>
      <c r="T832" s="209"/>
      <c r="U832" s="209"/>
      <c r="V832" s="209"/>
      <c r="W832" s="209"/>
      <c r="X832" s="209"/>
      <c r="Y832" s="209"/>
    </row>
    <row r="833" spans="1:25" ht="15.75" customHeight="1">
      <c r="A833" s="225"/>
      <c r="B833" s="225"/>
      <c r="C833" s="225"/>
      <c r="D833" s="225"/>
      <c r="E833" s="225"/>
      <c r="F833" s="225"/>
      <c r="G833" s="225"/>
      <c r="H833" s="225"/>
      <c r="I833" s="225"/>
      <c r="J833" s="209"/>
      <c r="K833" s="209"/>
      <c r="L833" s="209"/>
      <c r="M833" s="209"/>
      <c r="N833" s="209"/>
      <c r="O833" s="209"/>
      <c r="P833" s="209"/>
      <c r="Q833" s="209"/>
      <c r="R833" s="209"/>
      <c r="S833" s="209"/>
      <c r="T833" s="209"/>
      <c r="U833" s="209"/>
      <c r="V833" s="209"/>
      <c r="W833" s="209"/>
      <c r="X833" s="209"/>
      <c r="Y833" s="209"/>
    </row>
    <row r="834" spans="1:25" ht="15.75" customHeight="1">
      <c r="A834" s="225"/>
      <c r="B834" s="225"/>
      <c r="C834" s="225"/>
      <c r="D834" s="225"/>
      <c r="E834" s="225"/>
      <c r="F834" s="225"/>
      <c r="G834" s="225"/>
      <c r="H834" s="225"/>
      <c r="I834" s="225"/>
      <c r="J834" s="209"/>
      <c r="K834" s="209"/>
      <c r="L834" s="209"/>
      <c r="M834" s="209"/>
      <c r="N834" s="209"/>
      <c r="O834" s="209"/>
      <c r="P834" s="209"/>
      <c r="Q834" s="209"/>
      <c r="R834" s="209"/>
      <c r="S834" s="209"/>
      <c r="T834" s="209"/>
      <c r="U834" s="209"/>
      <c r="V834" s="209"/>
      <c r="W834" s="209"/>
      <c r="X834" s="209"/>
      <c r="Y834" s="209"/>
    </row>
    <row r="835" spans="1:25" ht="15.75" customHeight="1">
      <c r="A835" s="225"/>
      <c r="B835" s="225"/>
      <c r="C835" s="225"/>
      <c r="D835" s="225"/>
      <c r="E835" s="225"/>
      <c r="F835" s="225"/>
      <c r="G835" s="225"/>
      <c r="H835" s="225"/>
      <c r="I835" s="225"/>
      <c r="J835" s="209"/>
      <c r="K835" s="209"/>
      <c r="L835" s="209"/>
      <c r="M835" s="209"/>
      <c r="N835" s="209"/>
      <c r="O835" s="209"/>
      <c r="P835" s="209"/>
      <c r="Q835" s="209"/>
      <c r="R835" s="209"/>
      <c r="S835" s="209"/>
      <c r="T835" s="209"/>
      <c r="U835" s="209"/>
      <c r="V835" s="209"/>
      <c r="W835" s="209"/>
      <c r="X835" s="209"/>
      <c r="Y835" s="209"/>
    </row>
    <row r="836" spans="1:25" ht="15.75" customHeight="1">
      <c r="A836" s="225"/>
      <c r="B836" s="225"/>
      <c r="C836" s="225"/>
      <c r="D836" s="225"/>
      <c r="E836" s="225"/>
      <c r="F836" s="225"/>
      <c r="G836" s="225"/>
      <c r="H836" s="225"/>
      <c r="I836" s="225"/>
      <c r="J836" s="209"/>
      <c r="K836" s="209"/>
      <c r="L836" s="209"/>
      <c r="M836" s="209"/>
      <c r="N836" s="209"/>
      <c r="O836" s="209"/>
      <c r="P836" s="209"/>
      <c r="Q836" s="209"/>
      <c r="R836" s="209"/>
      <c r="S836" s="209"/>
      <c r="T836" s="209"/>
      <c r="U836" s="209"/>
      <c r="V836" s="209"/>
      <c r="W836" s="209"/>
      <c r="X836" s="209"/>
      <c r="Y836" s="209"/>
    </row>
    <row r="837" spans="1:25" ht="15.75" customHeight="1">
      <c r="A837" s="225"/>
      <c r="B837" s="225"/>
      <c r="C837" s="225"/>
      <c r="D837" s="225"/>
      <c r="E837" s="225"/>
      <c r="F837" s="225"/>
      <c r="G837" s="225"/>
      <c r="H837" s="225"/>
      <c r="I837" s="225"/>
      <c r="J837" s="209"/>
      <c r="K837" s="209"/>
      <c r="L837" s="209"/>
      <c r="M837" s="209"/>
      <c r="N837" s="209"/>
      <c r="O837" s="209"/>
      <c r="P837" s="209"/>
      <c r="Q837" s="209"/>
      <c r="R837" s="209"/>
      <c r="S837" s="209"/>
      <c r="T837" s="209"/>
      <c r="U837" s="209"/>
      <c r="V837" s="209"/>
      <c r="W837" s="209"/>
      <c r="X837" s="209"/>
      <c r="Y837" s="209"/>
    </row>
    <row r="838" spans="1:25" ht="15.75" customHeight="1">
      <c r="A838" s="225"/>
      <c r="B838" s="225"/>
      <c r="C838" s="225"/>
      <c r="D838" s="225"/>
      <c r="E838" s="225"/>
      <c r="F838" s="225"/>
      <c r="G838" s="225"/>
      <c r="H838" s="225"/>
      <c r="I838" s="225"/>
      <c r="J838" s="209"/>
      <c r="K838" s="209"/>
      <c r="L838" s="209"/>
      <c r="M838" s="209"/>
      <c r="N838" s="209"/>
      <c r="O838" s="209"/>
      <c r="P838" s="209"/>
      <c r="Q838" s="209"/>
      <c r="R838" s="209"/>
      <c r="S838" s="209"/>
      <c r="T838" s="209"/>
      <c r="U838" s="209"/>
      <c r="V838" s="209"/>
      <c r="W838" s="209"/>
      <c r="X838" s="209"/>
      <c r="Y838" s="209"/>
    </row>
    <row r="839" spans="1:25" ht="15.75" customHeight="1">
      <c r="A839" s="225"/>
      <c r="B839" s="225"/>
      <c r="C839" s="225"/>
      <c r="D839" s="225"/>
      <c r="E839" s="225"/>
      <c r="F839" s="225"/>
      <c r="G839" s="225"/>
      <c r="H839" s="225"/>
      <c r="I839" s="225"/>
      <c r="J839" s="209"/>
      <c r="K839" s="209"/>
      <c r="L839" s="209"/>
      <c r="M839" s="209"/>
      <c r="N839" s="209"/>
      <c r="O839" s="209"/>
      <c r="P839" s="209"/>
      <c r="Q839" s="209"/>
      <c r="R839" s="209"/>
      <c r="S839" s="209"/>
      <c r="T839" s="209"/>
      <c r="U839" s="209"/>
      <c r="V839" s="209"/>
      <c r="W839" s="209"/>
      <c r="X839" s="209"/>
      <c r="Y839" s="209"/>
    </row>
    <row r="840" spans="1:25" ht="15.75" customHeight="1">
      <c r="A840" s="225"/>
      <c r="B840" s="225"/>
      <c r="C840" s="225"/>
      <c r="D840" s="225"/>
      <c r="E840" s="225"/>
      <c r="F840" s="225"/>
      <c r="G840" s="225"/>
      <c r="H840" s="225"/>
      <c r="I840" s="225"/>
      <c r="J840" s="209"/>
      <c r="K840" s="209"/>
      <c r="L840" s="209"/>
      <c r="M840" s="209"/>
      <c r="N840" s="209"/>
      <c r="O840" s="209"/>
      <c r="P840" s="209"/>
      <c r="Q840" s="209"/>
      <c r="R840" s="209"/>
      <c r="S840" s="209"/>
      <c r="T840" s="209"/>
      <c r="U840" s="209"/>
      <c r="V840" s="209"/>
      <c r="W840" s="209"/>
      <c r="X840" s="209"/>
      <c r="Y840" s="209"/>
    </row>
    <row r="841" spans="1:25" ht="15.75" customHeight="1">
      <c r="A841" s="225"/>
      <c r="B841" s="225"/>
      <c r="C841" s="225"/>
      <c r="D841" s="225"/>
      <c r="E841" s="225"/>
      <c r="F841" s="225"/>
      <c r="G841" s="225"/>
      <c r="H841" s="225"/>
      <c r="I841" s="225"/>
      <c r="J841" s="209"/>
      <c r="K841" s="209"/>
      <c r="L841" s="209"/>
      <c r="M841" s="209"/>
      <c r="N841" s="209"/>
      <c r="O841" s="209"/>
      <c r="P841" s="209"/>
      <c r="Q841" s="209"/>
      <c r="R841" s="209"/>
      <c r="S841" s="209"/>
      <c r="T841" s="209"/>
      <c r="U841" s="209"/>
      <c r="V841" s="209"/>
      <c r="W841" s="209"/>
      <c r="X841" s="209"/>
      <c r="Y841" s="209"/>
    </row>
    <row r="842" spans="1:25" ht="15.75" customHeight="1">
      <c r="A842" s="225"/>
      <c r="B842" s="225"/>
      <c r="C842" s="225"/>
      <c r="D842" s="225"/>
      <c r="E842" s="225"/>
      <c r="F842" s="225"/>
      <c r="G842" s="225"/>
      <c r="H842" s="225"/>
      <c r="I842" s="225"/>
      <c r="J842" s="209"/>
      <c r="K842" s="209"/>
      <c r="L842" s="209"/>
      <c r="M842" s="209"/>
      <c r="N842" s="209"/>
      <c r="O842" s="209"/>
      <c r="P842" s="209"/>
      <c r="Q842" s="209"/>
      <c r="R842" s="209"/>
      <c r="S842" s="209"/>
      <c r="T842" s="209"/>
      <c r="U842" s="209"/>
      <c r="V842" s="209"/>
      <c r="W842" s="209"/>
      <c r="X842" s="209"/>
      <c r="Y842" s="209"/>
    </row>
    <row r="843" spans="1:25" ht="15.75" customHeight="1">
      <c r="A843" s="225"/>
      <c r="B843" s="225"/>
      <c r="C843" s="225"/>
      <c r="D843" s="225"/>
      <c r="E843" s="225"/>
      <c r="F843" s="225"/>
      <c r="G843" s="225"/>
      <c r="H843" s="225"/>
      <c r="I843" s="225"/>
      <c r="J843" s="209"/>
      <c r="K843" s="209"/>
      <c r="L843" s="209"/>
      <c r="M843" s="209"/>
      <c r="N843" s="209"/>
      <c r="O843" s="209"/>
      <c r="P843" s="209"/>
      <c r="Q843" s="209"/>
      <c r="R843" s="209"/>
      <c r="S843" s="209"/>
      <c r="T843" s="209"/>
      <c r="U843" s="209"/>
      <c r="V843" s="209"/>
      <c r="W843" s="209"/>
      <c r="X843" s="209"/>
      <c r="Y843" s="209"/>
    </row>
    <row r="844" spans="1:25" ht="15.75" customHeight="1">
      <c r="A844" s="225"/>
      <c r="B844" s="225"/>
      <c r="C844" s="225"/>
      <c r="D844" s="225"/>
      <c r="E844" s="225"/>
      <c r="F844" s="225"/>
      <c r="G844" s="225"/>
      <c r="H844" s="225"/>
      <c r="I844" s="225"/>
      <c r="J844" s="209"/>
      <c r="K844" s="209"/>
      <c r="L844" s="209"/>
      <c r="M844" s="209"/>
      <c r="N844" s="209"/>
      <c r="O844" s="209"/>
      <c r="P844" s="209"/>
      <c r="Q844" s="209"/>
      <c r="R844" s="209"/>
      <c r="S844" s="209"/>
      <c r="T844" s="209"/>
      <c r="U844" s="209"/>
      <c r="V844" s="209"/>
      <c r="W844" s="209"/>
      <c r="X844" s="209"/>
      <c r="Y844" s="209"/>
    </row>
    <row r="845" spans="1:25" ht="15.75" customHeight="1">
      <c r="A845" s="225"/>
      <c r="B845" s="225"/>
      <c r="C845" s="225"/>
      <c r="D845" s="225"/>
      <c r="E845" s="225"/>
      <c r="F845" s="225"/>
      <c r="G845" s="225"/>
      <c r="H845" s="225"/>
      <c r="I845" s="225"/>
      <c r="J845" s="209"/>
      <c r="K845" s="209"/>
      <c r="L845" s="209"/>
      <c r="M845" s="209"/>
      <c r="N845" s="209"/>
      <c r="O845" s="209"/>
      <c r="P845" s="209"/>
      <c r="Q845" s="209"/>
      <c r="R845" s="209"/>
      <c r="S845" s="209"/>
      <c r="T845" s="209"/>
      <c r="U845" s="209"/>
      <c r="V845" s="209"/>
      <c r="W845" s="209"/>
      <c r="X845" s="209"/>
      <c r="Y845" s="209"/>
    </row>
    <row r="846" spans="1:25" ht="15.75" customHeight="1">
      <c r="A846" s="225"/>
      <c r="B846" s="225"/>
      <c r="C846" s="225"/>
      <c r="D846" s="225"/>
      <c r="E846" s="225"/>
      <c r="F846" s="225"/>
      <c r="G846" s="225"/>
      <c r="H846" s="225"/>
      <c r="I846" s="225"/>
      <c r="J846" s="209"/>
      <c r="K846" s="209"/>
      <c r="L846" s="209"/>
      <c r="M846" s="209"/>
      <c r="N846" s="209"/>
      <c r="O846" s="209"/>
      <c r="P846" s="209"/>
      <c r="Q846" s="209"/>
      <c r="R846" s="209"/>
      <c r="S846" s="209"/>
      <c r="T846" s="209"/>
      <c r="U846" s="209"/>
      <c r="V846" s="209"/>
      <c r="W846" s="209"/>
      <c r="X846" s="209"/>
      <c r="Y846" s="209"/>
    </row>
    <row r="847" spans="1:25" ht="15.75" customHeight="1">
      <c r="A847" s="225"/>
      <c r="B847" s="225"/>
      <c r="C847" s="225"/>
      <c r="D847" s="225"/>
      <c r="E847" s="225"/>
      <c r="F847" s="225"/>
      <c r="G847" s="225"/>
      <c r="H847" s="225"/>
      <c r="I847" s="225"/>
      <c r="J847" s="209"/>
      <c r="K847" s="209"/>
      <c r="L847" s="209"/>
      <c r="M847" s="209"/>
      <c r="N847" s="209"/>
      <c r="O847" s="209"/>
      <c r="P847" s="209"/>
      <c r="Q847" s="209"/>
      <c r="R847" s="209"/>
      <c r="S847" s="209"/>
      <c r="T847" s="209"/>
      <c r="U847" s="209"/>
      <c r="V847" s="209"/>
      <c r="W847" s="209"/>
      <c r="X847" s="209"/>
      <c r="Y847" s="209"/>
    </row>
    <row r="848" spans="1:25" ht="15.75" customHeight="1">
      <c r="A848" s="225"/>
      <c r="B848" s="225"/>
      <c r="C848" s="225"/>
      <c r="D848" s="225"/>
      <c r="E848" s="225"/>
      <c r="F848" s="225"/>
      <c r="G848" s="225"/>
      <c r="H848" s="225"/>
      <c r="I848" s="225"/>
      <c r="J848" s="209"/>
      <c r="K848" s="209"/>
      <c r="L848" s="209"/>
      <c r="M848" s="209"/>
      <c r="N848" s="209"/>
      <c r="O848" s="209"/>
      <c r="P848" s="209"/>
      <c r="Q848" s="209"/>
      <c r="R848" s="209"/>
      <c r="S848" s="209"/>
      <c r="T848" s="209"/>
      <c r="U848" s="209"/>
      <c r="V848" s="209"/>
      <c r="W848" s="209"/>
      <c r="X848" s="209"/>
      <c r="Y848" s="209"/>
    </row>
    <row r="849" spans="1:25" ht="15.75" customHeight="1">
      <c r="A849" s="225"/>
      <c r="B849" s="225"/>
      <c r="C849" s="225"/>
      <c r="D849" s="225"/>
      <c r="E849" s="225"/>
      <c r="F849" s="225"/>
      <c r="G849" s="225"/>
      <c r="H849" s="225"/>
      <c r="I849" s="225"/>
      <c r="J849" s="209"/>
      <c r="K849" s="209"/>
      <c r="L849" s="209"/>
      <c r="M849" s="209"/>
      <c r="N849" s="209"/>
      <c r="O849" s="209"/>
      <c r="P849" s="209"/>
      <c r="Q849" s="209"/>
      <c r="R849" s="209"/>
      <c r="S849" s="209"/>
      <c r="T849" s="209"/>
      <c r="U849" s="209"/>
      <c r="V849" s="209"/>
      <c r="W849" s="209"/>
      <c r="X849" s="209"/>
      <c r="Y849" s="209"/>
    </row>
    <row r="850" spans="1:25" ht="15.75" customHeight="1">
      <c r="A850" s="225"/>
      <c r="B850" s="225"/>
      <c r="C850" s="225"/>
      <c r="D850" s="225"/>
      <c r="E850" s="225"/>
      <c r="F850" s="225"/>
      <c r="G850" s="225"/>
      <c r="H850" s="225"/>
      <c r="I850" s="225"/>
      <c r="J850" s="209"/>
      <c r="K850" s="209"/>
      <c r="L850" s="209"/>
      <c r="M850" s="209"/>
      <c r="N850" s="209"/>
      <c r="O850" s="209"/>
      <c r="P850" s="209"/>
      <c r="Q850" s="209"/>
      <c r="R850" s="209"/>
      <c r="S850" s="209"/>
      <c r="T850" s="209"/>
      <c r="U850" s="209"/>
      <c r="V850" s="209"/>
      <c r="W850" s="209"/>
      <c r="X850" s="209"/>
      <c r="Y850" s="209"/>
    </row>
    <row r="851" spans="1:25" ht="15.75" customHeight="1">
      <c r="A851" s="225"/>
      <c r="B851" s="225"/>
      <c r="C851" s="225"/>
      <c r="D851" s="225"/>
      <c r="E851" s="225"/>
      <c r="F851" s="225"/>
      <c r="G851" s="225"/>
      <c r="H851" s="225"/>
      <c r="I851" s="225"/>
      <c r="J851" s="209"/>
      <c r="K851" s="209"/>
      <c r="L851" s="209"/>
      <c r="M851" s="209"/>
      <c r="N851" s="209"/>
      <c r="O851" s="209"/>
      <c r="P851" s="209"/>
      <c r="Q851" s="209"/>
      <c r="R851" s="209"/>
      <c r="S851" s="209"/>
      <c r="T851" s="209"/>
      <c r="U851" s="209"/>
      <c r="V851" s="209"/>
      <c r="W851" s="209"/>
      <c r="X851" s="209"/>
      <c r="Y851" s="209"/>
    </row>
    <row r="852" spans="1:25" ht="15.75" customHeight="1">
      <c r="A852" s="225"/>
      <c r="B852" s="225"/>
      <c r="C852" s="225"/>
      <c r="D852" s="225"/>
      <c r="E852" s="225"/>
      <c r="F852" s="225"/>
      <c r="G852" s="225"/>
      <c r="H852" s="225"/>
      <c r="I852" s="225"/>
      <c r="J852" s="209"/>
      <c r="K852" s="209"/>
      <c r="L852" s="209"/>
      <c r="M852" s="209"/>
      <c r="N852" s="209"/>
      <c r="O852" s="209"/>
      <c r="P852" s="209"/>
      <c r="Q852" s="209"/>
      <c r="R852" s="209"/>
      <c r="S852" s="209"/>
      <c r="T852" s="209"/>
      <c r="U852" s="209"/>
      <c r="V852" s="209"/>
      <c r="W852" s="209"/>
      <c r="X852" s="209"/>
      <c r="Y852" s="209"/>
    </row>
    <row r="853" spans="1:25" ht="15.75" customHeight="1">
      <c r="A853" s="225"/>
      <c r="B853" s="225"/>
      <c r="C853" s="225"/>
      <c r="D853" s="225"/>
      <c r="E853" s="225"/>
      <c r="F853" s="225"/>
      <c r="G853" s="225"/>
      <c r="H853" s="225"/>
      <c r="I853" s="225"/>
      <c r="J853" s="209"/>
      <c r="K853" s="209"/>
      <c r="L853" s="209"/>
      <c r="M853" s="209"/>
      <c r="N853" s="209"/>
      <c r="O853" s="209"/>
      <c r="P853" s="209"/>
      <c r="Q853" s="209"/>
      <c r="R853" s="209"/>
      <c r="S853" s="209"/>
      <c r="T853" s="209"/>
      <c r="U853" s="209"/>
      <c r="V853" s="209"/>
      <c r="W853" s="209"/>
      <c r="X853" s="209"/>
      <c r="Y853" s="209"/>
    </row>
    <row r="854" spans="1:25" ht="15.75" customHeight="1">
      <c r="A854" s="225"/>
      <c r="B854" s="225"/>
      <c r="C854" s="225"/>
      <c r="D854" s="225"/>
      <c r="E854" s="225"/>
      <c r="F854" s="225"/>
      <c r="G854" s="225"/>
      <c r="H854" s="225"/>
      <c r="I854" s="225"/>
      <c r="J854" s="209"/>
      <c r="K854" s="209"/>
      <c r="L854" s="209"/>
      <c r="M854" s="209"/>
      <c r="N854" s="209"/>
      <c r="O854" s="209"/>
      <c r="P854" s="209"/>
      <c r="Q854" s="209"/>
      <c r="R854" s="209"/>
      <c r="S854" s="209"/>
      <c r="T854" s="209"/>
      <c r="U854" s="209"/>
      <c r="V854" s="209"/>
      <c r="W854" s="209"/>
      <c r="X854" s="209"/>
      <c r="Y854" s="209"/>
    </row>
    <row r="855" spans="1:25" ht="15.75" customHeight="1">
      <c r="A855" s="225"/>
      <c r="B855" s="225"/>
      <c r="C855" s="225"/>
      <c r="D855" s="225"/>
      <c r="E855" s="225"/>
      <c r="F855" s="225"/>
      <c r="G855" s="225"/>
      <c r="H855" s="225"/>
      <c r="I855" s="225"/>
      <c r="J855" s="209"/>
      <c r="K855" s="209"/>
      <c r="L855" s="209"/>
      <c r="M855" s="209"/>
      <c r="N855" s="209"/>
      <c r="O855" s="209"/>
      <c r="P855" s="209"/>
      <c r="Q855" s="209"/>
      <c r="R855" s="209"/>
      <c r="S855" s="209"/>
      <c r="T855" s="209"/>
      <c r="U855" s="209"/>
      <c r="V855" s="209"/>
      <c r="W855" s="209"/>
      <c r="X855" s="209"/>
      <c r="Y855" s="209"/>
    </row>
    <row r="856" spans="1:25" ht="15.75" customHeight="1">
      <c r="A856" s="225"/>
      <c r="B856" s="225"/>
      <c r="C856" s="225"/>
      <c r="D856" s="225"/>
      <c r="E856" s="225"/>
      <c r="F856" s="225"/>
      <c r="G856" s="225"/>
      <c r="H856" s="225"/>
      <c r="I856" s="225"/>
      <c r="J856" s="209"/>
      <c r="K856" s="209"/>
      <c r="L856" s="209"/>
      <c r="M856" s="209"/>
      <c r="N856" s="209"/>
      <c r="O856" s="209"/>
      <c r="P856" s="209"/>
      <c r="Q856" s="209"/>
      <c r="R856" s="209"/>
      <c r="S856" s="209"/>
      <c r="T856" s="209"/>
      <c r="U856" s="209"/>
      <c r="V856" s="209"/>
      <c r="W856" s="209"/>
      <c r="X856" s="209"/>
      <c r="Y856" s="209"/>
    </row>
    <row r="857" spans="1:25" ht="15.75" customHeight="1">
      <c r="A857" s="225"/>
      <c r="B857" s="225"/>
      <c r="C857" s="225"/>
      <c r="D857" s="225"/>
      <c r="E857" s="225"/>
      <c r="F857" s="225"/>
      <c r="G857" s="225"/>
      <c r="H857" s="225"/>
      <c r="I857" s="225"/>
      <c r="J857" s="209"/>
      <c r="K857" s="209"/>
      <c r="L857" s="209"/>
      <c r="M857" s="209"/>
      <c r="N857" s="209"/>
      <c r="O857" s="209"/>
      <c r="P857" s="209"/>
      <c r="Q857" s="209"/>
      <c r="R857" s="209"/>
      <c r="S857" s="209"/>
      <c r="T857" s="209"/>
      <c r="U857" s="209"/>
      <c r="V857" s="209"/>
      <c r="W857" s="209"/>
      <c r="X857" s="209"/>
      <c r="Y857" s="209"/>
    </row>
    <row r="858" spans="1:25" ht="15.75" customHeight="1">
      <c r="A858" s="225"/>
      <c r="B858" s="225"/>
      <c r="C858" s="225"/>
      <c r="D858" s="225"/>
      <c r="E858" s="225"/>
      <c r="F858" s="225"/>
      <c r="G858" s="225"/>
      <c r="H858" s="225"/>
      <c r="I858" s="225"/>
      <c r="J858" s="209"/>
      <c r="K858" s="209"/>
      <c r="L858" s="209"/>
      <c r="M858" s="209"/>
      <c r="N858" s="209"/>
      <c r="O858" s="209"/>
      <c r="P858" s="209"/>
      <c r="Q858" s="209"/>
      <c r="R858" s="209"/>
      <c r="S858" s="209"/>
      <c r="T858" s="209"/>
      <c r="U858" s="209"/>
      <c r="V858" s="209"/>
      <c r="W858" s="209"/>
      <c r="X858" s="209"/>
      <c r="Y858" s="209"/>
    </row>
    <row r="859" spans="1:25" ht="15.75" customHeight="1">
      <c r="A859" s="225"/>
      <c r="B859" s="225"/>
      <c r="C859" s="225"/>
      <c r="D859" s="225"/>
      <c r="E859" s="225"/>
      <c r="F859" s="225"/>
      <c r="G859" s="225"/>
      <c r="H859" s="225"/>
      <c r="I859" s="225"/>
      <c r="J859" s="209"/>
      <c r="K859" s="209"/>
      <c r="L859" s="209"/>
      <c r="M859" s="209"/>
      <c r="N859" s="209"/>
      <c r="O859" s="209"/>
      <c r="P859" s="209"/>
      <c r="Q859" s="209"/>
      <c r="R859" s="209"/>
      <c r="S859" s="209"/>
      <c r="T859" s="209"/>
      <c r="U859" s="209"/>
      <c r="V859" s="209"/>
      <c r="W859" s="209"/>
      <c r="X859" s="209"/>
      <c r="Y859" s="209"/>
    </row>
    <row r="860" spans="1:25" ht="15.75" customHeight="1">
      <c r="A860" s="225"/>
      <c r="B860" s="225"/>
      <c r="C860" s="225"/>
      <c r="D860" s="225"/>
      <c r="E860" s="225"/>
      <c r="F860" s="225"/>
      <c r="G860" s="225"/>
      <c r="H860" s="225"/>
      <c r="I860" s="225"/>
      <c r="J860" s="209"/>
      <c r="K860" s="209"/>
      <c r="L860" s="209"/>
      <c r="M860" s="209"/>
      <c r="N860" s="209"/>
      <c r="O860" s="209"/>
      <c r="P860" s="209"/>
      <c r="Q860" s="209"/>
      <c r="R860" s="209"/>
      <c r="S860" s="209"/>
      <c r="T860" s="209"/>
      <c r="U860" s="209"/>
      <c r="V860" s="209"/>
      <c r="W860" s="209"/>
      <c r="X860" s="209"/>
      <c r="Y860" s="209"/>
    </row>
    <row r="861" spans="1:25" ht="15.75" customHeight="1">
      <c r="A861" s="225"/>
      <c r="B861" s="225"/>
      <c r="C861" s="225"/>
      <c r="D861" s="225"/>
      <c r="E861" s="225"/>
      <c r="F861" s="225"/>
      <c r="G861" s="225"/>
      <c r="H861" s="225"/>
      <c r="I861" s="225"/>
      <c r="J861" s="209"/>
      <c r="K861" s="209"/>
      <c r="L861" s="209"/>
      <c r="M861" s="209"/>
      <c r="N861" s="209"/>
      <c r="O861" s="209"/>
      <c r="P861" s="209"/>
      <c r="Q861" s="209"/>
      <c r="R861" s="209"/>
      <c r="S861" s="209"/>
      <c r="T861" s="209"/>
      <c r="U861" s="209"/>
      <c r="V861" s="209"/>
      <c r="W861" s="209"/>
      <c r="X861" s="209"/>
      <c r="Y861" s="209"/>
    </row>
    <row r="862" spans="1:25" ht="15.75" customHeight="1">
      <c r="A862" s="225"/>
      <c r="B862" s="225"/>
      <c r="C862" s="225"/>
      <c r="D862" s="225"/>
      <c r="E862" s="225"/>
      <c r="F862" s="225"/>
      <c r="G862" s="225"/>
      <c r="H862" s="225"/>
      <c r="I862" s="225"/>
      <c r="J862" s="209"/>
      <c r="K862" s="209"/>
      <c r="L862" s="209"/>
      <c r="M862" s="209"/>
      <c r="N862" s="209"/>
      <c r="O862" s="209"/>
      <c r="P862" s="209"/>
      <c r="Q862" s="209"/>
      <c r="R862" s="209"/>
      <c r="S862" s="209"/>
      <c r="T862" s="209"/>
      <c r="U862" s="209"/>
      <c r="V862" s="209"/>
      <c r="W862" s="209"/>
      <c r="X862" s="209"/>
      <c r="Y862" s="209"/>
    </row>
    <row r="863" spans="1:25" ht="15.75" customHeight="1">
      <c r="A863" s="225"/>
      <c r="B863" s="225"/>
      <c r="C863" s="225"/>
      <c r="D863" s="225"/>
      <c r="E863" s="225"/>
      <c r="F863" s="225"/>
      <c r="G863" s="225"/>
      <c r="H863" s="225"/>
      <c r="I863" s="225"/>
      <c r="J863" s="209"/>
      <c r="K863" s="209"/>
      <c r="L863" s="209"/>
      <c r="M863" s="209"/>
      <c r="N863" s="209"/>
      <c r="O863" s="209"/>
      <c r="P863" s="209"/>
      <c r="Q863" s="209"/>
      <c r="R863" s="209"/>
      <c r="S863" s="209"/>
      <c r="T863" s="209"/>
      <c r="U863" s="209"/>
      <c r="V863" s="209"/>
      <c r="W863" s="209"/>
      <c r="X863" s="209"/>
      <c r="Y863" s="209"/>
    </row>
    <row r="864" spans="1:25" ht="15.75" customHeight="1">
      <c r="A864" s="225"/>
      <c r="B864" s="225"/>
      <c r="C864" s="225"/>
      <c r="D864" s="225"/>
      <c r="E864" s="225"/>
      <c r="F864" s="225"/>
      <c r="G864" s="225"/>
      <c r="H864" s="225"/>
      <c r="I864" s="225"/>
      <c r="J864" s="209"/>
      <c r="K864" s="209"/>
      <c r="L864" s="209"/>
      <c r="M864" s="209"/>
      <c r="N864" s="209"/>
      <c r="O864" s="209"/>
      <c r="P864" s="209"/>
      <c r="Q864" s="209"/>
      <c r="R864" s="209"/>
      <c r="S864" s="209"/>
      <c r="T864" s="209"/>
      <c r="U864" s="209"/>
      <c r="V864" s="209"/>
      <c r="W864" s="209"/>
      <c r="X864" s="209"/>
      <c r="Y864" s="209"/>
    </row>
    <row r="865" spans="1:25" ht="15.75" customHeight="1">
      <c r="A865" s="225"/>
      <c r="B865" s="225"/>
      <c r="C865" s="225"/>
      <c r="D865" s="225"/>
      <c r="E865" s="225"/>
      <c r="F865" s="225"/>
      <c r="G865" s="225"/>
      <c r="H865" s="225"/>
      <c r="I865" s="225"/>
      <c r="J865" s="209"/>
      <c r="K865" s="209"/>
      <c r="L865" s="209"/>
      <c r="M865" s="209"/>
      <c r="N865" s="209"/>
      <c r="O865" s="209"/>
      <c r="P865" s="209"/>
      <c r="Q865" s="209"/>
      <c r="R865" s="209"/>
      <c r="S865" s="209"/>
      <c r="T865" s="209"/>
      <c r="U865" s="209"/>
      <c r="V865" s="209"/>
      <c r="W865" s="209"/>
      <c r="X865" s="209"/>
      <c r="Y865" s="209"/>
    </row>
    <row r="866" spans="1:25" ht="15.75" customHeight="1">
      <c r="A866" s="225"/>
      <c r="B866" s="225"/>
      <c r="C866" s="225"/>
      <c r="D866" s="225"/>
      <c r="E866" s="225"/>
      <c r="F866" s="225"/>
      <c r="G866" s="225"/>
      <c r="H866" s="225"/>
      <c r="I866" s="225"/>
      <c r="J866" s="209"/>
      <c r="K866" s="209"/>
      <c r="L866" s="209"/>
      <c r="M866" s="209"/>
      <c r="N866" s="209"/>
      <c r="O866" s="209"/>
      <c r="P866" s="209"/>
      <c r="Q866" s="209"/>
      <c r="R866" s="209"/>
      <c r="S866" s="209"/>
      <c r="T866" s="209"/>
      <c r="U866" s="209"/>
      <c r="V866" s="209"/>
      <c r="W866" s="209"/>
      <c r="X866" s="209"/>
      <c r="Y866" s="209"/>
    </row>
    <row r="867" spans="1:25" ht="15.75" customHeight="1">
      <c r="A867" s="225"/>
      <c r="B867" s="225"/>
      <c r="C867" s="225"/>
      <c r="D867" s="225"/>
      <c r="E867" s="225"/>
      <c r="F867" s="225"/>
      <c r="G867" s="225"/>
      <c r="H867" s="225"/>
      <c r="I867" s="225"/>
      <c r="J867" s="209"/>
      <c r="K867" s="209"/>
      <c r="L867" s="209"/>
      <c r="M867" s="209"/>
      <c r="N867" s="209"/>
      <c r="O867" s="209"/>
      <c r="P867" s="209"/>
      <c r="Q867" s="209"/>
      <c r="R867" s="209"/>
      <c r="S867" s="209"/>
      <c r="T867" s="209"/>
      <c r="U867" s="209"/>
      <c r="V867" s="209"/>
      <c r="W867" s="209"/>
      <c r="X867" s="209"/>
      <c r="Y867" s="209"/>
    </row>
    <row r="868" spans="1:25" ht="15.75" customHeight="1">
      <c r="A868" s="225"/>
      <c r="B868" s="225"/>
      <c r="C868" s="225"/>
      <c r="D868" s="225"/>
      <c r="E868" s="225"/>
      <c r="F868" s="225"/>
      <c r="G868" s="225"/>
      <c r="H868" s="225"/>
      <c r="I868" s="225"/>
      <c r="J868" s="209"/>
      <c r="K868" s="209"/>
      <c r="L868" s="209"/>
      <c r="M868" s="209"/>
      <c r="N868" s="209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</row>
    <row r="869" spans="1:25" ht="15.75" customHeight="1">
      <c r="A869" s="225"/>
      <c r="B869" s="225"/>
      <c r="C869" s="225"/>
      <c r="D869" s="225"/>
      <c r="E869" s="225"/>
      <c r="F869" s="225"/>
      <c r="G869" s="225"/>
      <c r="H869" s="225"/>
      <c r="I869" s="225"/>
      <c r="J869" s="209"/>
      <c r="K869" s="209"/>
      <c r="L869" s="209"/>
      <c r="M869" s="209"/>
      <c r="N869" s="209"/>
      <c r="O869" s="209"/>
      <c r="P869" s="209"/>
      <c r="Q869" s="209"/>
      <c r="R869" s="209"/>
      <c r="S869" s="209"/>
      <c r="T869" s="209"/>
      <c r="U869" s="209"/>
      <c r="V869" s="209"/>
      <c r="W869" s="209"/>
      <c r="X869" s="209"/>
      <c r="Y869" s="209"/>
    </row>
    <row r="870" spans="1:25" ht="15.75" customHeight="1">
      <c r="A870" s="225"/>
      <c r="B870" s="225"/>
      <c r="C870" s="225"/>
      <c r="D870" s="225"/>
      <c r="E870" s="225"/>
      <c r="F870" s="225"/>
      <c r="G870" s="225"/>
      <c r="H870" s="225"/>
      <c r="I870" s="225"/>
      <c r="J870" s="209"/>
      <c r="K870" s="209"/>
      <c r="L870" s="209"/>
      <c r="M870" s="209"/>
      <c r="N870" s="209"/>
      <c r="O870" s="209"/>
      <c r="P870" s="209"/>
      <c r="Q870" s="209"/>
      <c r="R870" s="209"/>
      <c r="S870" s="209"/>
      <c r="T870" s="209"/>
      <c r="U870" s="209"/>
      <c r="V870" s="209"/>
      <c r="W870" s="209"/>
      <c r="X870" s="209"/>
      <c r="Y870" s="209"/>
    </row>
    <row r="871" spans="1:25" ht="15.75" customHeight="1">
      <c r="A871" s="225"/>
      <c r="B871" s="225"/>
      <c r="C871" s="225"/>
      <c r="D871" s="225"/>
      <c r="E871" s="225"/>
      <c r="F871" s="225"/>
      <c r="G871" s="225"/>
      <c r="H871" s="225"/>
      <c r="I871" s="225"/>
      <c r="J871" s="209"/>
      <c r="K871" s="209"/>
      <c r="L871" s="209"/>
      <c r="M871" s="209"/>
      <c r="N871" s="209"/>
      <c r="O871" s="209"/>
      <c r="P871" s="209"/>
      <c r="Q871" s="209"/>
      <c r="R871" s="209"/>
      <c r="S871" s="209"/>
      <c r="T871" s="209"/>
      <c r="U871" s="209"/>
      <c r="V871" s="209"/>
      <c r="W871" s="209"/>
      <c r="X871" s="209"/>
      <c r="Y871" s="209"/>
    </row>
    <row r="872" spans="1:25" ht="15.75" customHeight="1">
      <c r="A872" s="225"/>
      <c r="B872" s="225"/>
      <c r="C872" s="225"/>
      <c r="D872" s="225"/>
      <c r="E872" s="225"/>
      <c r="F872" s="225"/>
      <c r="G872" s="225"/>
      <c r="H872" s="225"/>
      <c r="I872" s="225"/>
      <c r="J872" s="209"/>
      <c r="K872" s="209"/>
      <c r="L872" s="209"/>
      <c r="M872" s="209"/>
      <c r="N872" s="209"/>
      <c r="O872" s="209"/>
      <c r="P872" s="209"/>
      <c r="Q872" s="209"/>
      <c r="R872" s="209"/>
      <c r="S872" s="209"/>
      <c r="T872" s="209"/>
      <c r="U872" s="209"/>
      <c r="V872" s="209"/>
      <c r="W872" s="209"/>
      <c r="X872" s="209"/>
      <c r="Y872" s="209"/>
    </row>
    <row r="873" spans="1:25" ht="15.75" customHeight="1">
      <c r="A873" s="225"/>
      <c r="B873" s="225"/>
      <c r="C873" s="225"/>
      <c r="D873" s="225"/>
      <c r="E873" s="225"/>
      <c r="F873" s="225"/>
      <c r="G873" s="225"/>
      <c r="H873" s="225"/>
      <c r="I873" s="225"/>
      <c r="J873" s="209"/>
      <c r="K873" s="209"/>
      <c r="L873" s="209"/>
      <c r="M873" s="209"/>
      <c r="N873" s="209"/>
      <c r="O873" s="209"/>
      <c r="P873" s="209"/>
      <c r="Q873" s="209"/>
      <c r="R873" s="209"/>
      <c r="S873" s="209"/>
      <c r="T873" s="209"/>
      <c r="U873" s="209"/>
      <c r="V873" s="209"/>
      <c r="W873" s="209"/>
      <c r="X873" s="209"/>
      <c r="Y873" s="209"/>
    </row>
    <row r="874" spans="1:25" ht="15.75" customHeight="1">
      <c r="A874" s="225"/>
      <c r="B874" s="225"/>
      <c r="C874" s="225"/>
      <c r="D874" s="225"/>
      <c r="E874" s="225"/>
      <c r="F874" s="225"/>
      <c r="G874" s="225"/>
      <c r="H874" s="225"/>
      <c r="I874" s="225"/>
      <c r="J874" s="209"/>
      <c r="K874" s="209"/>
      <c r="L874" s="209"/>
      <c r="M874" s="209"/>
      <c r="N874" s="209"/>
      <c r="O874" s="209"/>
      <c r="P874" s="209"/>
      <c r="Q874" s="209"/>
      <c r="R874" s="209"/>
      <c r="S874" s="209"/>
      <c r="T874" s="209"/>
      <c r="U874" s="209"/>
      <c r="V874" s="209"/>
      <c r="W874" s="209"/>
      <c r="X874" s="209"/>
      <c r="Y874" s="209"/>
    </row>
    <row r="875" spans="1:25" ht="15.75" customHeight="1">
      <c r="A875" s="225"/>
      <c r="B875" s="225"/>
      <c r="C875" s="225"/>
      <c r="D875" s="225"/>
      <c r="E875" s="225"/>
      <c r="F875" s="225"/>
      <c r="G875" s="225"/>
      <c r="H875" s="225"/>
      <c r="I875" s="225"/>
      <c r="J875" s="209"/>
      <c r="K875" s="209"/>
      <c r="L875" s="209"/>
      <c r="M875" s="209"/>
      <c r="N875" s="209"/>
      <c r="O875" s="209"/>
      <c r="P875" s="209"/>
      <c r="Q875" s="209"/>
      <c r="R875" s="209"/>
      <c r="S875" s="209"/>
      <c r="T875" s="209"/>
      <c r="U875" s="209"/>
      <c r="V875" s="209"/>
      <c r="W875" s="209"/>
      <c r="X875" s="209"/>
      <c r="Y875" s="209"/>
    </row>
    <row r="876" spans="1:25" ht="15.75" customHeight="1">
      <c r="A876" s="225"/>
      <c r="B876" s="225"/>
      <c r="C876" s="225"/>
      <c r="D876" s="225"/>
      <c r="E876" s="225"/>
      <c r="F876" s="225"/>
      <c r="G876" s="225"/>
      <c r="H876" s="225"/>
      <c r="I876" s="225"/>
      <c r="J876" s="209"/>
      <c r="K876" s="209"/>
      <c r="L876" s="209"/>
      <c r="M876" s="209"/>
      <c r="N876" s="209"/>
      <c r="O876" s="209"/>
      <c r="P876" s="209"/>
      <c r="Q876" s="209"/>
      <c r="R876" s="209"/>
      <c r="S876" s="209"/>
      <c r="T876" s="209"/>
      <c r="U876" s="209"/>
      <c r="V876" s="209"/>
      <c r="W876" s="209"/>
      <c r="X876" s="209"/>
      <c r="Y876" s="209"/>
    </row>
    <row r="877" spans="1:25" ht="15.75" customHeight="1">
      <c r="A877" s="225"/>
      <c r="B877" s="225"/>
      <c r="C877" s="225"/>
      <c r="D877" s="225"/>
      <c r="E877" s="225"/>
      <c r="F877" s="225"/>
      <c r="G877" s="225"/>
      <c r="H877" s="225"/>
      <c r="I877" s="225"/>
      <c r="J877" s="209"/>
      <c r="K877" s="209"/>
      <c r="L877" s="209"/>
      <c r="M877" s="209"/>
      <c r="N877" s="209"/>
      <c r="O877" s="209"/>
      <c r="P877" s="209"/>
      <c r="Q877" s="209"/>
      <c r="R877" s="209"/>
      <c r="S877" s="209"/>
      <c r="T877" s="209"/>
      <c r="U877" s="209"/>
      <c r="V877" s="209"/>
      <c r="W877" s="209"/>
      <c r="X877" s="209"/>
      <c r="Y877" s="209"/>
    </row>
    <row r="878" spans="1:25" ht="15.75" customHeight="1">
      <c r="A878" s="225"/>
      <c r="B878" s="225"/>
      <c r="C878" s="225"/>
      <c r="D878" s="225"/>
      <c r="E878" s="225"/>
      <c r="F878" s="225"/>
      <c r="G878" s="225"/>
      <c r="H878" s="225"/>
      <c r="I878" s="225"/>
      <c r="J878" s="209"/>
      <c r="K878" s="209"/>
      <c r="L878" s="209"/>
      <c r="M878" s="209"/>
      <c r="N878" s="209"/>
      <c r="O878" s="209"/>
      <c r="P878" s="209"/>
      <c r="Q878" s="209"/>
      <c r="R878" s="209"/>
      <c r="S878" s="209"/>
      <c r="T878" s="209"/>
      <c r="U878" s="209"/>
      <c r="V878" s="209"/>
      <c r="W878" s="209"/>
      <c r="X878" s="209"/>
      <c r="Y878" s="209"/>
    </row>
    <row r="879" spans="1:25" ht="15.75" customHeight="1">
      <c r="A879" s="225"/>
      <c r="B879" s="225"/>
      <c r="C879" s="225"/>
      <c r="D879" s="225"/>
      <c r="E879" s="225"/>
      <c r="F879" s="225"/>
      <c r="G879" s="225"/>
      <c r="H879" s="225"/>
      <c r="I879" s="225"/>
      <c r="J879" s="209"/>
      <c r="K879" s="209"/>
      <c r="L879" s="209"/>
      <c r="M879" s="209"/>
      <c r="N879" s="209"/>
      <c r="O879" s="209"/>
      <c r="P879" s="209"/>
      <c r="Q879" s="209"/>
      <c r="R879" s="209"/>
      <c r="S879" s="209"/>
      <c r="T879" s="209"/>
      <c r="U879" s="209"/>
      <c r="V879" s="209"/>
      <c r="W879" s="209"/>
      <c r="X879" s="209"/>
      <c r="Y879" s="209"/>
    </row>
    <row r="880" spans="1:25" ht="15.75" customHeight="1">
      <c r="A880" s="225"/>
      <c r="B880" s="225"/>
      <c r="C880" s="225"/>
      <c r="D880" s="225"/>
      <c r="E880" s="225"/>
      <c r="F880" s="225"/>
      <c r="G880" s="225"/>
      <c r="H880" s="225"/>
      <c r="I880" s="225"/>
      <c r="J880" s="209"/>
      <c r="K880" s="209"/>
      <c r="L880" s="209"/>
      <c r="M880" s="209"/>
      <c r="N880" s="209"/>
      <c r="O880" s="209"/>
      <c r="P880" s="209"/>
      <c r="Q880" s="209"/>
      <c r="R880" s="209"/>
      <c r="S880" s="209"/>
      <c r="T880" s="209"/>
      <c r="U880" s="209"/>
      <c r="V880" s="209"/>
      <c r="W880" s="209"/>
      <c r="X880" s="209"/>
      <c r="Y880" s="209"/>
    </row>
    <row r="881" spans="1:25" ht="15.75" customHeight="1">
      <c r="A881" s="225"/>
      <c r="B881" s="225"/>
      <c r="C881" s="225"/>
      <c r="D881" s="225"/>
      <c r="E881" s="225"/>
      <c r="F881" s="225"/>
      <c r="G881" s="225"/>
      <c r="H881" s="225"/>
      <c r="I881" s="225"/>
      <c r="J881" s="209"/>
      <c r="K881" s="209"/>
      <c r="L881" s="209"/>
      <c r="M881" s="209"/>
      <c r="N881" s="209"/>
      <c r="O881" s="209"/>
      <c r="P881" s="209"/>
      <c r="Q881" s="209"/>
      <c r="R881" s="209"/>
      <c r="S881" s="209"/>
      <c r="T881" s="209"/>
      <c r="U881" s="209"/>
      <c r="V881" s="209"/>
      <c r="W881" s="209"/>
      <c r="X881" s="209"/>
      <c r="Y881" s="209"/>
    </row>
    <row r="882" spans="1:25" ht="15.75" customHeight="1">
      <c r="A882" s="225"/>
      <c r="B882" s="225"/>
      <c r="C882" s="225"/>
      <c r="D882" s="225"/>
      <c r="E882" s="225"/>
      <c r="F882" s="225"/>
      <c r="G882" s="225"/>
      <c r="H882" s="225"/>
      <c r="I882" s="225"/>
      <c r="J882" s="209"/>
      <c r="K882" s="209"/>
      <c r="L882" s="209"/>
      <c r="M882" s="209"/>
      <c r="N882" s="209"/>
      <c r="O882" s="209"/>
      <c r="P882" s="209"/>
      <c r="Q882" s="209"/>
      <c r="R882" s="209"/>
      <c r="S882" s="209"/>
      <c r="T882" s="209"/>
      <c r="U882" s="209"/>
      <c r="V882" s="209"/>
      <c r="W882" s="209"/>
      <c r="X882" s="209"/>
      <c r="Y882" s="209"/>
    </row>
    <row r="883" spans="1:25" ht="15.75" customHeight="1">
      <c r="A883" s="225"/>
      <c r="B883" s="225"/>
      <c r="C883" s="225"/>
      <c r="D883" s="225"/>
      <c r="E883" s="225"/>
      <c r="F883" s="225"/>
      <c r="G883" s="225"/>
      <c r="H883" s="225"/>
      <c r="I883" s="225"/>
      <c r="J883" s="209"/>
      <c r="K883" s="209"/>
      <c r="L883" s="209"/>
      <c r="M883" s="209"/>
      <c r="N883" s="209"/>
      <c r="O883" s="209"/>
      <c r="P883" s="209"/>
      <c r="Q883" s="209"/>
      <c r="R883" s="209"/>
      <c r="S883" s="209"/>
      <c r="T883" s="209"/>
      <c r="U883" s="209"/>
      <c r="V883" s="209"/>
      <c r="W883" s="209"/>
      <c r="X883" s="209"/>
      <c r="Y883" s="209"/>
    </row>
    <row r="884" spans="1:25" ht="15.75" customHeight="1">
      <c r="A884" s="225"/>
      <c r="B884" s="225"/>
      <c r="C884" s="225"/>
      <c r="D884" s="225"/>
      <c r="E884" s="225"/>
      <c r="F884" s="225"/>
      <c r="G884" s="225"/>
      <c r="H884" s="225"/>
      <c r="I884" s="225"/>
      <c r="J884" s="209"/>
      <c r="K884" s="209"/>
      <c r="L884" s="209"/>
      <c r="M884" s="209"/>
      <c r="N884" s="209"/>
      <c r="O884" s="209"/>
      <c r="P884" s="209"/>
      <c r="Q884" s="209"/>
      <c r="R884" s="209"/>
      <c r="S884" s="209"/>
      <c r="T884" s="209"/>
      <c r="U884" s="209"/>
      <c r="V884" s="209"/>
      <c r="W884" s="209"/>
      <c r="X884" s="209"/>
      <c r="Y884" s="209"/>
    </row>
    <row r="885" spans="1:25" ht="15.75" customHeight="1">
      <c r="A885" s="225"/>
      <c r="B885" s="225"/>
      <c r="C885" s="225"/>
      <c r="D885" s="225"/>
      <c r="E885" s="225"/>
      <c r="F885" s="225"/>
      <c r="G885" s="225"/>
      <c r="H885" s="225"/>
      <c r="I885" s="225"/>
      <c r="J885" s="209"/>
      <c r="K885" s="209"/>
      <c r="L885" s="209"/>
      <c r="M885" s="209"/>
      <c r="N885" s="209"/>
      <c r="O885" s="209"/>
      <c r="P885" s="209"/>
      <c r="Q885" s="209"/>
      <c r="R885" s="209"/>
      <c r="S885" s="209"/>
      <c r="T885" s="209"/>
      <c r="U885" s="209"/>
      <c r="V885" s="209"/>
      <c r="W885" s="209"/>
      <c r="X885" s="209"/>
      <c r="Y885" s="209"/>
    </row>
    <row r="886" spans="1:25" ht="15.75" customHeight="1">
      <c r="A886" s="225"/>
      <c r="B886" s="225"/>
      <c r="C886" s="225"/>
      <c r="D886" s="225"/>
      <c r="E886" s="225"/>
      <c r="F886" s="225"/>
      <c r="G886" s="225"/>
      <c r="H886" s="225"/>
      <c r="I886" s="225"/>
      <c r="J886" s="209"/>
      <c r="K886" s="209"/>
      <c r="L886" s="209"/>
      <c r="M886" s="209"/>
      <c r="N886" s="209"/>
      <c r="O886" s="209"/>
      <c r="P886" s="209"/>
      <c r="Q886" s="209"/>
      <c r="R886" s="209"/>
      <c r="S886" s="209"/>
      <c r="T886" s="209"/>
      <c r="U886" s="209"/>
      <c r="V886" s="209"/>
      <c r="W886" s="209"/>
      <c r="X886" s="209"/>
      <c r="Y886" s="209"/>
    </row>
    <row r="887" spans="1:25" ht="15.75" customHeight="1">
      <c r="A887" s="225"/>
      <c r="B887" s="225"/>
      <c r="C887" s="225"/>
      <c r="D887" s="225"/>
      <c r="E887" s="225"/>
      <c r="F887" s="225"/>
      <c r="G887" s="225"/>
      <c r="H887" s="225"/>
      <c r="I887" s="225"/>
      <c r="J887" s="209"/>
      <c r="K887" s="209"/>
      <c r="L887" s="209"/>
      <c r="M887" s="209"/>
      <c r="N887" s="209"/>
      <c r="O887" s="209"/>
      <c r="P887" s="209"/>
      <c r="Q887" s="209"/>
      <c r="R887" s="209"/>
      <c r="S887" s="209"/>
      <c r="T887" s="209"/>
      <c r="U887" s="209"/>
      <c r="V887" s="209"/>
      <c r="W887" s="209"/>
      <c r="X887" s="209"/>
      <c r="Y887" s="209"/>
    </row>
    <row r="888" spans="1:25" ht="15.75" customHeight="1">
      <c r="A888" s="225"/>
      <c r="B888" s="225"/>
      <c r="C888" s="225"/>
      <c r="D888" s="225"/>
      <c r="E888" s="225"/>
      <c r="F888" s="225"/>
      <c r="G888" s="225"/>
      <c r="H888" s="225"/>
      <c r="I888" s="225"/>
      <c r="J888" s="209"/>
      <c r="K888" s="209"/>
      <c r="L888" s="209"/>
      <c r="M888" s="209"/>
      <c r="N888" s="209"/>
      <c r="O888" s="209"/>
      <c r="P888" s="209"/>
      <c r="Q888" s="209"/>
      <c r="R888" s="209"/>
      <c r="S888" s="209"/>
      <c r="T888" s="209"/>
      <c r="U888" s="209"/>
      <c r="V888" s="209"/>
      <c r="W888" s="209"/>
      <c r="X888" s="209"/>
      <c r="Y888" s="209"/>
    </row>
    <row r="889" spans="1:25" ht="15.75" customHeight="1">
      <c r="A889" s="225"/>
      <c r="B889" s="225"/>
      <c r="C889" s="225"/>
      <c r="D889" s="225"/>
      <c r="E889" s="225"/>
      <c r="F889" s="225"/>
      <c r="G889" s="225"/>
      <c r="H889" s="225"/>
      <c r="I889" s="225"/>
      <c r="J889" s="209"/>
      <c r="K889" s="209"/>
      <c r="L889" s="209"/>
      <c r="M889" s="209"/>
      <c r="N889" s="209"/>
      <c r="O889" s="209"/>
      <c r="P889" s="209"/>
      <c r="Q889" s="209"/>
      <c r="R889" s="209"/>
      <c r="S889" s="209"/>
      <c r="T889" s="209"/>
      <c r="U889" s="209"/>
      <c r="V889" s="209"/>
      <c r="W889" s="209"/>
      <c r="X889" s="209"/>
      <c r="Y889" s="209"/>
    </row>
    <row r="890" spans="1:25" ht="15.75" customHeight="1">
      <c r="A890" s="225"/>
      <c r="B890" s="225"/>
      <c r="C890" s="225"/>
      <c r="D890" s="225"/>
      <c r="E890" s="225"/>
      <c r="F890" s="225"/>
      <c r="G890" s="225"/>
      <c r="H890" s="225"/>
      <c r="I890" s="225"/>
      <c r="J890" s="209"/>
      <c r="K890" s="209"/>
      <c r="L890" s="209"/>
      <c r="M890" s="209"/>
      <c r="N890" s="209"/>
      <c r="O890" s="209"/>
      <c r="P890" s="209"/>
      <c r="Q890" s="209"/>
      <c r="R890" s="209"/>
      <c r="S890" s="209"/>
      <c r="T890" s="209"/>
      <c r="U890" s="209"/>
      <c r="V890" s="209"/>
      <c r="W890" s="209"/>
      <c r="X890" s="209"/>
      <c r="Y890" s="209"/>
    </row>
    <row r="891" spans="1:25" ht="15.75" customHeight="1">
      <c r="A891" s="225"/>
      <c r="B891" s="225"/>
      <c r="C891" s="225"/>
      <c r="D891" s="225"/>
      <c r="E891" s="225"/>
      <c r="F891" s="225"/>
      <c r="G891" s="225"/>
      <c r="H891" s="225"/>
      <c r="I891" s="225"/>
      <c r="J891" s="209"/>
      <c r="K891" s="209"/>
      <c r="L891" s="209"/>
      <c r="M891" s="209"/>
      <c r="N891" s="209"/>
      <c r="O891" s="209"/>
      <c r="P891" s="209"/>
      <c r="Q891" s="209"/>
      <c r="R891" s="209"/>
      <c r="S891" s="209"/>
      <c r="T891" s="209"/>
      <c r="U891" s="209"/>
      <c r="V891" s="209"/>
      <c r="W891" s="209"/>
      <c r="X891" s="209"/>
      <c r="Y891" s="209"/>
    </row>
  </sheetData>
  <mergeCells count="9">
    <mergeCell ref="A10:B10"/>
    <mergeCell ref="A11:B11"/>
    <mergeCell ref="A1:H1"/>
    <mergeCell ref="A2:H2"/>
    <mergeCell ref="A3:A4"/>
    <mergeCell ref="B3:B4"/>
    <mergeCell ref="C3:D3"/>
    <mergeCell ref="E3:F3"/>
    <mergeCell ref="G3:H3"/>
  </mergeCells>
  <pageMargins left="0.78749999999999998" right="0.78749999999999998" top="1.05277777777778" bottom="1.05277777777778" header="0" footer="0"/>
  <pageSetup orientation="portrait"/>
  <headerFooter>
    <oddHeader>&amp;C&amp;A</oddHeader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Q13"/>
  <sheetViews>
    <sheetView workbookViewId="0">
      <selection activeCell="I20" sqref="I20"/>
    </sheetView>
  </sheetViews>
  <sheetFormatPr defaultRowHeight="14.25"/>
  <cols>
    <col min="1" max="1" width="9.140625" style="671"/>
    <col min="2" max="2" width="18.5703125" style="671" customWidth="1"/>
    <col min="3" max="3" width="12.7109375" style="671" customWidth="1"/>
    <col min="4" max="6" width="9.140625" style="671"/>
    <col min="7" max="7" width="6.85546875" style="671" customWidth="1"/>
    <col min="8" max="8" width="16.42578125" style="671" customWidth="1"/>
    <col min="9" max="12" width="9.140625" style="671"/>
    <col min="13" max="13" width="6.140625" style="671" customWidth="1"/>
    <col min="14" max="14" width="17.7109375" style="671" customWidth="1"/>
    <col min="15" max="16384" width="9.140625" style="671"/>
  </cols>
  <sheetData>
    <row r="1" spans="1:17">
      <c r="A1" s="670" t="s">
        <v>2081</v>
      </c>
    </row>
    <row r="2" spans="1:17" ht="15">
      <c r="A2" s="788" t="s">
        <v>2082</v>
      </c>
      <c r="B2" s="789"/>
      <c r="C2" s="789"/>
      <c r="D2" s="789"/>
      <c r="E2" s="789"/>
      <c r="G2" s="788" t="s">
        <v>2083</v>
      </c>
      <c r="H2" s="789"/>
      <c r="I2" s="789"/>
      <c r="J2" s="789"/>
      <c r="K2" s="789"/>
      <c r="M2" s="788" t="s">
        <v>2084</v>
      </c>
      <c r="N2" s="789"/>
      <c r="O2" s="789"/>
      <c r="P2" s="789"/>
      <c r="Q2" s="789"/>
    </row>
    <row r="3" spans="1:17" s="673" customFormat="1" ht="43.5" customHeight="1">
      <c r="A3" s="672" t="s">
        <v>216</v>
      </c>
      <c r="B3" s="672" t="s">
        <v>2085</v>
      </c>
      <c r="C3" s="672" t="s">
        <v>2086</v>
      </c>
      <c r="D3" s="672" t="s">
        <v>2087</v>
      </c>
      <c r="E3" s="672" t="s">
        <v>2088</v>
      </c>
      <c r="G3" s="672" t="s">
        <v>216</v>
      </c>
      <c r="H3" s="672" t="s">
        <v>2085</v>
      </c>
      <c r="I3" s="672" t="s">
        <v>2086</v>
      </c>
      <c r="J3" s="672" t="s">
        <v>2087</v>
      </c>
      <c r="K3" s="672" t="s">
        <v>2088</v>
      </c>
      <c r="M3" s="672" t="s">
        <v>216</v>
      </c>
      <c r="N3" s="672" t="s">
        <v>2085</v>
      </c>
      <c r="O3" s="672" t="s">
        <v>2086</v>
      </c>
      <c r="P3" s="672" t="s">
        <v>2087</v>
      </c>
      <c r="Q3" s="672" t="s">
        <v>2088</v>
      </c>
    </row>
    <row r="4" spans="1:17">
      <c r="A4" s="674">
        <v>1</v>
      </c>
      <c r="B4" s="674"/>
      <c r="C4" s="674"/>
      <c r="D4" s="674"/>
      <c r="E4" s="674"/>
      <c r="G4" s="674">
        <v>1</v>
      </c>
      <c r="H4" s="674"/>
      <c r="I4" s="674"/>
      <c r="J4" s="674"/>
      <c r="K4" s="674"/>
      <c r="M4" s="674">
        <v>1</v>
      </c>
      <c r="N4" s="674"/>
      <c r="O4" s="674"/>
      <c r="P4" s="674"/>
      <c r="Q4" s="674"/>
    </row>
    <row r="5" spans="1:17">
      <c r="A5" s="674">
        <v>2</v>
      </c>
      <c r="B5" s="674"/>
      <c r="C5" s="674"/>
      <c r="D5" s="674"/>
      <c r="E5" s="674"/>
      <c r="G5" s="674">
        <v>2</v>
      </c>
      <c r="H5" s="674"/>
      <c r="I5" s="674"/>
      <c r="J5" s="674"/>
      <c r="K5" s="674"/>
      <c r="M5" s="674">
        <v>2</v>
      </c>
      <c r="N5" s="674"/>
      <c r="O5" s="674"/>
      <c r="P5" s="674"/>
      <c r="Q5" s="674"/>
    </row>
    <row r="6" spans="1:17">
      <c r="A6" s="674">
        <v>3</v>
      </c>
      <c r="B6" s="674"/>
      <c r="C6" s="674"/>
      <c r="D6" s="674"/>
      <c r="E6" s="674"/>
      <c r="G6" s="674">
        <v>3</v>
      </c>
      <c r="H6" s="674"/>
      <c r="I6" s="674"/>
      <c r="J6" s="674"/>
      <c r="K6" s="674"/>
      <c r="M6" s="674">
        <v>3</v>
      </c>
      <c r="N6" s="674"/>
      <c r="O6" s="674"/>
      <c r="P6" s="674"/>
      <c r="Q6" s="674"/>
    </row>
    <row r="7" spans="1:17">
      <c r="A7" s="674">
        <v>4</v>
      </c>
      <c r="B7" s="674"/>
      <c r="C7" s="674"/>
      <c r="D7" s="674"/>
      <c r="E7" s="674"/>
      <c r="G7" s="674">
        <v>4</v>
      </c>
      <c r="H7" s="674"/>
      <c r="I7" s="674"/>
      <c r="J7" s="674"/>
      <c r="K7" s="674"/>
      <c r="M7" s="674">
        <v>4</v>
      </c>
      <c r="N7" s="674"/>
      <c r="O7" s="674"/>
      <c r="P7" s="674"/>
      <c r="Q7" s="674"/>
    </row>
    <row r="8" spans="1:17">
      <c r="A8" s="674">
        <v>5</v>
      </c>
      <c r="B8" s="674"/>
      <c r="C8" s="674"/>
      <c r="D8" s="674"/>
      <c r="E8" s="674"/>
      <c r="G8" s="674">
        <v>5</v>
      </c>
      <c r="H8" s="674"/>
      <c r="I8" s="674"/>
      <c r="J8" s="674"/>
      <c r="K8" s="674"/>
      <c r="M8" s="674">
        <v>5</v>
      </c>
      <c r="N8" s="674"/>
      <c r="O8" s="674"/>
      <c r="P8" s="674"/>
      <c r="Q8" s="674"/>
    </row>
    <row r="9" spans="1:17">
      <c r="A9" s="674">
        <v>6</v>
      </c>
      <c r="B9" s="674"/>
      <c r="C9" s="674"/>
      <c r="D9" s="674"/>
      <c r="E9" s="674"/>
      <c r="G9" s="674">
        <v>6</v>
      </c>
      <c r="H9" s="674"/>
      <c r="I9" s="674"/>
      <c r="J9" s="674"/>
      <c r="K9" s="674"/>
      <c r="M9" s="674">
        <v>6</v>
      </c>
      <c r="N9" s="674"/>
      <c r="O9" s="674"/>
      <c r="P9" s="674"/>
      <c r="Q9" s="674"/>
    </row>
    <row r="10" spans="1:17">
      <c r="A10" s="674">
        <v>7</v>
      </c>
      <c r="B10" s="674"/>
      <c r="C10" s="674"/>
      <c r="D10" s="674"/>
      <c r="E10" s="674"/>
      <c r="G10" s="674">
        <v>7</v>
      </c>
      <c r="H10" s="674"/>
      <c r="I10" s="674"/>
      <c r="J10" s="674"/>
      <c r="K10" s="674"/>
      <c r="M10" s="674">
        <v>7</v>
      </c>
      <c r="N10" s="674"/>
      <c r="O10" s="674"/>
      <c r="P10" s="674"/>
      <c r="Q10" s="674"/>
    </row>
    <row r="11" spans="1:17">
      <c r="A11" s="674">
        <v>8</v>
      </c>
      <c r="B11" s="674"/>
      <c r="C11" s="674"/>
      <c r="D11" s="674"/>
      <c r="E11" s="674"/>
      <c r="G11" s="674">
        <v>8</v>
      </c>
      <c r="H11" s="674"/>
      <c r="I11" s="674"/>
      <c r="J11" s="674"/>
      <c r="K11" s="674"/>
      <c r="M11" s="674">
        <v>8</v>
      </c>
      <c r="N11" s="674"/>
      <c r="O11" s="674"/>
      <c r="P11" s="674"/>
      <c r="Q11" s="674"/>
    </row>
    <row r="12" spans="1:17">
      <c r="A12" s="674">
        <v>9</v>
      </c>
      <c r="B12" s="674"/>
      <c r="C12" s="674"/>
      <c r="D12" s="674"/>
      <c r="E12" s="674"/>
      <c r="G12" s="674">
        <v>9</v>
      </c>
      <c r="H12" s="674"/>
      <c r="I12" s="674"/>
      <c r="J12" s="674"/>
      <c r="K12" s="674"/>
      <c r="M12" s="674">
        <v>9</v>
      </c>
      <c r="N12" s="674"/>
      <c r="O12" s="674"/>
      <c r="P12" s="674"/>
      <c r="Q12" s="674"/>
    </row>
    <row r="13" spans="1:17">
      <c r="A13" s="674">
        <v>10</v>
      </c>
      <c r="B13" s="674"/>
      <c r="C13" s="674"/>
      <c r="D13" s="674"/>
      <c r="E13" s="674"/>
      <c r="G13" s="674">
        <v>10</v>
      </c>
      <c r="H13" s="674"/>
      <c r="I13" s="674"/>
      <c r="J13" s="674"/>
      <c r="K13" s="674"/>
      <c r="M13" s="674">
        <v>10</v>
      </c>
      <c r="N13" s="674"/>
      <c r="O13" s="674"/>
      <c r="P13" s="674"/>
      <c r="Q13" s="674"/>
    </row>
  </sheetData>
  <mergeCells count="3">
    <mergeCell ref="A2:E2"/>
    <mergeCell ref="G2:K2"/>
    <mergeCell ref="M2:Q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N18"/>
  <sheetViews>
    <sheetView workbookViewId="0"/>
  </sheetViews>
  <sheetFormatPr defaultColWidth="12.5703125" defaultRowHeight="15" customHeight="1"/>
  <sheetData>
    <row r="1" spans="1:66" ht="12.75">
      <c r="A1" s="793" t="str">
        <f ca="1">IFERROR(__xludf.DUMMYFUNCTION("IMPORTRANGE(""https://docs.google.com/spreadsheets/d/1bFF2AAe0_wVPJbVjg8gUHJwa-F5lskMkVy0ky9agKbg/edit#gid=683598304"",""'Self Execution'!A1:J2"")"),"CHAMUNDESHWARI ELECTRICITY SUPPLY CORPORATION LIMITED")</f>
        <v>CHAMUNDESHWARI ELECTRICITY SUPPLY CORPORATION LIMITED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</row>
    <row r="2" spans="1:66" ht="23.25" customHeight="1">
      <c r="A2" s="794" t="str">
        <f ca="1">IFERROR(__xludf.DUMMYFUNCTION("""COMPUTED_VALUE"""),"Details of Self-Execution from year 2015-16 to 2022-23")</f>
        <v>Details of Self-Execution from year 2015-16 to 2022-23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</row>
    <row r="4" spans="1:66" ht="36" customHeight="1">
      <c r="Q4" s="483"/>
      <c r="R4" s="483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  <c r="AZ4" s="484"/>
      <c r="BA4" s="484"/>
      <c r="BB4" s="484"/>
      <c r="BC4" s="484"/>
      <c r="BD4" s="484"/>
      <c r="BE4" s="484"/>
      <c r="BF4" s="484"/>
      <c r="BG4" s="795" t="s">
        <v>228</v>
      </c>
      <c r="BH4" s="681"/>
      <c r="BI4" s="681"/>
      <c r="BJ4" s="681"/>
      <c r="BK4" s="681"/>
      <c r="BL4" s="681"/>
      <c r="BM4" s="681"/>
      <c r="BN4" s="681"/>
    </row>
    <row r="5" spans="1:66" ht="13.5">
      <c r="A5" s="796" t="s">
        <v>229</v>
      </c>
      <c r="B5" s="796" t="s">
        <v>230</v>
      </c>
      <c r="C5" s="797" t="s">
        <v>231</v>
      </c>
      <c r="D5" s="683"/>
      <c r="E5" s="683"/>
      <c r="F5" s="683"/>
      <c r="G5" s="683"/>
      <c r="H5" s="683"/>
      <c r="I5" s="683"/>
      <c r="J5" s="684"/>
      <c r="K5" s="797" t="s">
        <v>138</v>
      </c>
      <c r="L5" s="683"/>
      <c r="M5" s="683"/>
      <c r="N5" s="683"/>
      <c r="O5" s="683"/>
      <c r="P5" s="683"/>
      <c r="Q5" s="683"/>
      <c r="R5" s="684"/>
      <c r="S5" s="797" t="s">
        <v>232</v>
      </c>
      <c r="T5" s="683"/>
      <c r="U5" s="683"/>
      <c r="V5" s="683"/>
      <c r="W5" s="683"/>
      <c r="X5" s="683"/>
      <c r="Y5" s="683"/>
      <c r="Z5" s="684"/>
      <c r="AA5" s="797" t="s">
        <v>233</v>
      </c>
      <c r="AB5" s="683"/>
      <c r="AC5" s="683"/>
      <c r="AD5" s="683"/>
      <c r="AE5" s="683"/>
      <c r="AF5" s="683"/>
      <c r="AG5" s="683"/>
      <c r="AH5" s="684"/>
      <c r="AI5" s="797" t="s">
        <v>234</v>
      </c>
      <c r="AJ5" s="683"/>
      <c r="AK5" s="683"/>
      <c r="AL5" s="683"/>
      <c r="AM5" s="683"/>
      <c r="AN5" s="683"/>
      <c r="AO5" s="683"/>
      <c r="AP5" s="684"/>
      <c r="AQ5" s="797" t="s">
        <v>235</v>
      </c>
      <c r="AR5" s="683"/>
      <c r="AS5" s="683"/>
      <c r="AT5" s="683"/>
      <c r="AU5" s="683"/>
      <c r="AV5" s="683"/>
      <c r="AW5" s="683"/>
      <c r="AX5" s="684"/>
      <c r="AY5" s="797" t="s">
        <v>13</v>
      </c>
      <c r="AZ5" s="683"/>
      <c r="BA5" s="683"/>
      <c r="BB5" s="683"/>
      <c r="BC5" s="683"/>
      <c r="BD5" s="683"/>
      <c r="BE5" s="683"/>
      <c r="BF5" s="684"/>
      <c r="BG5" s="798" t="s">
        <v>236</v>
      </c>
      <c r="BH5" s="683"/>
      <c r="BI5" s="683"/>
      <c r="BJ5" s="683"/>
      <c r="BK5" s="683"/>
      <c r="BL5" s="683"/>
      <c r="BM5" s="683"/>
      <c r="BN5" s="684"/>
    </row>
    <row r="6" spans="1:66" ht="13.5">
      <c r="A6" s="702"/>
      <c r="B6" s="702"/>
      <c r="C6" s="792" t="s">
        <v>237</v>
      </c>
      <c r="D6" s="792" t="s">
        <v>238</v>
      </c>
      <c r="E6" s="791" t="s">
        <v>239</v>
      </c>
      <c r="F6" s="684"/>
      <c r="G6" s="791" t="s">
        <v>240</v>
      </c>
      <c r="H6" s="684"/>
      <c r="I6" s="791" t="s">
        <v>241</v>
      </c>
      <c r="J6" s="684"/>
      <c r="K6" s="792" t="s">
        <v>237</v>
      </c>
      <c r="L6" s="792" t="s">
        <v>238</v>
      </c>
      <c r="M6" s="791" t="s">
        <v>239</v>
      </c>
      <c r="N6" s="684"/>
      <c r="O6" s="791" t="s">
        <v>240</v>
      </c>
      <c r="P6" s="684"/>
      <c r="Q6" s="791" t="s">
        <v>241</v>
      </c>
      <c r="R6" s="684"/>
      <c r="S6" s="792" t="s">
        <v>237</v>
      </c>
      <c r="T6" s="792" t="s">
        <v>238</v>
      </c>
      <c r="U6" s="791" t="s">
        <v>239</v>
      </c>
      <c r="V6" s="684"/>
      <c r="W6" s="791" t="s">
        <v>240</v>
      </c>
      <c r="X6" s="684"/>
      <c r="Y6" s="791" t="s">
        <v>241</v>
      </c>
      <c r="Z6" s="684"/>
      <c r="AA6" s="792" t="s">
        <v>237</v>
      </c>
      <c r="AB6" s="792" t="s">
        <v>238</v>
      </c>
      <c r="AC6" s="791" t="s">
        <v>239</v>
      </c>
      <c r="AD6" s="684"/>
      <c r="AE6" s="791" t="s">
        <v>240</v>
      </c>
      <c r="AF6" s="684"/>
      <c r="AG6" s="791" t="s">
        <v>241</v>
      </c>
      <c r="AH6" s="684"/>
      <c r="AI6" s="792" t="s">
        <v>237</v>
      </c>
      <c r="AJ6" s="792" t="s">
        <v>238</v>
      </c>
      <c r="AK6" s="791" t="s">
        <v>239</v>
      </c>
      <c r="AL6" s="684"/>
      <c r="AM6" s="791" t="s">
        <v>240</v>
      </c>
      <c r="AN6" s="684"/>
      <c r="AO6" s="791" t="s">
        <v>241</v>
      </c>
      <c r="AP6" s="684"/>
      <c r="AQ6" s="792" t="s">
        <v>237</v>
      </c>
      <c r="AR6" s="792" t="s">
        <v>238</v>
      </c>
      <c r="AS6" s="791" t="s">
        <v>239</v>
      </c>
      <c r="AT6" s="684"/>
      <c r="AU6" s="791" t="s">
        <v>240</v>
      </c>
      <c r="AV6" s="684"/>
      <c r="AW6" s="791" t="s">
        <v>241</v>
      </c>
      <c r="AX6" s="684"/>
      <c r="AY6" s="792" t="s">
        <v>237</v>
      </c>
      <c r="AZ6" s="792" t="s">
        <v>238</v>
      </c>
      <c r="BA6" s="791" t="s">
        <v>239</v>
      </c>
      <c r="BB6" s="684"/>
      <c r="BC6" s="791" t="s">
        <v>240</v>
      </c>
      <c r="BD6" s="684"/>
      <c r="BE6" s="791" t="s">
        <v>241</v>
      </c>
      <c r="BF6" s="684"/>
      <c r="BG6" s="799" t="s">
        <v>242</v>
      </c>
      <c r="BH6" s="800" t="s">
        <v>243</v>
      </c>
      <c r="BI6" s="801" t="s">
        <v>244</v>
      </c>
      <c r="BJ6" s="687"/>
      <c r="BK6" s="801" t="s">
        <v>240</v>
      </c>
      <c r="BL6" s="687"/>
      <c r="BM6" s="801" t="s">
        <v>241</v>
      </c>
      <c r="BN6" s="687"/>
    </row>
    <row r="7" spans="1:66" ht="31.5">
      <c r="A7" s="689"/>
      <c r="B7" s="689"/>
      <c r="C7" s="689"/>
      <c r="D7" s="689"/>
      <c r="E7" s="485" t="s">
        <v>245</v>
      </c>
      <c r="F7" s="485" t="s">
        <v>246</v>
      </c>
      <c r="G7" s="485" t="s">
        <v>245</v>
      </c>
      <c r="H7" s="485" t="s">
        <v>246</v>
      </c>
      <c r="I7" s="485" t="s">
        <v>245</v>
      </c>
      <c r="J7" s="485" t="s">
        <v>246</v>
      </c>
      <c r="K7" s="689"/>
      <c r="L7" s="689"/>
      <c r="M7" s="485" t="s">
        <v>245</v>
      </c>
      <c r="N7" s="485" t="s">
        <v>246</v>
      </c>
      <c r="O7" s="485" t="s">
        <v>245</v>
      </c>
      <c r="P7" s="485" t="s">
        <v>246</v>
      </c>
      <c r="Q7" s="485" t="s">
        <v>245</v>
      </c>
      <c r="R7" s="485" t="s">
        <v>246</v>
      </c>
      <c r="S7" s="689"/>
      <c r="T7" s="689"/>
      <c r="U7" s="485" t="s">
        <v>245</v>
      </c>
      <c r="V7" s="485" t="s">
        <v>246</v>
      </c>
      <c r="W7" s="485" t="s">
        <v>245</v>
      </c>
      <c r="X7" s="485" t="s">
        <v>246</v>
      </c>
      <c r="Y7" s="485" t="s">
        <v>245</v>
      </c>
      <c r="Z7" s="485" t="s">
        <v>246</v>
      </c>
      <c r="AA7" s="689"/>
      <c r="AB7" s="689"/>
      <c r="AC7" s="485" t="s">
        <v>245</v>
      </c>
      <c r="AD7" s="485" t="s">
        <v>246</v>
      </c>
      <c r="AE7" s="485" t="s">
        <v>245</v>
      </c>
      <c r="AF7" s="485" t="s">
        <v>246</v>
      </c>
      <c r="AG7" s="485" t="s">
        <v>245</v>
      </c>
      <c r="AH7" s="485" t="s">
        <v>246</v>
      </c>
      <c r="AI7" s="689"/>
      <c r="AJ7" s="689"/>
      <c r="AK7" s="485" t="s">
        <v>245</v>
      </c>
      <c r="AL7" s="485" t="s">
        <v>246</v>
      </c>
      <c r="AM7" s="485" t="s">
        <v>245</v>
      </c>
      <c r="AN7" s="485" t="s">
        <v>246</v>
      </c>
      <c r="AO7" s="485" t="s">
        <v>245</v>
      </c>
      <c r="AP7" s="485" t="s">
        <v>246</v>
      </c>
      <c r="AQ7" s="689"/>
      <c r="AR7" s="689"/>
      <c r="AS7" s="485" t="s">
        <v>245</v>
      </c>
      <c r="AT7" s="485" t="s">
        <v>246</v>
      </c>
      <c r="AU7" s="485" t="s">
        <v>245</v>
      </c>
      <c r="AV7" s="485" t="s">
        <v>246</v>
      </c>
      <c r="AW7" s="485" t="s">
        <v>245</v>
      </c>
      <c r="AX7" s="485" t="s">
        <v>246</v>
      </c>
      <c r="AY7" s="689"/>
      <c r="AZ7" s="689"/>
      <c r="BA7" s="485" t="s">
        <v>245</v>
      </c>
      <c r="BB7" s="485" t="s">
        <v>246</v>
      </c>
      <c r="BC7" s="485" t="s">
        <v>245</v>
      </c>
      <c r="BD7" s="485" t="s">
        <v>246</v>
      </c>
      <c r="BE7" s="485" t="s">
        <v>245</v>
      </c>
      <c r="BF7" s="485" t="s">
        <v>246</v>
      </c>
      <c r="BG7" s="689"/>
      <c r="BH7" s="687"/>
      <c r="BI7" s="486" t="s">
        <v>245</v>
      </c>
      <c r="BJ7" s="486" t="s">
        <v>246</v>
      </c>
      <c r="BK7" s="486" t="s">
        <v>245</v>
      </c>
      <c r="BL7" s="486" t="s">
        <v>246</v>
      </c>
      <c r="BM7" s="486" t="s">
        <v>245</v>
      </c>
      <c r="BN7" s="486" t="s">
        <v>246</v>
      </c>
    </row>
    <row r="8" spans="1:66" ht="15.75">
      <c r="A8" s="487">
        <v>55.100700000000003</v>
      </c>
      <c r="B8" s="488" t="s">
        <v>247</v>
      </c>
      <c r="C8" s="489"/>
      <c r="D8" s="490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  <c r="U8" s="489"/>
      <c r="V8" s="489"/>
      <c r="W8" s="489"/>
      <c r="X8" s="489"/>
      <c r="Y8" s="489"/>
      <c r="Z8" s="489"/>
      <c r="AA8" s="489"/>
      <c r="AB8" s="489"/>
      <c r="AC8" s="489"/>
      <c r="AD8" s="489"/>
      <c r="AE8" s="489"/>
      <c r="AF8" s="489"/>
      <c r="AG8" s="489"/>
      <c r="AH8" s="489"/>
      <c r="AI8" s="489"/>
      <c r="AJ8" s="489"/>
      <c r="AK8" s="489"/>
      <c r="AL8" s="489"/>
      <c r="AM8" s="489"/>
      <c r="AN8" s="489"/>
      <c r="AO8" s="489"/>
      <c r="AP8" s="489"/>
      <c r="AQ8" s="489"/>
      <c r="AR8" s="489"/>
      <c r="AS8" s="489"/>
      <c r="AT8" s="489"/>
      <c r="AU8" s="489"/>
      <c r="AV8" s="489"/>
      <c r="AW8" s="488"/>
      <c r="AX8" s="488"/>
      <c r="AY8" s="489"/>
      <c r="AZ8" s="489"/>
      <c r="BA8" s="489"/>
      <c r="BB8" s="489"/>
      <c r="BC8" s="489"/>
      <c r="BD8" s="489"/>
      <c r="BE8" s="489"/>
      <c r="BF8" s="489"/>
      <c r="BG8" s="491">
        <f t="shared" ref="BG8:BN8" si="0">C8+K8+S8+AA8+AI8+AQ8+AY8</f>
        <v>0</v>
      </c>
      <c r="BH8" s="492">
        <f t="shared" si="0"/>
        <v>0</v>
      </c>
      <c r="BI8" s="491">
        <f t="shared" si="0"/>
        <v>0</v>
      </c>
      <c r="BJ8" s="492">
        <f t="shared" si="0"/>
        <v>0</v>
      </c>
      <c r="BK8" s="491">
        <f t="shared" si="0"/>
        <v>0</v>
      </c>
      <c r="BL8" s="492">
        <f t="shared" si="0"/>
        <v>0</v>
      </c>
      <c r="BM8" s="491">
        <f t="shared" si="0"/>
        <v>0</v>
      </c>
      <c r="BN8" s="492">
        <f t="shared" si="0"/>
        <v>0</v>
      </c>
    </row>
    <row r="9" spans="1:66" ht="15.75">
      <c r="A9" s="487">
        <v>55.100700000000003</v>
      </c>
      <c r="B9" s="488" t="s">
        <v>248</v>
      </c>
      <c r="C9" s="489">
        <v>12</v>
      </c>
      <c r="D9" s="490">
        <v>6.77</v>
      </c>
      <c r="E9" s="489">
        <v>8</v>
      </c>
      <c r="F9" s="489">
        <v>6.77</v>
      </c>
      <c r="G9" s="489">
        <v>8</v>
      </c>
      <c r="H9" s="489">
        <v>6.77</v>
      </c>
      <c r="I9" s="489">
        <v>0</v>
      </c>
      <c r="J9" s="489">
        <v>0</v>
      </c>
      <c r="K9" s="489">
        <v>0</v>
      </c>
      <c r="L9" s="489">
        <v>0</v>
      </c>
      <c r="M9" s="489">
        <v>0</v>
      </c>
      <c r="N9" s="489">
        <v>0</v>
      </c>
      <c r="O9" s="489">
        <v>0</v>
      </c>
      <c r="P9" s="489">
        <v>0</v>
      </c>
      <c r="Q9" s="489">
        <v>0</v>
      </c>
      <c r="R9" s="489">
        <v>0</v>
      </c>
      <c r="S9" s="489">
        <v>7</v>
      </c>
      <c r="T9" s="489">
        <v>33.53</v>
      </c>
      <c r="U9" s="489">
        <v>7</v>
      </c>
      <c r="V9" s="489">
        <v>33.53</v>
      </c>
      <c r="W9" s="489">
        <v>7</v>
      </c>
      <c r="X9" s="489">
        <v>33.53</v>
      </c>
      <c r="Y9" s="489">
        <v>0</v>
      </c>
      <c r="Z9" s="489">
        <v>0</v>
      </c>
      <c r="AA9" s="489">
        <v>0</v>
      </c>
      <c r="AB9" s="489">
        <v>0</v>
      </c>
      <c r="AC9" s="489">
        <v>0</v>
      </c>
      <c r="AD9" s="489">
        <v>0</v>
      </c>
      <c r="AE9" s="489">
        <v>0</v>
      </c>
      <c r="AF9" s="489">
        <v>0</v>
      </c>
      <c r="AG9" s="489">
        <v>0</v>
      </c>
      <c r="AH9" s="489">
        <v>0</v>
      </c>
      <c r="AI9" s="489">
        <v>0</v>
      </c>
      <c r="AJ9" s="489">
        <v>0</v>
      </c>
      <c r="AK9" s="489">
        <v>0</v>
      </c>
      <c r="AL9" s="489">
        <v>0</v>
      </c>
      <c r="AM9" s="489">
        <v>0</v>
      </c>
      <c r="AN9" s="489">
        <v>0</v>
      </c>
      <c r="AO9" s="489">
        <v>0</v>
      </c>
      <c r="AP9" s="489">
        <v>0</v>
      </c>
      <c r="AQ9" s="489">
        <v>0</v>
      </c>
      <c r="AR9" s="489">
        <v>0</v>
      </c>
      <c r="AS9" s="489">
        <v>0</v>
      </c>
      <c r="AT9" s="489">
        <v>0</v>
      </c>
      <c r="AU9" s="489">
        <v>0</v>
      </c>
      <c r="AV9" s="489">
        <v>0</v>
      </c>
      <c r="AW9" s="488">
        <v>0</v>
      </c>
      <c r="AX9" s="488">
        <v>0</v>
      </c>
      <c r="AY9" s="489">
        <v>158</v>
      </c>
      <c r="AZ9" s="489">
        <v>1537.35</v>
      </c>
      <c r="BA9" s="489">
        <v>154</v>
      </c>
      <c r="BB9" s="489">
        <v>189.3</v>
      </c>
      <c r="BC9" s="489">
        <v>154</v>
      </c>
      <c r="BD9" s="489">
        <v>189.3</v>
      </c>
      <c r="BE9" s="489">
        <v>4</v>
      </c>
      <c r="BF9" s="489">
        <v>1348</v>
      </c>
      <c r="BG9" s="491">
        <f t="shared" ref="BG9:BN9" si="1">C9+K9+S9+AA9+AI9+AQ9+AY9</f>
        <v>177</v>
      </c>
      <c r="BH9" s="492">
        <f t="shared" si="1"/>
        <v>1577.6499999999999</v>
      </c>
      <c r="BI9" s="491">
        <f t="shared" si="1"/>
        <v>169</v>
      </c>
      <c r="BJ9" s="492">
        <f t="shared" si="1"/>
        <v>229.60000000000002</v>
      </c>
      <c r="BK9" s="491">
        <f t="shared" si="1"/>
        <v>169</v>
      </c>
      <c r="BL9" s="492">
        <f t="shared" si="1"/>
        <v>229.60000000000002</v>
      </c>
      <c r="BM9" s="491">
        <f t="shared" si="1"/>
        <v>4</v>
      </c>
      <c r="BN9" s="492">
        <f t="shared" si="1"/>
        <v>1348</v>
      </c>
    </row>
    <row r="10" spans="1:66" ht="15.75">
      <c r="A10" s="487">
        <v>55.100700000000003</v>
      </c>
      <c r="B10" s="488" t="s">
        <v>223</v>
      </c>
      <c r="C10" s="489">
        <v>62</v>
      </c>
      <c r="D10" s="490">
        <v>36.479999999999997</v>
      </c>
      <c r="E10" s="489">
        <v>62</v>
      </c>
      <c r="F10" s="489">
        <v>36.479999999999997</v>
      </c>
      <c r="G10" s="489">
        <v>62</v>
      </c>
      <c r="H10" s="488">
        <v>36.479999999999997</v>
      </c>
      <c r="I10" s="489">
        <v>0</v>
      </c>
      <c r="J10" s="489">
        <v>0</v>
      </c>
      <c r="K10" s="489">
        <v>3</v>
      </c>
      <c r="L10" s="489">
        <v>17.739999999999998</v>
      </c>
      <c r="M10" s="489">
        <v>3</v>
      </c>
      <c r="N10" s="489">
        <v>17.739999999999998</v>
      </c>
      <c r="O10" s="489">
        <v>3</v>
      </c>
      <c r="P10" s="489">
        <v>17.739999999999998</v>
      </c>
      <c r="Q10" s="489">
        <v>0</v>
      </c>
      <c r="R10" s="489">
        <v>0</v>
      </c>
      <c r="S10" s="489">
        <v>5</v>
      </c>
      <c r="T10" s="489">
        <v>21.31</v>
      </c>
      <c r="U10" s="489">
        <v>5</v>
      </c>
      <c r="V10" s="489">
        <v>21.31</v>
      </c>
      <c r="W10" s="489">
        <v>5</v>
      </c>
      <c r="X10" s="489">
        <v>21.31</v>
      </c>
      <c r="Y10" s="489">
        <v>0</v>
      </c>
      <c r="Z10" s="489">
        <v>0</v>
      </c>
      <c r="AA10" s="489">
        <v>5</v>
      </c>
      <c r="AB10" s="489">
        <v>17.989999999999998</v>
      </c>
      <c r="AC10" s="489">
        <v>5</v>
      </c>
      <c r="AD10" s="489">
        <v>17.989999999999998</v>
      </c>
      <c r="AE10" s="489">
        <v>5</v>
      </c>
      <c r="AF10" s="489">
        <v>17.989999999999998</v>
      </c>
      <c r="AG10" s="489">
        <v>0</v>
      </c>
      <c r="AH10" s="489">
        <v>0</v>
      </c>
      <c r="AI10" s="489">
        <v>0</v>
      </c>
      <c r="AJ10" s="489">
        <v>0</v>
      </c>
      <c r="AK10" s="489">
        <v>0</v>
      </c>
      <c r="AL10" s="489">
        <v>0</v>
      </c>
      <c r="AM10" s="489">
        <v>0</v>
      </c>
      <c r="AN10" s="489">
        <v>0</v>
      </c>
      <c r="AO10" s="489">
        <v>0</v>
      </c>
      <c r="AP10" s="489">
        <v>0</v>
      </c>
      <c r="AQ10" s="489">
        <v>0</v>
      </c>
      <c r="AR10" s="489">
        <v>0</v>
      </c>
      <c r="AS10" s="489">
        <v>0</v>
      </c>
      <c r="AT10" s="489">
        <v>0</v>
      </c>
      <c r="AU10" s="489">
        <v>0</v>
      </c>
      <c r="AV10" s="489">
        <v>0</v>
      </c>
      <c r="AW10" s="488">
        <v>0</v>
      </c>
      <c r="AX10" s="488">
        <v>0</v>
      </c>
      <c r="AY10" s="489">
        <v>216</v>
      </c>
      <c r="AZ10" s="489">
        <v>233.9</v>
      </c>
      <c r="BA10" s="489">
        <v>216</v>
      </c>
      <c r="BB10" s="489">
        <v>233.9</v>
      </c>
      <c r="BC10" s="489">
        <v>216</v>
      </c>
      <c r="BD10" s="489">
        <v>233.9</v>
      </c>
      <c r="BE10" s="489">
        <v>0</v>
      </c>
      <c r="BF10" s="489">
        <v>0</v>
      </c>
      <c r="BG10" s="491">
        <f t="shared" ref="BG10:BN10" si="2">C10+K10+S10+AA10+AI10+AQ10+AY10</f>
        <v>291</v>
      </c>
      <c r="BH10" s="492">
        <f t="shared" si="2"/>
        <v>327.42</v>
      </c>
      <c r="BI10" s="491">
        <f t="shared" si="2"/>
        <v>291</v>
      </c>
      <c r="BJ10" s="492">
        <f t="shared" si="2"/>
        <v>327.42</v>
      </c>
      <c r="BK10" s="491">
        <f t="shared" si="2"/>
        <v>291</v>
      </c>
      <c r="BL10" s="492">
        <f t="shared" si="2"/>
        <v>327.42</v>
      </c>
      <c r="BM10" s="491">
        <f t="shared" si="2"/>
        <v>0</v>
      </c>
      <c r="BN10" s="492">
        <f t="shared" si="2"/>
        <v>0</v>
      </c>
    </row>
    <row r="11" spans="1:66" ht="15.75">
      <c r="A11" s="487">
        <v>55.100700000000003</v>
      </c>
      <c r="B11" s="488" t="s">
        <v>224</v>
      </c>
      <c r="C11" s="489">
        <v>28</v>
      </c>
      <c r="D11" s="490">
        <v>27.68</v>
      </c>
      <c r="E11" s="489">
        <v>28</v>
      </c>
      <c r="F11" s="489">
        <v>27.68</v>
      </c>
      <c r="G11" s="489">
        <v>28</v>
      </c>
      <c r="H11" s="489">
        <v>27.68</v>
      </c>
      <c r="I11" s="489">
        <v>0</v>
      </c>
      <c r="J11" s="489">
        <v>0</v>
      </c>
      <c r="K11" s="489">
        <v>3</v>
      </c>
      <c r="L11" s="489">
        <v>10.89</v>
      </c>
      <c r="M11" s="489">
        <v>3</v>
      </c>
      <c r="N11" s="489">
        <v>10.89</v>
      </c>
      <c r="O11" s="489">
        <v>3</v>
      </c>
      <c r="P11" s="489">
        <v>10.89</v>
      </c>
      <c r="Q11" s="489">
        <v>0</v>
      </c>
      <c r="R11" s="489">
        <v>0</v>
      </c>
      <c r="S11" s="489">
        <v>2</v>
      </c>
      <c r="T11" s="489">
        <v>7.35</v>
      </c>
      <c r="U11" s="489">
        <v>2</v>
      </c>
      <c r="V11" s="489">
        <v>7.35</v>
      </c>
      <c r="W11" s="489">
        <v>2</v>
      </c>
      <c r="X11" s="489">
        <v>7.35</v>
      </c>
      <c r="Y11" s="489">
        <v>0</v>
      </c>
      <c r="Z11" s="489">
        <v>0</v>
      </c>
      <c r="AA11" s="489">
        <v>5</v>
      </c>
      <c r="AB11" s="489">
        <v>36.53</v>
      </c>
      <c r="AC11" s="489">
        <v>5</v>
      </c>
      <c r="AD11" s="489">
        <v>36.53</v>
      </c>
      <c r="AE11" s="489">
        <v>5</v>
      </c>
      <c r="AF11" s="489">
        <v>36.53</v>
      </c>
      <c r="AG11" s="489">
        <v>0</v>
      </c>
      <c r="AH11" s="489">
        <v>0</v>
      </c>
      <c r="AI11" s="489">
        <v>0</v>
      </c>
      <c r="AJ11" s="489">
        <v>0</v>
      </c>
      <c r="AK11" s="489">
        <v>0</v>
      </c>
      <c r="AL11" s="489">
        <v>0</v>
      </c>
      <c r="AM11" s="489">
        <v>0</v>
      </c>
      <c r="AN11" s="489">
        <v>0</v>
      </c>
      <c r="AO11" s="489">
        <v>0</v>
      </c>
      <c r="AP11" s="489">
        <v>0</v>
      </c>
      <c r="AQ11" s="489">
        <v>0</v>
      </c>
      <c r="AR11" s="489">
        <v>0</v>
      </c>
      <c r="AS11" s="489">
        <v>0</v>
      </c>
      <c r="AT11" s="489">
        <v>0</v>
      </c>
      <c r="AU11" s="489">
        <v>0</v>
      </c>
      <c r="AV11" s="489">
        <v>0</v>
      </c>
      <c r="AW11" s="488">
        <v>0</v>
      </c>
      <c r="AX11" s="488">
        <v>0</v>
      </c>
      <c r="AY11" s="489">
        <v>295</v>
      </c>
      <c r="AZ11" s="489">
        <v>398.66</v>
      </c>
      <c r="BA11" s="489">
        <v>295</v>
      </c>
      <c r="BB11" s="489">
        <v>398.66</v>
      </c>
      <c r="BC11" s="489">
        <v>295</v>
      </c>
      <c r="BD11" s="489">
        <v>398.66</v>
      </c>
      <c r="BE11" s="489">
        <v>0</v>
      </c>
      <c r="BF11" s="489">
        <v>0</v>
      </c>
      <c r="BG11" s="491">
        <f t="shared" ref="BG11:BN11" si="3">C11+K11+S11+AA11+AI11+AQ11+AY11</f>
        <v>333</v>
      </c>
      <c r="BH11" s="492">
        <f t="shared" si="3"/>
        <v>481.11</v>
      </c>
      <c r="BI11" s="491">
        <f t="shared" si="3"/>
        <v>333</v>
      </c>
      <c r="BJ11" s="492">
        <f t="shared" si="3"/>
        <v>481.11</v>
      </c>
      <c r="BK11" s="491">
        <f t="shared" si="3"/>
        <v>333</v>
      </c>
      <c r="BL11" s="492">
        <f t="shared" si="3"/>
        <v>481.11</v>
      </c>
      <c r="BM11" s="491">
        <f t="shared" si="3"/>
        <v>0</v>
      </c>
      <c r="BN11" s="492">
        <f t="shared" si="3"/>
        <v>0</v>
      </c>
    </row>
    <row r="12" spans="1:66" ht="15.75">
      <c r="A12" s="487">
        <v>55.100700000000003</v>
      </c>
      <c r="B12" s="488" t="s">
        <v>249</v>
      </c>
      <c r="C12" s="489">
        <v>19</v>
      </c>
      <c r="D12" s="490">
        <v>7.92</v>
      </c>
      <c r="E12" s="489">
        <v>19</v>
      </c>
      <c r="F12" s="489">
        <v>7.92</v>
      </c>
      <c r="G12" s="489">
        <v>19</v>
      </c>
      <c r="H12" s="489">
        <v>7.92</v>
      </c>
      <c r="I12" s="489">
        <v>0</v>
      </c>
      <c r="J12" s="489">
        <v>0</v>
      </c>
      <c r="K12" s="489">
        <v>0</v>
      </c>
      <c r="L12" s="489">
        <v>0</v>
      </c>
      <c r="M12" s="489">
        <v>0</v>
      </c>
      <c r="N12" s="489">
        <v>0</v>
      </c>
      <c r="O12" s="489">
        <v>0</v>
      </c>
      <c r="P12" s="489">
        <v>0</v>
      </c>
      <c r="Q12" s="489">
        <v>0</v>
      </c>
      <c r="R12" s="489">
        <v>0</v>
      </c>
      <c r="S12" s="489">
        <v>0</v>
      </c>
      <c r="T12" s="489">
        <v>0</v>
      </c>
      <c r="U12" s="489">
        <v>0</v>
      </c>
      <c r="V12" s="489">
        <v>0</v>
      </c>
      <c r="W12" s="489">
        <v>0</v>
      </c>
      <c r="X12" s="489">
        <v>0</v>
      </c>
      <c r="Y12" s="489">
        <v>0</v>
      </c>
      <c r="Z12" s="489">
        <v>0</v>
      </c>
      <c r="AA12" s="489">
        <v>2</v>
      </c>
      <c r="AB12" s="489">
        <v>30.74</v>
      </c>
      <c r="AC12" s="489">
        <v>2</v>
      </c>
      <c r="AD12" s="489">
        <v>30.74</v>
      </c>
      <c r="AE12" s="489">
        <v>2</v>
      </c>
      <c r="AF12" s="489">
        <v>30.74</v>
      </c>
      <c r="AG12" s="489">
        <v>0</v>
      </c>
      <c r="AH12" s="489">
        <v>0</v>
      </c>
      <c r="AI12" s="489">
        <v>0</v>
      </c>
      <c r="AJ12" s="489">
        <v>0</v>
      </c>
      <c r="AK12" s="489">
        <v>0</v>
      </c>
      <c r="AL12" s="489">
        <v>0</v>
      </c>
      <c r="AM12" s="489">
        <v>0</v>
      </c>
      <c r="AN12" s="489">
        <v>0</v>
      </c>
      <c r="AO12" s="489">
        <v>0</v>
      </c>
      <c r="AP12" s="489">
        <v>0</v>
      </c>
      <c r="AQ12" s="489">
        <v>0</v>
      </c>
      <c r="AR12" s="489">
        <v>0</v>
      </c>
      <c r="AS12" s="489">
        <v>0</v>
      </c>
      <c r="AT12" s="489">
        <v>0</v>
      </c>
      <c r="AU12" s="489">
        <v>0</v>
      </c>
      <c r="AV12" s="489">
        <v>0</v>
      </c>
      <c r="AW12" s="488">
        <v>0</v>
      </c>
      <c r="AX12" s="488">
        <v>0</v>
      </c>
      <c r="AY12" s="489">
        <v>135</v>
      </c>
      <c r="AZ12" s="489">
        <v>154.80000000000001</v>
      </c>
      <c r="BA12" s="489">
        <v>135</v>
      </c>
      <c r="BB12" s="489">
        <v>154.80000000000001</v>
      </c>
      <c r="BC12" s="489">
        <v>135</v>
      </c>
      <c r="BD12" s="489">
        <v>154.80000000000001</v>
      </c>
      <c r="BE12" s="489">
        <v>0</v>
      </c>
      <c r="BF12" s="489">
        <v>0</v>
      </c>
      <c r="BG12" s="491">
        <f t="shared" ref="BG12:BN12" si="4">C12+K12+S12+AA12+AI12+AQ12+AY12</f>
        <v>156</v>
      </c>
      <c r="BH12" s="492">
        <f t="shared" si="4"/>
        <v>193.46</v>
      </c>
      <c r="BI12" s="491">
        <f t="shared" si="4"/>
        <v>156</v>
      </c>
      <c r="BJ12" s="492">
        <f t="shared" si="4"/>
        <v>193.46</v>
      </c>
      <c r="BK12" s="491">
        <f t="shared" si="4"/>
        <v>156</v>
      </c>
      <c r="BL12" s="492">
        <f t="shared" si="4"/>
        <v>193.46</v>
      </c>
      <c r="BM12" s="491">
        <f t="shared" si="4"/>
        <v>0</v>
      </c>
      <c r="BN12" s="492">
        <f t="shared" si="4"/>
        <v>0</v>
      </c>
    </row>
    <row r="13" spans="1:66" ht="15.75">
      <c r="A13" s="487">
        <v>55.100700000000003</v>
      </c>
      <c r="B13" s="488" t="s">
        <v>225</v>
      </c>
      <c r="C13" s="489">
        <v>18</v>
      </c>
      <c r="D13" s="490">
        <v>7.15</v>
      </c>
      <c r="E13" s="489">
        <v>18</v>
      </c>
      <c r="F13" s="489">
        <v>7.15</v>
      </c>
      <c r="G13" s="489">
        <v>18</v>
      </c>
      <c r="H13" s="489">
        <v>7.15</v>
      </c>
      <c r="I13" s="489">
        <v>0</v>
      </c>
      <c r="J13" s="489">
        <v>0</v>
      </c>
      <c r="K13" s="489">
        <v>2</v>
      </c>
      <c r="L13" s="489">
        <v>8.99</v>
      </c>
      <c r="M13" s="489">
        <v>2</v>
      </c>
      <c r="N13" s="489">
        <v>8.99</v>
      </c>
      <c r="O13" s="489">
        <v>2</v>
      </c>
      <c r="P13" s="489">
        <v>8.99</v>
      </c>
      <c r="Q13" s="489">
        <v>0</v>
      </c>
      <c r="R13" s="489">
        <v>0</v>
      </c>
      <c r="S13" s="489">
        <v>4</v>
      </c>
      <c r="T13" s="489">
        <v>11.83</v>
      </c>
      <c r="U13" s="489">
        <v>4</v>
      </c>
      <c r="V13" s="489">
        <v>11.83</v>
      </c>
      <c r="W13" s="489">
        <v>4</v>
      </c>
      <c r="X13" s="489">
        <v>11.83</v>
      </c>
      <c r="Y13" s="489">
        <v>0</v>
      </c>
      <c r="Z13" s="489">
        <v>0</v>
      </c>
      <c r="AA13" s="489">
        <v>7</v>
      </c>
      <c r="AB13" s="489">
        <v>53.57</v>
      </c>
      <c r="AC13" s="489">
        <v>7</v>
      </c>
      <c r="AD13" s="489">
        <v>53.57</v>
      </c>
      <c r="AE13" s="489">
        <v>7</v>
      </c>
      <c r="AF13" s="489">
        <v>53.57</v>
      </c>
      <c r="AG13" s="489">
        <v>0</v>
      </c>
      <c r="AH13" s="489">
        <v>0</v>
      </c>
      <c r="AI13" s="489">
        <v>0</v>
      </c>
      <c r="AJ13" s="489">
        <v>0</v>
      </c>
      <c r="AK13" s="489">
        <v>0</v>
      </c>
      <c r="AL13" s="489">
        <v>0</v>
      </c>
      <c r="AM13" s="489">
        <v>0</v>
      </c>
      <c r="AN13" s="489">
        <v>0</v>
      </c>
      <c r="AO13" s="489">
        <v>0</v>
      </c>
      <c r="AP13" s="489">
        <v>0</v>
      </c>
      <c r="AQ13" s="489">
        <v>0</v>
      </c>
      <c r="AR13" s="489">
        <v>0</v>
      </c>
      <c r="AS13" s="489">
        <v>0</v>
      </c>
      <c r="AT13" s="489">
        <v>0</v>
      </c>
      <c r="AU13" s="489">
        <v>0</v>
      </c>
      <c r="AV13" s="489">
        <v>0</v>
      </c>
      <c r="AW13" s="488">
        <v>0</v>
      </c>
      <c r="AX13" s="488">
        <v>0</v>
      </c>
      <c r="AY13" s="489">
        <v>218</v>
      </c>
      <c r="AZ13" s="489">
        <v>176</v>
      </c>
      <c r="BA13" s="489">
        <v>218</v>
      </c>
      <c r="BB13" s="489">
        <v>176</v>
      </c>
      <c r="BC13" s="489">
        <v>218</v>
      </c>
      <c r="BD13" s="489">
        <v>176</v>
      </c>
      <c r="BE13" s="489">
        <v>0</v>
      </c>
      <c r="BF13" s="489">
        <v>0</v>
      </c>
      <c r="BG13" s="491">
        <f t="shared" ref="BG13:BN13" si="5">C13+K13+S13+AA13+AI13+AQ13+AY13</f>
        <v>249</v>
      </c>
      <c r="BH13" s="492">
        <f t="shared" si="5"/>
        <v>257.53999999999996</v>
      </c>
      <c r="BI13" s="491">
        <f t="shared" si="5"/>
        <v>249</v>
      </c>
      <c r="BJ13" s="492">
        <f t="shared" si="5"/>
        <v>257.53999999999996</v>
      </c>
      <c r="BK13" s="491">
        <f t="shared" si="5"/>
        <v>249</v>
      </c>
      <c r="BL13" s="492">
        <f t="shared" si="5"/>
        <v>257.53999999999996</v>
      </c>
      <c r="BM13" s="491">
        <f t="shared" si="5"/>
        <v>0</v>
      </c>
      <c r="BN13" s="492">
        <f t="shared" si="5"/>
        <v>0</v>
      </c>
    </row>
    <row r="14" spans="1:66" ht="15.75">
      <c r="A14" s="487">
        <v>55.100700000000003</v>
      </c>
      <c r="B14" s="488" t="s">
        <v>226</v>
      </c>
      <c r="C14" s="493"/>
      <c r="D14" s="490">
        <v>0</v>
      </c>
      <c r="E14" s="493"/>
      <c r="F14" s="489">
        <v>0</v>
      </c>
      <c r="G14" s="493"/>
      <c r="H14" s="489">
        <v>0</v>
      </c>
      <c r="I14" s="493"/>
      <c r="J14" s="493"/>
      <c r="K14" s="493"/>
      <c r="L14" s="489">
        <v>0</v>
      </c>
      <c r="M14" s="493"/>
      <c r="N14" s="489">
        <v>0</v>
      </c>
      <c r="O14" s="493"/>
      <c r="P14" s="489">
        <v>0</v>
      </c>
      <c r="Q14" s="493"/>
      <c r="R14" s="493"/>
      <c r="S14" s="494"/>
      <c r="T14" s="489">
        <v>0</v>
      </c>
      <c r="U14" s="494"/>
      <c r="V14" s="489">
        <v>0</v>
      </c>
      <c r="W14" s="494"/>
      <c r="X14" s="489">
        <v>0</v>
      </c>
      <c r="Y14" s="494"/>
      <c r="Z14" s="494"/>
      <c r="AA14" s="494"/>
      <c r="AB14" s="489">
        <v>0</v>
      </c>
      <c r="AC14" s="494"/>
      <c r="AD14" s="489">
        <v>0</v>
      </c>
      <c r="AE14" s="494"/>
      <c r="AF14" s="489">
        <v>0</v>
      </c>
      <c r="AG14" s="494"/>
      <c r="AH14" s="494"/>
      <c r="AI14" s="494"/>
      <c r="AJ14" s="494"/>
      <c r="AK14" s="494"/>
      <c r="AL14" s="494"/>
      <c r="AM14" s="494"/>
      <c r="AN14" s="494"/>
      <c r="AO14" s="494"/>
      <c r="AP14" s="494"/>
      <c r="AQ14" s="494"/>
      <c r="AR14" s="494"/>
      <c r="AS14" s="494"/>
      <c r="AT14" s="494"/>
      <c r="AU14" s="494"/>
      <c r="AV14" s="494"/>
      <c r="AW14" s="495"/>
      <c r="AX14" s="495"/>
      <c r="AY14" s="489">
        <v>296</v>
      </c>
      <c r="AZ14" s="489">
        <v>376.28</v>
      </c>
      <c r="BA14" s="494"/>
      <c r="BB14" s="494"/>
      <c r="BC14" s="494"/>
      <c r="BD14" s="494"/>
      <c r="BE14" s="489">
        <v>296</v>
      </c>
      <c r="BF14" s="489">
        <v>376.28</v>
      </c>
      <c r="BG14" s="491">
        <f t="shared" ref="BG14:BN14" si="6">C14+K14+S14+AA14+AI14+AQ14+AY14</f>
        <v>296</v>
      </c>
      <c r="BH14" s="492">
        <f t="shared" si="6"/>
        <v>376.28</v>
      </c>
      <c r="BI14" s="491">
        <f t="shared" si="6"/>
        <v>0</v>
      </c>
      <c r="BJ14" s="492">
        <f t="shared" si="6"/>
        <v>0</v>
      </c>
      <c r="BK14" s="491">
        <f t="shared" si="6"/>
        <v>0</v>
      </c>
      <c r="BL14" s="492">
        <f t="shared" si="6"/>
        <v>0</v>
      </c>
      <c r="BM14" s="491">
        <f t="shared" si="6"/>
        <v>296</v>
      </c>
      <c r="BN14" s="492">
        <f t="shared" si="6"/>
        <v>376.28</v>
      </c>
    </row>
    <row r="15" spans="1:66" ht="15.75">
      <c r="A15" s="487">
        <v>55.100700000000003</v>
      </c>
      <c r="B15" s="488" t="s">
        <v>227</v>
      </c>
      <c r="C15" s="488"/>
      <c r="D15" s="496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488"/>
      <c r="Q15" s="488"/>
      <c r="R15" s="488"/>
      <c r="S15" s="488"/>
      <c r="T15" s="488"/>
      <c r="U15" s="488"/>
      <c r="V15" s="488"/>
      <c r="W15" s="488"/>
      <c r="X15" s="488"/>
      <c r="Y15" s="488"/>
      <c r="Z15" s="488"/>
      <c r="AA15" s="488"/>
      <c r="AB15" s="488"/>
      <c r="AC15" s="488"/>
      <c r="AD15" s="488"/>
      <c r="AE15" s="488"/>
      <c r="AF15" s="488"/>
      <c r="AG15" s="488"/>
      <c r="AH15" s="488"/>
      <c r="AI15" s="488"/>
      <c r="AJ15" s="488"/>
      <c r="AK15" s="488"/>
      <c r="AL15" s="488"/>
      <c r="AM15" s="488"/>
      <c r="AN15" s="488"/>
      <c r="AO15" s="488"/>
      <c r="AP15" s="488"/>
      <c r="AQ15" s="488"/>
      <c r="AR15" s="488"/>
      <c r="AS15" s="488"/>
      <c r="AT15" s="488"/>
      <c r="AU15" s="488"/>
      <c r="AV15" s="488"/>
      <c r="AW15" s="488"/>
      <c r="AX15" s="488"/>
      <c r="AY15" s="488"/>
      <c r="AZ15" s="488"/>
      <c r="BA15" s="488"/>
      <c r="BB15" s="488"/>
      <c r="BC15" s="488"/>
      <c r="BD15" s="488"/>
      <c r="BE15" s="488"/>
      <c r="BF15" s="488"/>
      <c r="BG15" s="491">
        <f t="shared" ref="BG15:BN15" si="7">C15+K15+S15+AA15+AI15+AQ15+AY15</f>
        <v>0</v>
      </c>
      <c r="BH15" s="492">
        <f t="shared" si="7"/>
        <v>0</v>
      </c>
      <c r="BI15" s="491">
        <f t="shared" si="7"/>
        <v>0</v>
      </c>
      <c r="BJ15" s="492">
        <f t="shared" si="7"/>
        <v>0</v>
      </c>
      <c r="BK15" s="491">
        <f t="shared" si="7"/>
        <v>0</v>
      </c>
      <c r="BL15" s="492">
        <f t="shared" si="7"/>
        <v>0</v>
      </c>
      <c r="BM15" s="491">
        <f t="shared" si="7"/>
        <v>0</v>
      </c>
      <c r="BN15" s="492">
        <f t="shared" si="7"/>
        <v>0</v>
      </c>
    </row>
    <row r="16" spans="1:66" ht="15.75">
      <c r="A16" s="790" t="s">
        <v>117</v>
      </c>
      <c r="B16" s="684"/>
      <c r="C16" s="488">
        <f t="shared" ref="C16:BN16" si="8">SUM(C8:C15)</f>
        <v>139</v>
      </c>
      <c r="D16" s="496">
        <f t="shared" si="8"/>
        <v>86.000000000000014</v>
      </c>
      <c r="E16" s="488">
        <f t="shared" si="8"/>
        <v>135</v>
      </c>
      <c r="F16" s="496">
        <f t="shared" si="8"/>
        <v>86.000000000000014</v>
      </c>
      <c r="G16" s="488">
        <f t="shared" si="8"/>
        <v>135</v>
      </c>
      <c r="H16" s="496">
        <f t="shared" si="8"/>
        <v>86.000000000000014</v>
      </c>
      <c r="I16" s="488">
        <f t="shared" si="8"/>
        <v>0</v>
      </c>
      <c r="J16" s="496">
        <f t="shared" si="8"/>
        <v>0</v>
      </c>
      <c r="K16" s="488">
        <f t="shared" si="8"/>
        <v>8</v>
      </c>
      <c r="L16" s="496">
        <f t="shared" si="8"/>
        <v>37.619999999999997</v>
      </c>
      <c r="M16" s="488">
        <f t="shared" si="8"/>
        <v>8</v>
      </c>
      <c r="N16" s="496">
        <f t="shared" si="8"/>
        <v>37.619999999999997</v>
      </c>
      <c r="O16" s="488">
        <f t="shared" si="8"/>
        <v>8</v>
      </c>
      <c r="P16" s="496">
        <f t="shared" si="8"/>
        <v>37.619999999999997</v>
      </c>
      <c r="Q16" s="488">
        <f t="shared" si="8"/>
        <v>0</v>
      </c>
      <c r="R16" s="496">
        <f t="shared" si="8"/>
        <v>0</v>
      </c>
      <c r="S16" s="488">
        <f t="shared" si="8"/>
        <v>18</v>
      </c>
      <c r="T16" s="496">
        <f t="shared" si="8"/>
        <v>74.02000000000001</v>
      </c>
      <c r="U16" s="488">
        <f t="shared" si="8"/>
        <v>18</v>
      </c>
      <c r="V16" s="496">
        <f t="shared" si="8"/>
        <v>74.02000000000001</v>
      </c>
      <c r="W16" s="488">
        <f t="shared" si="8"/>
        <v>18</v>
      </c>
      <c r="X16" s="496">
        <f t="shared" si="8"/>
        <v>74.02000000000001</v>
      </c>
      <c r="Y16" s="488">
        <f t="shared" si="8"/>
        <v>0</v>
      </c>
      <c r="Z16" s="496">
        <f t="shared" si="8"/>
        <v>0</v>
      </c>
      <c r="AA16" s="488">
        <f t="shared" si="8"/>
        <v>19</v>
      </c>
      <c r="AB16" s="496">
        <f t="shared" si="8"/>
        <v>138.82999999999998</v>
      </c>
      <c r="AC16" s="488">
        <f t="shared" si="8"/>
        <v>19</v>
      </c>
      <c r="AD16" s="496">
        <f t="shared" si="8"/>
        <v>138.82999999999998</v>
      </c>
      <c r="AE16" s="488">
        <f t="shared" si="8"/>
        <v>19</v>
      </c>
      <c r="AF16" s="496">
        <f t="shared" si="8"/>
        <v>138.82999999999998</v>
      </c>
      <c r="AG16" s="488">
        <f t="shared" si="8"/>
        <v>0</v>
      </c>
      <c r="AH16" s="496">
        <f t="shared" si="8"/>
        <v>0</v>
      </c>
      <c r="AI16" s="488">
        <f t="shared" si="8"/>
        <v>0</v>
      </c>
      <c r="AJ16" s="496">
        <f t="shared" si="8"/>
        <v>0</v>
      </c>
      <c r="AK16" s="488">
        <f t="shared" si="8"/>
        <v>0</v>
      </c>
      <c r="AL16" s="496">
        <f t="shared" si="8"/>
        <v>0</v>
      </c>
      <c r="AM16" s="488">
        <f t="shared" si="8"/>
        <v>0</v>
      </c>
      <c r="AN16" s="496">
        <f t="shared" si="8"/>
        <v>0</v>
      </c>
      <c r="AO16" s="488">
        <f t="shared" si="8"/>
        <v>0</v>
      </c>
      <c r="AP16" s="496">
        <f t="shared" si="8"/>
        <v>0</v>
      </c>
      <c r="AQ16" s="488">
        <f t="shared" si="8"/>
        <v>0</v>
      </c>
      <c r="AR16" s="496">
        <f t="shared" si="8"/>
        <v>0</v>
      </c>
      <c r="AS16" s="488">
        <f t="shared" si="8"/>
        <v>0</v>
      </c>
      <c r="AT16" s="496">
        <f t="shared" si="8"/>
        <v>0</v>
      </c>
      <c r="AU16" s="488">
        <f t="shared" si="8"/>
        <v>0</v>
      </c>
      <c r="AV16" s="496">
        <f t="shared" si="8"/>
        <v>0</v>
      </c>
      <c r="AW16" s="488">
        <f t="shared" si="8"/>
        <v>0</v>
      </c>
      <c r="AX16" s="496">
        <f t="shared" si="8"/>
        <v>0</v>
      </c>
      <c r="AY16" s="488">
        <f t="shared" si="8"/>
        <v>1318</v>
      </c>
      <c r="AZ16" s="496">
        <f t="shared" si="8"/>
        <v>2876.99</v>
      </c>
      <c r="BA16" s="488">
        <f t="shared" si="8"/>
        <v>1018</v>
      </c>
      <c r="BB16" s="496">
        <f t="shared" si="8"/>
        <v>1152.6600000000001</v>
      </c>
      <c r="BC16" s="488">
        <f t="shared" si="8"/>
        <v>1018</v>
      </c>
      <c r="BD16" s="496">
        <f t="shared" si="8"/>
        <v>1152.6600000000001</v>
      </c>
      <c r="BE16" s="488">
        <f t="shared" si="8"/>
        <v>300</v>
      </c>
      <c r="BF16" s="496">
        <f t="shared" si="8"/>
        <v>1724.28</v>
      </c>
      <c r="BG16" s="497">
        <f t="shared" si="8"/>
        <v>1502</v>
      </c>
      <c r="BH16" s="498">
        <f t="shared" si="8"/>
        <v>3213.46</v>
      </c>
      <c r="BI16" s="499">
        <f t="shared" si="8"/>
        <v>1198</v>
      </c>
      <c r="BJ16" s="498">
        <f t="shared" si="8"/>
        <v>1489.13</v>
      </c>
      <c r="BK16" s="499">
        <f t="shared" si="8"/>
        <v>1198</v>
      </c>
      <c r="BL16" s="498">
        <f t="shared" si="8"/>
        <v>1489.13</v>
      </c>
      <c r="BM16" s="499">
        <f t="shared" si="8"/>
        <v>300</v>
      </c>
      <c r="BN16" s="498">
        <f t="shared" si="8"/>
        <v>1724.28</v>
      </c>
    </row>
    <row r="17" spans="1:58" ht="12.75">
      <c r="A17" s="500"/>
      <c r="B17" s="500"/>
      <c r="C17" s="500"/>
      <c r="D17" s="500"/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  <c r="Z17" s="500"/>
      <c r="AA17" s="500"/>
      <c r="AB17" s="500"/>
      <c r="AC17" s="500"/>
      <c r="AD17" s="500"/>
      <c r="AE17" s="500"/>
      <c r="AF17" s="500"/>
      <c r="AG17" s="500"/>
      <c r="AH17" s="500"/>
      <c r="AI17" s="500"/>
      <c r="AJ17" s="500"/>
      <c r="AK17" s="500"/>
      <c r="AL17" s="500"/>
      <c r="AM17" s="500"/>
      <c r="AN17" s="500"/>
      <c r="AO17" s="500"/>
      <c r="AP17" s="500"/>
      <c r="AQ17" s="500"/>
      <c r="AR17" s="500"/>
      <c r="AS17" s="500"/>
      <c r="AT17" s="500"/>
      <c r="AU17" s="500"/>
      <c r="AV17" s="500"/>
      <c r="AW17" s="500"/>
      <c r="AX17" s="500"/>
      <c r="AY17" s="500"/>
      <c r="AZ17" s="500"/>
      <c r="BA17" s="500"/>
      <c r="BB17" s="500"/>
      <c r="BC17" s="500"/>
      <c r="BD17" s="500"/>
      <c r="BE17" s="500"/>
      <c r="BF17" s="500"/>
    </row>
    <row r="18" spans="1:58" ht="12.75">
      <c r="A18" s="500"/>
      <c r="B18" s="500"/>
      <c r="C18" s="500"/>
      <c r="D18" s="500"/>
      <c r="E18" s="500"/>
      <c r="F18" s="500"/>
      <c r="G18" s="500"/>
      <c r="H18" s="500"/>
      <c r="I18" s="500"/>
      <c r="J18" s="500"/>
      <c r="K18" s="500"/>
      <c r="L18" s="500"/>
      <c r="M18" s="500"/>
      <c r="N18" s="500"/>
      <c r="O18" s="500"/>
      <c r="P18" s="500"/>
      <c r="Q18" s="500"/>
      <c r="R18" s="500"/>
      <c r="S18" s="500"/>
      <c r="T18" s="500"/>
      <c r="U18" s="500"/>
      <c r="V18" s="500"/>
      <c r="W18" s="500"/>
      <c r="X18" s="500"/>
      <c r="Y18" s="500"/>
      <c r="Z18" s="500"/>
      <c r="AA18" s="500"/>
      <c r="AB18" s="500"/>
      <c r="AC18" s="500"/>
      <c r="AD18" s="500"/>
      <c r="AE18" s="500"/>
      <c r="AF18" s="500"/>
      <c r="AG18" s="500"/>
      <c r="AH18" s="500"/>
      <c r="AI18" s="500"/>
      <c r="AJ18" s="500"/>
      <c r="AK18" s="500"/>
      <c r="AL18" s="500"/>
      <c r="AM18" s="500"/>
      <c r="AN18" s="500"/>
      <c r="AO18" s="500"/>
      <c r="AP18" s="500"/>
      <c r="AQ18" s="500"/>
      <c r="AR18" s="500"/>
      <c r="AS18" s="500"/>
      <c r="AT18" s="500"/>
      <c r="AU18" s="500"/>
      <c r="AV18" s="500"/>
      <c r="AW18" s="500"/>
      <c r="AX18" s="500"/>
      <c r="AY18" s="500"/>
      <c r="AZ18" s="500"/>
      <c r="BA18" s="500"/>
      <c r="BB18" s="500"/>
      <c r="BC18" s="500"/>
      <c r="BD18" s="500"/>
      <c r="BE18" s="500"/>
      <c r="BF18" s="500"/>
    </row>
  </sheetData>
  <mergeCells count="54">
    <mergeCell ref="S5:Z5"/>
    <mergeCell ref="AA5:AH5"/>
    <mergeCell ref="AI5:AP5"/>
    <mergeCell ref="AQ5:AX5"/>
    <mergeCell ref="AO6:AP6"/>
    <mergeCell ref="AQ6:AQ7"/>
    <mergeCell ref="AR6:AR7"/>
    <mergeCell ref="AS6:AT6"/>
    <mergeCell ref="AU6:AV6"/>
    <mergeCell ref="AW6:AX6"/>
    <mergeCell ref="AM6:AN6"/>
    <mergeCell ref="AY5:BF5"/>
    <mergeCell ref="BG5:BN5"/>
    <mergeCell ref="AY6:AY7"/>
    <mergeCell ref="AZ6:AZ7"/>
    <mergeCell ref="BA6:BB6"/>
    <mergeCell ref="BC6:BD6"/>
    <mergeCell ref="BE6:BF6"/>
    <mergeCell ref="BG6:BG7"/>
    <mergeCell ref="BH6:BH7"/>
    <mergeCell ref="BI6:BJ6"/>
    <mergeCell ref="BK6:BL6"/>
    <mergeCell ref="BM6:BN6"/>
    <mergeCell ref="A1:R1"/>
    <mergeCell ref="A2:R2"/>
    <mergeCell ref="BG4:BN4"/>
    <mergeCell ref="A5:A7"/>
    <mergeCell ref="B5:B7"/>
    <mergeCell ref="C5:J5"/>
    <mergeCell ref="K5:R5"/>
    <mergeCell ref="S6:S7"/>
    <mergeCell ref="T6:T7"/>
    <mergeCell ref="AB6:AB7"/>
    <mergeCell ref="AC6:AD6"/>
    <mergeCell ref="AE6:AF6"/>
    <mergeCell ref="AG6:AH6"/>
    <mergeCell ref="AI6:AI7"/>
    <mergeCell ref="AJ6:AJ7"/>
    <mergeCell ref="AK6:AL6"/>
    <mergeCell ref="A16:B16"/>
    <mergeCell ref="U6:V6"/>
    <mergeCell ref="W6:X6"/>
    <mergeCell ref="Y6:Z6"/>
    <mergeCell ref="AA6:AA7"/>
    <mergeCell ref="K6:K7"/>
    <mergeCell ref="L6:L7"/>
    <mergeCell ref="M6:N6"/>
    <mergeCell ref="O6:P6"/>
    <mergeCell ref="Q6:R6"/>
    <mergeCell ref="C6:C7"/>
    <mergeCell ref="D6:D7"/>
    <mergeCell ref="E6:F6"/>
    <mergeCell ref="G6:H6"/>
    <mergeCell ref="I6:J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2:N6"/>
  <sheetViews>
    <sheetView workbookViewId="0"/>
  </sheetViews>
  <sheetFormatPr defaultColWidth="12.5703125" defaultRowHeight="15" customHeight="1"/>
  <cols>
    <col min="1" max="1" width="5.28515625" customWidth="1"/>
    <col min="3" max="3" width="15.7109375" customWidth="1"/>
  </cols>
  <sheetData>
    <row r="2" spans="2:14" ht="18">
      <c r="M2" s="804" t="s">
        <v>116</v>
      </c>
      <c r="N2" s="681"/>
    </row>
    <row r="3" spans="2:14" ht="31.5" customHeight="1">
      <c r="B3" s="805" t="str">
        <f ca="1">IFERROR(__xludf.DUMMYFUNCTION("IMPORTRANGE(""https://docs.google.com/spreadsheets/d/1bFF2AAe0_wVPJbVjg8gUHJwa-F5lskMkVy0ky9agKbg/edit#gid=683598304"",""'CWIP'!B3:N5"")"),"Statement Showing the details of Capital Expenditure for FY-2022-23")</f>
        <v>Statement Showing the details of Capital Expenditure for FY-2022-23</v>
      </c>
      <c r="C3" s="692"/>
      <c r="D3" s="692"/>
      <c r="E3" s="692"/>
      <c r="F3" s="692"/>
      <c r="G3" s="692"/>
      <c r="H3" s="692"/>
      <c r="I3" s="692"/>
      <c r="J3" s="692"/>
      <c r="K3" s="692"/>
      <c r="L3" s="692"/>
      <c r="M3" s="692"/>
      <c r="N3" s="687"/>
    </row>
    <row r="4" spans="2:14" ht="46.5" customHeight="1">
      <c r="B4" s="806" t="str">
        <f ca="1">IFERROR(__xludf.DUMMYFUNCTION("""COMPUTED_VALUE"""),"Dvn Name")</f>
        <v>Dvn Name</v>
      </c>
      <c r="C4" s="807" t="str">
        <f ca="1">IFERROR(__xludf.DUMMYFUNCTION("""COMPUTED_VALUE"""),"Alloted Budget for FY-2022 (From Corporate office) In Rs")</f>
        <v>Alloted Budget for FY-2022 (From Corporate office) In Rs</v>
      </c>
      <c r="D4" s="683"/>
      <c r="E4" s="684"/>
      <c r="F4" s="802" t="str">
        <f ca="1">IFERROR(__xludf.DUMMYFUNCTION("""COMPUTED_VALUE"""),"Opening Balance as on 1.4.2022")</f>
        <v>Opening Balance as on 1.4.2022</v>
      </c>
      <c r="G4" s="802" t="str">
        <f ca="1">IFERROR(__xludf.DUMMYFUNCTION("""COMPUTED_VALUE"""),"Expenditure Booked Against Sanctioned Budget for FY-22 (New Works booked)")</f>
        <v>Expenditure Booked Against Sanctioned Budget for FY-22 (New Works booked)</v>
      </c>
      <c r="H4" s="802" t="str">
        <f ca="1">IFERROR(__xludf.DUMMYFUNCTION("""COMPUTED_VALUE"""),"Expenditure booked against budget sanctioned for Spill-Over works")</f>
        <v>Expenditure booked against budget sanctioned for Spill-Over works</v>
      </c>
      <c r="I4" s="802" t="str">
        <f ca="1">IFERROR(__xludf.DUMMYFUNCTION("""COMPUTED_VALUE"""),"Total CWIP [New + Spill Works]")</f>
        <v>Total CWIP [New + Spill Works]</v>
      </c>
      <c r="J4" s="803" t="str">
        <f ca="1">IFERROR(__xludf.DUMMYFUNCTION("""COMPUTED_VALUE"""),"Budget yet to be utilised")</f>
        <v>Budget yet to be utilised</v>
      </c>
      <c r="K4" s="683"/>
      <c r="L4" s="684"/>
      <c r="M4" s="802" t="str">
        <f ca="1">IFERROR(__xludf.DUMMYFUNCTION("""COMPUTED_VALUE"""),"% of budget utilised against Spill-Over Works")</f>
        <v>% of budget utilised against Spill-Over Works</v>
      </c>
      <c r="N4" s="802" t="str">
        <f ca="1">IFERROR(__xludf.DUMMYFUNCTION("""COMPUTED_VALUE"""),"% of budget utilised against New Works")</f>
        <v>% of budget utilised against New Works</v>
      </c>
    </row>
    <row r="5" spans="2:14" ht="69.75" customHeight="1">
      <c r="B5" s="689"/>
      <c r="C5" s="501" t="str">
        <f ca="1">IFERROR(__xludf.DUMMYFUNCTION("""COMPUTED_VALUE"""),"Spill Over Works Budget Alloted FY-2021-22")</f>
        <v>Spill Over Works Budget Alloted FY-2021-22</v>
      </c>
      <c r="D5" s="501" t="str">
        <f ca="1">IFERROR(__xludf.DUMMYFUNCTION("""COMPUTED_VALUE"""),"New Works Budget Alloted FY-2022-23")</f>
        <v>New Works Budget Alloted FY-2022-23</v>
      </c>
      <c r="E5" s="501" t="str">
        <f ca="1">IFERROR(__xludf.DUMMYFUNCTION("""COMPUTED_VALUE"""),"Total Budget")</f>
        <v>Total Budget</v>
      </c>
      <c r="F5" s="689"/>
      <c r="G5" s="689"/>
      <c r="H5" s="689"/>
      <c r="I5" s="689"/>
      <c r="J5" s="501" t="str">
        <f ca="1">IFERROR(__xludf.DUMMYFUNCTION("""COMPUTED_VALUE"""),"Spill Over Works")</f>
        <v>Spill Over Works</v>
      </c>
      <c r="K5" s="501" t="str">
        <f ca="1">IFERROR(__xludf.DUMMYFUNCTION("""COMPUTED_VALUE"""),"New Works")</f>
        <v>New Works</v>
      </c>
      <c r="L5" s="501" t="str">
        <f ca="1">IFERROR(__xludf.DUMMYFUNCTION("""COMPUTED_VALUE"""),"Total")</f>
        <v>Total</v>
      </c>
      <c r="M5" s="689"/>
      <c r="N5" s="689"/>
    </row>
    <row r="6" spans="2:14" ht="46.5" customHeight="1">
      <c r="B6" s="502" t="s">
        <v>250</v>
      </c>
      <c r="C6" s="503"/>
      <c r="D6" s="504"/>
      <c r="E6" s="505">
        <f>C6+D6</f>
        <v>0</v>
      </c>
      <c r="F6" s="504"/>
      <c r="G6" s="504"/>
      <c r="H6" s="504"/>
      <c r="I6" s="505">
        <f>G6+H6</f>
        <v>0</v>
      </c>
      <c r="J6" s="506">
        <f>C6-H6</f>
        <v>0</v>
      </c>
      <c r="K6" s="505">
        <f>D6-G6</f>
        <v>0</v>
      </c>
      <c r="L6" s="505">
        <f>J6+K6</f>
        <v>0</v>
      </c>
      <c r="M6" s="505" t="e">
        <f>G6/C6*100</f>
        <v>#DIV/0!</v>
      </c>
      <c r="N6" s="505" t="e">
        <f>G6/D6*100</f>
        <v>#DIV/0!</v>
      </c>
    </row>
  </sheetData>
  <mergeCells count="11">
    <mergeCell ref="I4:I5"/>
    <mergeCell ref="J4:L4"/>
    <mergeCell ref="M4:M5"/>
    <mergeCell ref="N4:N5"/>
    <mergeCell ref="M2:N2"/>
    <mergeCell ref="B3:N3"/>
    <mergeCell ref="B4:B5"/>
    <mergeCell ref="C4:E4"/>
    <mergeCell ref="F4:F5"/>
    <mergeCell ref="G4:G5"/>
    <mergeCell ref="H4:H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1047"/>
  <sheetViews>
    <sheetView workbookViewId="0">
      <pane ySplit="4" topLeftCell="A5" activePane="bottomLeft" state="frozen"/>
      <selection pane="bottomLeft" activeCell="B6" sqref="B6"/>
    </sheetView>
  </sheetViews>
  <sheetFormatPr defaultColWidth="12.5703125" defaultRowHeight="15" customHeight="1"/>
  <sheetData>
    <row r="1" spans="1:22" ht="45" customHeight="1">
      <c r="A1" s="507" t="s">
        <v>251</v>
      </c>
      <c r="B1" s="508" t="s">
        <v>252</v>
      </c>
      <c r="C1" s="508" t="s">
        <v>253</v>
      </c>
      <c r="D1" s="508" t="s">
        <v>254</v>
      </c>
      <c r="E1" s="508" t="s">
        <v>255</v>
      </c>
      <c r="F1" s="508" t="s">
        <v>256</v>
      </c>
      <c r="G1" s="508" t="s">
        <v>257</v>
      </c>
      <c r="H1" s="508" t="s">
        <v>258</v>
      </c>
      <c r="I1" s="508" t="s">
        <v>259</v>
      </c>
      <c r="J1" s="508" t="s">
        <v>260</v>
      </c>
      <c r="K1" s="508" t="s">
        <v>261</v>
      </c>
      <c r="L1" s="508" t="s">
        <v>262</v>
      </c>
      <c r="M1" s="508" t="s">
        <v>263</v>
      </c>
      <c r="N1" s="508" t="s">
        <v>264</v>
      </c>
      <c r="O1" s="508" t="s">
        <v>265</v>
      </c>
      <c r="P1" s="508" t="s">
        <v>266</v>
      </c>
      <c r="Q1" s="508" t="s">
        <v>267</v>
      </c>
      <c r="R1" s="508" t="s">
        <v>268</v>
      </c>
      <c r="S1" s="508" t="s">
        <v>269</v>
      </c>
      <c r="T1" s="180"/>
      <c r="U1" s="180"/>
      <c r="V1" s="181"/>
    </row>
    <row r="2" spans="1:22">
      <c r="A2" s="509"/>
      <c r="B2" s="510"/>
      <c r="C2" s="511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0"/>
      <c r="R2" s="510"/>
      <c r="S2" s="510"/>
      <c r="T2" s="180"/>
      <c r="U2" s="180"/>
    </row>
    <row r="3" spans="1:22">
      <c r="A3" s="512">
        <v>1</v>
      </c>
      <c r="B3" s="513" t="s">
        <v>270</v>
      </c>
      <c r="C3" s="514" t="s">
        <v>271</v>
      </c>
      <c r="D3" s="513" t="s">
        <v>204</v>
      </c>
      <c r="E3" s="513" t="s">
        <v>272</v>
      </c>
      <c r="F3" s="513" t="s">
        <v>273</v>
      </c>
      <c r="G3" s="182">
        <v>1</v>
      </c>
      <c r="H3" s="182">
        <v>254.35</v>
      </c>
      <c r="I3" s="182">
        <v>6.65</v>
      </c>
      <c r="J3" s="182">
        <v>261</v>
      </c>
      <c r="K3" s="182">
        <v>89.85</v>
      </c>
      <c r="L3" s="182">
        <v>2.15</v>
      </c>
      <c r="M3" s="182">
        <v>92</v>
      </c>
      <c r="N3" s="182">
        <v>0</v>
      </c>
      <c r="O3" s="182">
        <v>0</v>
      </c>
      <c r="P3" s="182">
        <v>0</v>
      </c>
      <c r="Q3" s="182">
        <v>344.2</v>
      </c>
      <c r="R3" s="182">
        <v>8.8000000000000007</v>
      </c>
      <c r="S3" s="182">
        <v>353</v>
      </c>
      <c r="T3" s="515">
        <v>353</v>
      </c>
      <c r="U3" s="515">
        <v>0</v>
      </c>
    </row>
    <row r="4" spans="1:22">
      <c r="A4" s="512">
        <v>2</v>
      </c>
      <c r="B4" s="513" t="s">
        <v>274</v>
      </c>
      <c r="C4" s="514" t="s">
        <v>271</v>
      </c>
      <c r="D4" s="513" t="s">
        <v>204</v>
      </c>
      <c r="E4" s="513" t="s">
        <v>275</v>
      </c>
      <c r="F4" s="513" t="s">
        <v>273</v>
      </c>
      <c r="G4" s="182">
        <v>0</v>
      </c>
      <c r="H4" s="182">
        <v>0</v>
      </c>
      <c r="I4" s="182">
        <v>0</v>
      </c>
      <c r="J4" s="182">
        <v>0</v>
      </c>
      <c r="K4" s="182">
        <v>100</v>
      </c>
      <c r="L4" s="182">
        <v>0</v>
      </c>
      <c r="M4" s="182">
        <v>100</v>
      </c>
      <c r="N4" s="182">
        <v>100</v>
      </c>
      <c r="O4" s="182">
        <v>0</v>
      </c>
      <c r="P4" s="182">
        <v>100</v>
      </c>
      <c r="Q4" s="182">
        <v>0</v>
      </c>
      <c r="R4" s="182">
        <v>0</v>
      </c>
      <c r="S4" s="182">
        <v>0</v>
      </c>
      <c r="T4" s="515">
        <v>0</v>
      </c>
      <c r="U4" s="515">
        <v>0</v>
      </c>
    </row>
    <row r="5" spans="1:22">
      <c r="A5" s="512">
        <v>3</v>
      </c>
      <c r="B5" s="513" t="s">
        <v>276</v>
      </c>
      <c r="C5" s="514" t="s">
        <v>271</v>
      </c>
      <c r="D5" s="513" t="s">
        <v>204</v>
      </c>
      <c r="E5" s="513" t="s">
        <v>277</v>
      </c>
      <c r="F5" s="513" t="s">
        <v>273</v>
      </c>
      <c r="G5" s="182">
        <v>1</v>
      </c>
      <c r="H5" s="182">
        <v>1139.6099999999999</v>
      </c>
      <c r="I5" s="182">
        <v>47.39</v>
      </c>
      <c r="J5" s="182">
        <v>1187</v>
      </c>
      <c r="K5" s="182">
        <v>490</v>
      </c>
      <c r="L5" s="182">
        <v>9</v>
      </c>
      <c r="M5" s="182">
        <v>499</v>
      </c>
      <c r="N5" s="182">
        <v>0</v>
      </c>
      <c r="O5" s="182">
        <v>0</v>
      </c>
      <c r="P5" s="182">
        <v>0</v>
      </c>
      <c r="Q5" s="182">
        <v>1629.61</v>
      </c>
      <c r="R5" s="182">
        <v>56.39</v>
      </c>
      <c r="S5" s="182">
        <v>1686</v>
      </c>
      <c r="T5" s="515">
        <v>1686</v>
      </c>
      <c r="U5" s="515">
        <v>0</v>
      </c>
    </row>
    <row r="6" spans="1:22">
      <c r="A6" s="512">
        <v>4</v>
      </c>
      <c r="B6" s="513" t="s">
        <v>278</v>
      </c>
      <c r="C6" s="514" t="s">
        <v>271</v>
      </c>
      <c r="D6" s="513" t="s">
        <v>204</v>
      </c>
      <c r="E6" s="513" t="s">
        <v>279</v>
      </c>
      <c r="F6" s="513" t="s">
        <v>273</v>
      </c>
      <c r="G6" s="182">
        <v>0</v>
      </c>
      <c r="H6" s="182">
        <v>0</v>
      </c>
      <c r="I6" s="182">
        <v>0</v>
      </c>
      <c r="J6" s="182">
        <v>0</v>
      </c>
      <c r="K6" s="182">
        <v>85</v>
      </c>
      <c r="L6" s="182">
        <v>0</v>
      </c>
      <c r="M6" s="182">
        <v>85</v>
      </c>
      <c r="N6" s="182">
        <v>0</v>
      </c>
      <c r="O6" s="182">
        <v>0</v>
      </c>
      <c r="P6" s="182">
        <v>0</v>
      </c>
      <c r="Q6" s="182">
        <v>85</v>
      </c>
      <c r="R6" s="182">
        <v>0</v>
      </c>
      <c r="S6" s="182">
        <v>85</v>
      </c>
      <c r="T6" s="515">
        <v>85</v>
      </c>
      <c r="U6" s="515">
        <v>0</v>
      </c>
    </row>
    <row r="7" spans="1:22">
      <c r="A7" s="512">
        <v>5</v>
      </c>
      <c r="B7" s="513" t="s">
        <v>280</v>
      </c>
      <c r="C7" s="514" t="s">
        <v>271</v>
      </c>
      <c r="D7" s="513" t="s">
        <v>204</v>
      </c>
      <c r="E7" s="513" t="s">
        <v>281</v>
      </c>
      <c r="F7" s="513" t="s">
        <v>273</v>
      </c>
      <c r="G7" s="182">
        <v>0</v>
      </c>
      <c r="H7" s="182">
        <v>339.55</v>
      </c>
      <c r="I7" s="182">
        <v>10.45</v>
      </c>
      <c r="J7" s="182">
        <v>350</v>
      </c>
      <c r="K7" s="182">
        <v>85</v>
      </c>
      <c r="L7" s="182">
        <v>3</v>
      </c>
      <c r="M7" s="182">
        <v>88</v>
      </c>
      <c r="N7" s="182">
        <v>0</v>
      </c>
      <c r="O7" s="182">
        <v>0</v>
      </c>
      <c r="P7" s="182">
        <v>0</v>
      </c>
      <c r="Q7" s="182">
        <v>424.55</v>
      </c>
      <c r="R7" s="182">
        <v>13.45</v>
      </c>
      <c r="S7" s="182">
        <v>438</v>
      </c>
      <c r="T7" s="515">
        <v>438</v>
      </c>
      <c r="U7" s="515">
        <v>0</v>
      </c>
    </row>
    <row r="8" spans="1:22">
      <c r="A8" s="512">
        <v>6</v>
      </c>
      <c r="B8" s="513" t="s">
        <v>282</v>
      </c>
      <c r="C8" s="514" t="s">
        <v>271</v>
      </c>
      <c r="D8" s="513" t="s">
        <v>204</v>
      </c>
      <c r="E8" s="513" t="s">
        <v>283</v>
      </c>
      <c r="F8" s="513" t="s">
        <v>273</v>
      </c>
      <c r="G8" s="182">
        <v>0</v>
      </c>
      <c r="H8" s="182">
        <v>0</v>
      </c>
      <c r="I8" s="182">
        <v>0</v>
      </c>
      <c r="J8" s="182">
        <v>0</v>
      </c>
      <c r="K8" s="182">
        <v>85</v>
      </c>
      <c r="L8" s="182">
        <v>1</v>
      </c>
      <c r="M8" s="182">
        <v>86</v>
      </c>
      <c r="N8" s="182">
        <v>0</v>
      </c>
      <c r="O8" s="182">
        <v>0</v>
      </c>
      <c r="P8" s="182">
        <v>0</v>
      </c>
      <c r="Q8" s="182">
        <v>85</v>
      </c>
      <c r="R8" s="182">
        <v>1</v>
      </c>
      <c r="S8" s="182">
        <v>86</v>
      </c>
      <c r="T8" s="515">
        <v>86</v>
      </c>
      <c r="U8" s="515">
        <v>0</v>
      </c>
    </row>
    <row r="9" spans="1:22">
      <c r="A9" s="512">
        <v>7</v>
      </c>
      <c r="B9" s="513">
        <v>3754</v>
      </c>
      <c r="C9" s="514" t="s">
        <v>271</v>
      </c>
      <c r="D9" s="513" t="s">
        <v>204</v>
      </c>
      <c r="E9" s="513" t="s">
        <v>284</v>
      </c>
      <c r="F9" s="513" t="s">
        <v>285</v>
      </c>
      <c r="G9" s="182">
        <v>270</v>
      </c>
      <c r="H9" s="182">
        <v>0</v>
      </c>
      <c r="I9" s="182">
        <v>0</v>
      </c>
      <c r="J9" s="182">
        <v>0</v>
      </c>
      <c r="K9" s="182">
        <v>1946</v>
      </c>
      <c r="L9" s="182">
        <v>0</v>
      </c>
      <c r="M9" s="182">
        <v>1946</v>
      </c>
      <c r="N9" s="182">
        <v>1947</v>
      </c>
      <c r="O9" s="182">
        <v>0</v>
      </c>
      <c r="P9" s="182">
        <v>1947</v>
      </c>
      <c r="Q9" s="182">
        <v>-1</v>
      </c>
      <c r="R9" s="182">
        <v>0</v>
      </c>
      <c r="S9" s="182">
        <v>-1</v>
      </c>
      <c r="T9" s="515">
        <v>-1</v>
      </c>
      <c r="U9" s="515">
        <v>0</v>
      </c>
    </row>
    <row r="10" spans="1:22">
      <c r="A10" s="512">
        <v>8</v>
      </c>
      <c r="B10" s="513" t="s">
        <v>286</v>
      </c>
      <c r="C10" s="514" t="s">
        <v>271</v>
      </c>
      <c r="D10" s="513" t="s">
        <v>204</v>
      </c>
      <c r="E10" s="513" t="s">
        <v>287</v>
      </c>
      <c r="F10" s="513" t="s">
        <v>273</v>
      </c>
      <c r="G10" s="182">
        <v>22</v>
      </c>
      <c r="H10" s="182">
        <v>481.94</v>
      </c>
      <c r="I10" s="182">
        <v>15.06</v>
      </c>
      <c r="J10" s="182">
        <v>497</v>
      </c>
      <c r="K10" s="182">
        <v>192.6</v>
      </c>
      <c r="L10" s="182">
        <v>4.4000000000000004</v>
      </c>
      <c r="M10" s="182">
        <v>197</v>
      </c>
      <c r="N10" s="182">
        <v>0</v>
      </c>
      <c r="O10" s="182">
        <v>0</v>
      </c>
      <c r="P10" s="182">
        <v>0</v>
      </c>
      <c r="Q10" s="182">
        <v>674.54</v>
      </c>
      <c r="R10" s="182">
        <v>19.46</v>
      </c>
      <c r="S10" s="182">
        <v>694</v>
      </c>
      <c r="T10" s="515">
        <v>694</v>
      </c>
      <c r="U10" s="515">
        <v>0</v>
      </c>
    </row>
    <row r="11" spans="1:22">
      <c r="A11" s="512">
        <v>9</v>
      </c>
      <c r="B11" s="513" t="s">
        <v>288</v>
      </c>
      <c r="C11" s="514" t="s">
        <v>271</v>
      </c>
      <c r="D11" s="513" t="s">
        <v>204</v>
      </c>
      <c r="E11" s="513" t="s">
        <v>289</v>
      </c>
      <c r="F11" s="513" t="s">
        <v>285</v>
      </c>
      <c r="G11" s="182">
        <v>4</v>
      </c>
      <c r="H11" s="182">
        <v>561.52</v>
      </c>
      <c r="I11" s="182">
        <v>10.48</v>
      </c>
      <c r="J11" s="182">
        <v>572</v>
      </c>
      <c r="K11" s="182">
        <v>119.86</v>
      </c>
      <c r="L11" s="182">
        <v>5.14</v>
      </c>
      <c r="M11" s="182">
        <v>125</v>
      </c>
      <c r="N11" s="182">
        <v>0</v>
      </c>
      <c r="O11" s="182">
        <v>0</v>
      </c>
      <c r="P11" s="182">
        <v>0</v>
      </c>
      <c r="Q11" s="182">
        <v>681.38</v>
      </c>
      <c r="R11" s="182">
        <v>15.62</v>
      </c>
      <c r="S11" s="182">
        <v>697</v>
      </c>
      <c r="T11" s="515">
        <v>697</v>
      </c>
      <c r="U11" s="515">
        <v>0</v>
      </c>
    </row>
    <row r="12" spans="1:22">
      <c r="A12" s="512">
        <v>10</v>
      </c>
      <c r="B12" s="513" t="s">
        <v>290</v>
      </c>
      <c r="C12" s="514" t="s">
        <v>271</v>
      </c>
      <c r="D12" s="513" t="s">
        <v>204</v>
      </c>
      <c r="E12" s="513" t="s">
        <v>291</v>
      </c>
      <c r="F12" s="513" t="s">
        <v>273</v>
      </c>
      <c r="G12" s="182">
        <v>0</v>
      </c>
      <c r="H12" s="182">
        <v>1235.6500000000001</v>
      </c>
      <c r="I12" s="182">
        <v>87.35</v>
      </c>
      <c r="J12" s="182">
        <v>1323</v>
      </c>
      <c r="K12" s="182">
        <v>85.04</v>
      </c>
      <c r="L12" s="182">
        <v>11.96</v>
      </c>
      <c r="M12" s="182">
        <v>97</v>
      </c>
      <c r="N12" s="182">
        <v>0</v>
      </c>
      <c r="O12" s="182">
        <v>0</v>
      </c>
      <c r="P12" s="182">
        <v>0</v>
      </c>
      <c r="Q12" s="182">
        <v>1320.69</v>
      </c>
      <c r="R12" s="182">
        <v>99.31</v>
      </c>
      <c r="S12" s="182">
        <v>1420</v>
      </c>
      <c r="T12" s="515">
        <v>1420</v>
      </c>
      <c r="U12" s="515">
        <v>0</v>
      </c>
    </row>
    <row r="13" spans="1:22">
      <c r="A13" s="512">
        <v>11</v>
      </c>
      <c r="B13" s="513" t="s">
        <v>292</v>
      </c>
      <c r="C13" s="514" t="s">
        <v>271</v>
      </c>
      <c r="D13" s="513" t="s">
        <v>204</v>
      </c>
      <c r="E13" s="513" t="s">
        <v>293</v>
      </c>
      <c r="F13" s="513" t="s">
        <v>273</v>
      </c>
      <c r="G13" s="182">
        <v>0</v>
      </c>
      <c r="H13" s="182">
        <v>4267.38</v>
      </c>
      <c r="I13" s="182">
        <v>1224.6199999999999</v>
      </c>
      <c r="J13" s="182">
        <v>5492</v>
      </c>
      <c r="K13" s="182">
        <v>84.73</v>
      </c>
      <c r="L13" s="182">
        <v>42.27</v>
      </c>
      <c r="M13" s="182">
        <v>127</v>
      </c>
      <c r="N13" s="182">
        <v>0</v>
      </c>
      <c r="O13" s="182">
        <v>0</v>
      </c>
      <c r="P13" s="182">
        <v>0</v>
      </c>
      <c r="Q13" s="182">
        <v>4352.1099999999997</v>
      </c>
      <c r="R13" s="182">
        <v>1266.8900000000001</v>
      </c>
      <c r="S13" s="182">
        <v>5619</v>
      </c>
      <c r="T13" s="515">
        <v>5619</v>
      </c>
      <c r="U13" s="515">
        <v>0</v>
      </c>
    </row>
    <row r="14" spans="1:22">
      <c r="A14" s="512">
        <v>12</v>
      </c>
      <c r="B14" s="513" t="s">
        <v>294</v>
      </c>
      <c r="C14" s="514" t="s">
        <v>271</v>
      </c>
      <c r="D14" s="513" t="s">
        <v>204</v>
      </c>
      <c r="E14" s="513" t="s">
        <v>295</v>
      </c>
      <c r="F14" s="513" t="s">
        <v>273</v>
      </c>
      <c r="G14" s="182">
        <v>0</v>
      </c>
      <c r="H14" s="182">
        <v>551.42999999999995</v>
      </c>
      <c r="I14" s="182">
        <v>17.57</v>
      </c>
      <c r="J14" s="182">
        <v>569</v>
      </c>
      <c r="K14" s="182">
        <v>84.88</v>
      </c>
      <c r="L14" s="182">
        <v>5.12</v>
      </c>
      <c r="M14" s="182">
        <v>90</v>
      </c>
      <c r="N14" s="182">
        <v>0</v>
      </c>
      <c r="O14" s="182">
        <v>0</v>
      </c>
      <c r="P14" s="182">
        <v>0</v>
      </c>
      <c r="Q14" s="182">
        <v>636.30999999999995</v>
      </c>
      <c r="R14" s="182">
        <v>22.69</v>
      </c>
      <c r="S14" s="182">
        <v>659</v>
      </c>
      <c r="T14" s="515">
        <v>659</v>
      </c>
      <c r="U14" s="515">
        <v>0</v>
      </c>
    </row>
    <row r="15" spans="1:22">
      <c r="A15" s="512">
        <v>13</v>
      </c>
      <c r="B15" s="513" t="s">
        <v>296</v>
      </c>
      <c r="C15" s="514" t="s">
        <v>271</v>
      </c>
      <c r="D15" s="513" t="s">
        <v>204</v>
      </c>
      <c r="E15" s="513" t="s">
        <v>297</v>
      </c>
      <c r="F15" s="513" t="s">
        <v>273</v>
      </c>
      <c r="G15" s="182">
        <v>0</v>
      </c>
      <c r="H15" s="182">
        <v>85</v>
      </c>
      <c r="I15" s="182">
        <v>0</v>
      </c>
      <c r="J15" s="182">
        <v>85</v>
      </c>
      <c r="K15" s="182">
        <v>85</v>
      </c>
      <c r="L15" s="182">
        <v>1</v>
      </c>
      <c r="M15" s="182">
        <v>86</v>
      </c>
      <c r="N15" s="182">
        <v>0</v>
      </c>
      <c r="O15" s="182">
        <v>0</v>
      </c>
      <c r="P15" s="182">
        <v>0</v>
      </c>
      <c r="Q15" s="182">
        <v>170</v>
      </c>
      <c r="R15" s="182">
        <v>1</v>
      </c>
      <c r="S15" s="182">
        <v>171</v>
      </c>
      <c r="T15" s="515">
        <v>171</v>
      </c>
      <c r="U15" s="515">
        <v>0</v>
      </c>
    </row>
    <row r="16" spans="1:22">
      <c r="A16" s="512">
        <v>14</v>
      </c>
      <c r="B16" s="513" t="s">
        <v>298</v>
      </c>
      <c r="C16" s="514" t="s">
        <v>271</v>
      </c>
      <c r="D16" s="513" t="s">
        <v>204</v>
      </c>
      <c r="E16" s="513" t="s">
        <v>299</v>
      </c>
      <c r="F16" s="513" t="s">
        <v>273</v>
      </c>
      <c r="G16" s="182">
        <v>0</v>
      </c>
      <c r="H16" s="182">
        <v>522.84</v>
      </c>
      <c r="I16" s="182">
        <v>17.16</v>
      </c>
      <c r="J16" s="182">
        <v>540</v>
      </c>
      <c r="K16" s="182">
        <v>85.17</v>
      </c>
      <c r="L16" s="182">
        <v>4.83</v>
      </c>
      <c r="M16" s="182">
        <v>90</v>
      </c>
      <c r="N16" s="182">
        <v>0</v>
      </c>
      <c r="O16" s="182">
        <v>0</v>
      </c>
      <c r="P16" s="182">
        <v>0</v>
      </c>
      <c r="Q16" s="182">
        <v>608.01</v>
      </c>
      <c r="R16" s="182">
        <v>21.99</v>
      </c>
      <c r="S16" s="182">
        <v>630</v>
      </c>
      <c r="T16" s="515">
        <v>630</v>
      </c>
      <c r="U16" s="515">
        <v>0</v>
      </c>
    </row>
    <row r="17" spans="1:21">
      <c r="A17" s="512">
        <v>15</v>
      </c>
      <c r="B17" s="513" t="s">
        <v>300</v>
      </c>
      <c r="C17" s="514" t="s">
        <v>271</v>
      </c>
      <c r="D17" s="513" t="s">
        <v>204</v>
      </c>
      <c r="E17" s="513" t="s">
        <v>301</v>
      </c>
      <c r="F17" s="513" t="s">
        <v>273</v>
      </c>
      <c r="G17" s="182">
        <v>0</v>
      </c>
      <c r="H17" s="182">
        <v>-159.4</v>
      </c>
      <c r="I17" s="182">
        <v>1.4</v>
      </c>
      <c r="J17" s="182">
        <v>-158</v>
      </c>
      <c r="K17" s="182">
        <v>85</v>
      </c>
      <c r="L17" s="182">
        <v>0</v>
      </c>
      <c r="M17" s="182">
        <v>85</v>
      </c>
      <c r="N17" s="182">
        <v>0</v>
      </c>
      <c r="O17" s="182">
        <v>0</v>
      </c>
      <c r="P17" s="182">
        <v>0</v>
      </c>
      <c r="Q17" s="182">
        <v>-74.400000000000006</v>
      </c>
      <c r="R17" s="182">
        <v>1.4</v>
      </c>
      <c r="S17" s="182">
        <v>-73</v>
      </c>
      <c r="T17" s="515">
        <v>-73</v>
      </c>
      <c r="U17" s="515">
        <v>0</v>
      </c>
    </row>
    <row r="18" spans="1:21">
      <c r="A18" s="512">
        <v>16</v>
      </c>
      <c r="B18" s="513" t="s">
        <v>302</v>
      </c>
      <c r="C18" s="514" t="s">
        <v>271</v>
      </c>
      <c r="D18" s="513" t="s">
        <v>204</v>
      </c>
      <c r="E18" s="513" t="s">
        <v>303</v>
      </c>
      <c r="F18" s="513" t="s">
        <v>273</v>
      </c>
      <c r="G18" s="182">
        <v>0</v>
      </c>
      <c r="H18" s="182">
        <v>734.56</v>
      </c>
      <c r="I18" s="182">
        <v>34.44</v>
      </c>
      <c r="J18" s="182">
        <v>769</v>
      </c>
      <c r="K18" s="182">
        <v>85.05</v>
      </c>
      <c r="L18" s="182">
        <v>6.95</v>
      </c>
      <c r="M18" s="182">
        <v>92</v>
      </c>
      <c r="N18" s="182">
        <v>0</v>
      </c>
      <c r="O18" s="182">
        <v>0</v>
      </c>
      <c r="P18" s="182">
        <v>0</v>
      </c>
      <c r="Q18" s="182">
        <v>819.61</v>
      </c>
      <c r="R18" s="182">
        <v>41.39</v>
      </c>
      <c r="S18" s="182">
        <v>861</v>
      </c>
      <c r="T18" s="515">
        <v>861</v>
      </c>
      <c r="U18" s="515">
        <v>0</v>
      </c>
    </row>
    <row r="19" spans="1:21">
      <c r="A19" s="512">
        <v>17</v>
      </c>
      <c r="B19" s="513" t="s">
        <v>304</v>
      </c>
      <c r="C19" s="514" t="s">
        <v>271</v>
      </c>
      <c r="D19" s="513" t="s">
        <v>204</v>
      </c>
      <c r="E19" s="513" t="s">
        <v>305</v>
      </c>
      <c r="F19" s="513" t="s">
        <v>273</v>
      </c>
      <c r="G19" s="182">
        <v>0</v>
      </c>
      <c r="H19" s="182">
        <v>-1604</v>
      </c>
      <c r="I19" s="182">
        <v>0</v>
      </c>
      <c r="J19" s="182">
        <v>-1604</v>
      </c>
      <c r="K19" s="182">
        <v>85</v>
      </c>
      <c r="L19" s="182">
        <v>0</v>
      </c>
      <c r="M19" s="182">
        <v>85</v>
      </c>
      <c r="N19" s="182">
        <v>0</v>
      </c>
      <c r="O19" s="182">
        <v>0</v>
      </c>
      <c r="P19" s="182">
        <v>0</v>
      </c>
      <c r="Q19" s="182">
        <v>-1519</v>
      </c>
      <c r="R19" s="182">
        <v>0</v>
      </c>
      <c r="S19" s="182">
        <v>-1519</v>
      </c>
      <c r="T19" s="515">
        <v>-1519</v>
      </c>
      <c r="U19" s="515">
        <v>0</v>
      </c>
    </row>
    <row r="20" spans="1:21">
      <c r="A20" s="512">
        <v>18</v>
      </c>
      <c r="B20" s="513" t="s">
        <v>306</v>
      </c>
      <c r="C20" s="514" t="s">
        <v>271</v>
      </c>
      <c r="D20" s="513" t="s">
        <v>204</v>
      </c>
      <c r="E20" s="513" t="s">
        <v>307</v>
      </c>
      <c r="F20" s="513" t="s">
        <v>273</v>
      </c>
      <c r="G20" s="182">
        <v>0</v>
      </c>
      <c r="H20" s="182">
        <v>316.75</v>
      </c>
      <c r="I20" s="182">
        <v>5.25</v>
      </c>
      <c r="J20" s="182">
        <v>322</v>
      </c>
      <c r="K20" s="182">
        <v>86.27</v>
      </c>
      <c r="L20" s="182">
        <v>2.73</v>
      </c>
      <c r="M20" s="182">
        <v>89</v>
      </c>
      <c r="N20" s="182">
        <v>0</v>
      </c>
      <c r="O20" s="182">
        <v>0</v>
      </c>
      <c r="P20" s="182">
        <v>0</v>
      </c>
      <c r="Q20" s="182">
        <v>403.02</v>
      </c>
      <c r="R20" s="182">
        <v>7.98</v>
      </c>
      <c r="S20" s="182">
        <v>411</v>
      </c>
      <c r="T20" s="515">
        <v>411</v>
      </c>
      <c r="U20" s="515">
        <v>0</v>
      </c>
    </row>
    <row r="21" spans="1:21">
      <c r="A21" s="512">
        <v>19</v>
      </c>
      <c r="B21" s="513" t="s">
        <v>308</v>
      </c>
      <c r="C21" s="514" t="s">
        <v>271</v>
      </c>
      <c r="D21" s="513" t="s">
        <v>204</v>
      </c>
      <c r="E21" s="513" t="s">
        <v>309</v>
      </c>
      <c r="F21" s="513" t="s">
        <v>273</v>
      </c>
      <c r="G21" s="182">
        <v>0</v>
      </c>
      <c r="H21" s="182">
        <v>3743.49</v>
      </c>
      <c r="I21" s="182">
        <v>198.51</v>
      </c>
      <c r="J21" s="182">
        <v>3942</v>
      </c>
      <c r="K21" s="182">
        <v>0</v>
      </c>
      <c r="L21" s="182">
        <v>0</v>
      </c>
      <c r="M21" s="182">
        <v>0</v>
      </c>
      <c r="N21" s="182">
        <v>0</v>
      </c>
      <c r="O21" s="182">
        <v>0</v>
      </c>
      <c r="P21" s="182">
        <v>0</v>
      </c>
      <c r="Q21" s="182">
        <v>3743.49</v>
      </c>
      <c r="R21" s="182">
        <v>198.51</v>
      </c>
      <c r="S21" s="182">
        <v>3942</v>
      </c>
      <c r="T21" s="515">
        <v>3942</v>
      </c>
      <c r="U21" s="515">
        <v>0</v>
      </c>
    </row>
    <row r="22" spans="1:21">
      <c r="A22" s="512">
        <v>20</v>
      </c>
      <c r="B22" s="513" t="s">
        <v>310</v>
      </c>
      <c r="C22" s="514" t="s">
        <v>271</v>
      </c>
      <c r="D22" s="513" t="s">
        <v>204</v>
      </c>
      <c r="E22" s="513" t="s">
        <v>311</v>
      </c>
      <c r="F22" s="513" t="s">
        <v>273</v>
      </c>
      <c r="G22" s="182">
        <v>61</v>
      </c>
      <c r="H22" s="182">
        <v>-765</v>
      </c>
      <c r="I22" s="182">
        <v>0</v>
      </c>
      <c r="J22" s="182">
        <v>-765</v>
      </c>
      <c r="K22" s="182">
        <v>399</v>
      </c>
      <c r="L22" s="182">
        <v>0</v>
      </c>
      <c r="M22" s="182">
        <v>399</v>
      </c>
      <c r="N22" s="182">
        <v>0</v>
      </c>
      <c r="O22" s="182">
        <v>0</v>
      </c>
      <c r="P22" s="182">
        <v>0</v>
      </c>
      <c r="Q22" s="182">
        <v>-366</v>
      </c>
      <c r="R22" s="182">
        <v>0</v>
      </c>
      <c r="S22" s="182">
        <v>-366</v>
      </c>
      <c r="T22" s="515">
        <v>-366</v>
      </c>
      <c r="U22" s="515">
        <v>0</v>
      </c>
    </row>
    <row r="23" spans="1:21">
      <c r="A23" s="512">
        <v>21</v>
      </c>
      <c r="B23" s="513" t="s">
        <v>312</v>
      </c>
      <c r="C23" s="514" t="s">
        <v>271</v>
      </c>
      <c r="D23" s="513" t="s">
        <v>204</v>
      </c>
      <c r="E23" s="513" t="s">
        <v>313</v>
      </c>
      <c r="F23" s="513" t="s">
        <v>273</v>
      </c>
      <c r="G23" s="182">
        <v>0</v>
      </c>
      <c r="H23" s="182">
        <v>85</v>
      </c>
      <c r="I23" s="182">
        <v>0</v>
      </c>
      <c r="J23" s="182">
        <v>85</v>
      </c>
      <c r="K23" s="182">
        <v>85</v>
      </c>
      <c r="L23" s="182">
        <v>1</v>
      </c>
      <c r="M23" s="182">
        <v>86</v>
      </c>
      <c r="N23" s="182">
        <v>0</v>
      </c>
      <c r="O23" s="182">
        <v>0</v>
      </c>
      <c r="P23" s="182">
        <v>0</v>
      </c>
      <c r="Q23" s="182">
        <v>170</v>
      </c>
      <c r="R23" s="182">
        <v>1</v>
      </c>
      <c r="S23" s="182">
        <v>171</v>
      </c>
      <c r="T23" s="515">
        <v>171</v>
      </c>
      <c r="U23" s="515">
        <v>0</v>
      </c>
    </row>
    <row r="24" spans="1:21">
      <c r="A24" s="512">
        <v>22</v>
      </c>
      <c r="B24" s="513" t="s">
        <v>314</v>
      </c>
      <c r="C24" s="514" t="s">
        <v>271</v>
      </c>
      <c r="D24" s="513" t="s">
        <v>204</v>
      </c>
      <c r="E24" s="513" t="s">
        <v>315</v>
      </c>
      <c r="F24" s="513" t="s">
        <v>273</v>
      </c>
      <c r="G24" s="182">
        <v>0</v>
      </c>
      <c r="H24" s="182">
        <v>1211</v>
      </c>
      <c r="I24" s="182">
        <v>0</v>
      </c>
      <c r="J24" s="182">
        <v>1211</v>
      </c>
      <c r="K24" s="182">
        <v>0</v>
      </c>
      <c r="L24" s="182">
        <v>0</v>
      </c>
      <c r="M24" s="182">
        <v>0</v>
      </c>
      <c r="N24" s="182">
        <v>0</v>
      </c>
      <c r="O24" s="182">
        <v>0</v>
      </c>
      <c r="P24" s="182">
        <v>0</v>
      </c>
      <c r="Q24" s="182">
        <v>1211</v>
      </c>
      <c r="R24" s="182">
        <v>0</v>
      </c>
      <c r="S24" s="182">
        <v>1211</v>
      </c>
      <c r="T24" s="515">
        <v>1211</v>
      </c>
      <c r="U24" s="515">
        <v>0</v>
      </c>
    </row>
    <row r="25" spans="1:21">
      <c r="A25" s="512">
        <v>23</v>
      </c>
      <c r="B25" s="513" t="s">
        <v>316</v>
      </c>
      <c r="C25" s="514" t="s">
        <v>271</v>
      </c>
      <c r="D25" s="513" t="s">
        <v>204</v>
      </c>
      <c r="E25" s="513" t="s">
        <v>317</v>
      </c>
      <c r="F25" s="513" t="s">
        <v>273</v>
      </c>
      <c r="G25" s="182">
        <v>6</v>
      </c>
      <c r="H25" s="182">
        <v>3092.78</v>
      </c>
      <c r="I25" s="182">
        <v>624.22</v>
      </c>
      <c r="J25" s="182">
        <v>3717</v>
      </c>
      <c r="K25" s="182">
        <v>114.48</v>
      </c>
      <c r="L25" s="182">
        <v>30.52</v>
      </c>
      <c r="M25" s="182">
        <v>145</v>
      </c>
      <c r="N25" s="182">
        <v>0</v>
      </c>
      <c r="O25" s="182">
        <v>0</v>
      </c>
      <c r="P25" s="182">
        <v>0</v>
      </c>
      <c r="Q25" s="182">
        <v>3207.26</v>
      </c>
      <c r="R25" s="182">
        <v>654.74</v>
      </c>
      <c r="S25" s="182">
        <v>3862</v>
      </c>
      <c r="T25" s="515">
        <v>3862</v>
      </c>
      <c r="U25" s="515">
        <v>0</v>
      </c>
    </row>
    <row r="26" spans="1:21">
      <c r="A26" s="512">
        <v>24</v>
      </c>
      <c r="B26" s="513">
        <v>39455</v>
      </c>
      <c r="C26" s="514" t="s">
        <v>271</v>
      </c>
      <c r="D26" s="513" t="s">
        <v>204</v>
      </c>
      <c r="E26" s="513" t="s">
        <v>318</v>
      </c>
      <c r="F26" s="513" t="s">
        <v>285</v>
      </c>
      <c r="G26" s="182">
        <v>3</v>
      </c>
      <c r="H26" s="182">
        <v>-1382.93</v>
      </c>
      <c r="I26" s="182">
        <v>8.93</v>
      </c>
      <c r="J26" s="182">
        <v>-1374</v>
      </c>
      <c r="K26" s="182">
        <v>115</v>
      </c>
      <c r="L26" s="182">
        <v>0</v>
      </c>
      <c r="M26" s="182">
        <v>115</v>
      </c>
      <c r="N26" s="182">
        <v>0</v>
      </c>
      <c r="O26" s="182">
        <v>0</v>
      </c>
      <c r="P26" s="182">
        <v>0</v>
      </c>
      <c r="Q26" s="182">
        <v>-1267.93</v>
      </c>
      <c r="R26" s="182">
        <v>8.93</v>
      </c>
      <c r="S26" s="182">
        <v>-1259</v>
      </c>
      <c r="T26" s="515">
        <v>-1259</v>
      </c>
      <c r="U26" s="515">
        <v>0</v>
      </c>
    </row>
    <row r="27" spans="1:21">
      <c r="A27" s="512">
        <v>25</v>
      </c>
      <c r="B27" s="513" t="s">
        <v>319</v>
      </c>
      <c r="C27" s="514" t="s">
        <v>271</v>
      </c>
      <c r="D27" s="513" t="s">
        <v>204</v>
      </c>
      <c r="E27" s="513" t="s">
        <v>320</v>
      </c>
      <c r="F27" s="513" t="s">
        <v>273</v>
      </c>
      <c r="G27" s="182">
        <v>0</v>
      </c>
      <c r="H27" s="182">
        <v>1140.6300000000001</v>
      </c>
      <c r="I27" s="182">
        <v>70.37</v>
      </c>
      <c r="J27" s="182">
        <v>1211</v>
      </c>
      <c r="K27" s="182">
        <v>85</v>
      </c>
      <c r="L27" s="182">
        <v>11</v>
      </c>
      <c r="M27" s="182">
        <v>96</v>
      </c>
      <c r="N27" s="182">
        <v>0</v>
      </c>
      <c r="O27" s="182">
        <v>0</v>
      </c>
      <c r="P27" s="182">
        <v>0</v>
      </c>
      <c r="Q27" s="182">
        <v>1225.6300000000001</v>
      </c>
      <c r="R27" s="182">
        <v>81.37</v>
      </c>
      <c r="S27" s="182">
        <v>1307</v>
      </c>
      <c r="T27" s="515">
        <v>1307</v>
      </c>
      <c r="U27" s="515">
        <v>0</v>
      </c>
    </row>
    <row r="28" spans="1:21">
      <c r="A28" s="512">
        <v>26</v>
      </c>
      <c r="B28" s="513" t="s">
        <v>321</v>
      </c>
      <c r="C28" s="514" t="s">
        <v>271</v>
      </c>
      <c r="D28" s="513" t="s">
        <v>204</v>
      </c>
      <c r="E28" s="513" t="s">
        <v>322</v>
      </c>
      <c r="F28" s="513" t="s">
        <v>273</v>
      </c>
      <c r="G28" s="182">
        <v>0</v>
      </c>
      <c r="H28" s="182">
        <v>85</v>
      </c>
      <c r="I28" s="182">
        <v>0</v>
      </c>
      <c r="J28" s="182">
        <v>85</v>
      </c>
      <c r="K28" s="182">
        <v>85</v>
      </c>
      <c r="L28" s="182">
        <v>1</v>
      </c>
      <c r="M28" s="182">
        <v>86</v>
      </c>
      <c r="N28" s="182">
        <v>0</v>
      </c>
      <c r="O28" s="182">
        <v>0</v>
      </c>
      <c r="P28" s="182">
        <v>0</v>
      </c>
      <c r="Q28" s="182">
        <v>170</v>
      </c>
      <c r="R28" s="182">
        <v>1</v>
      </c>
      <c r="S28" s="182">
        <v>171</v>
      </c>
      <c r="T28" s="515">
        <v>171</v>
      </c>
      <c r="U28" s="515">
        <v>0</v>
      </c>
    </row>
    <row r="29" spans="1:21">
      <c r="A29" s="512">
        <v>27</v>
      </c>
      <c r="B29" s="513">
        <v>31102</v>
      </c>
      <c r="C29" s="514" t="s">
        <v>271</v>
      </c>
      <c r="D29" s="513" t="s">
        <v>204</v>
      </c>
      <c r="E29" s="513" t="s">
        <v>323</v>
      </c>
      <c r="F29" s="513" t="s">
        <v>285</v>
      </c>
      <c r="G29" s="182">
        <v>124</v>
      </c>
      <c r="H29" s="182">
        <v>1492.02</v>
      </c>
      <c r="I29" s="182">
        <v>44.98</v>
      </c>
      <c r="J29" s="182">
        <v>1537</v>
      </c>
      <c r="K29" s="182">
        <v>881.41</v>
      </c>
      <c r="L29" s="182">
        <v>9.59</v>
      </c>
      <c r="M29" s="182">
        <v>891</v>
      </c>
      <c r="N29" s="182">
        <v>0</v>
      </c>
      <c r="O29" s="182">
        <v>0</v>
      </c>
      <c r="P29" s="182">
        <v>0</v>
      </c>
      <c r="Q29" s="182">
        <v>2373.4299999999998</v>
      </c>
      <c r="R29" s="182">
        <v>54.57</v>
      </c>
      <c r="S29" s="182">
        <v>2428</v>
      </c>
      <c r="T29" s="515">
        <v>2428</v>
      </c>
      <c r="U29" s="515">
        <v>0</v>
      </c>
    </row>
    <row r="30" spans="1:21">
      <c r="A30" s="512">
        <v>28</v>
      </c>
      <c r="B30" s="513" t="s">
        <v>324</v>
      </c>
      <c r="C30" s="514" t="s">
        <v>271</v>
      </c>
      <c r="D30" s="513" t="s">
        <v>204</v>
      </c>
      <c r="E30" s="513" t="s">
        <v>325</v>
      </c>
      <c r="F30" s="513" t="s">
        <v>273</v>
      </c>
      <c r="G30" s="182">
        <v>3</v>
      </c>
      <c r="H30" s="182">
        <v>11804.92</v>
      </c>
      <c r="I30" s="182">
        <v>3417.08</v>
      </c>
      <c r="J30" s="182">
        <v>15222</v>
      </c>
      <c r="K30" s="182">
        <v>99.42</v>
      </c>
      <c r="L30" s="182">
        <v>117.58</v>
      </c>
      <c r="M30" s="182">
        <v>217</v>
      </c>
      <c r="N30" s="182">
        <v>0</v>
      </c>
      <c r="O30" s="182">
        <v>0</v>
      </c>
      <c r="P30" s="182">
        <v>0</v>
      </c>
      <c r="Q30" s="182">
        <v>11904.34</v>
      </c>
      <c r="R30" s="182">
        <v>3534.66</v>
      </c>
      <c r="S30" s="182">
        <v>15439</v>
      </c>
      <c r="T30" s="515">
        <v>15439</v>
      </c>
      <c r="U30" s="515">
        <v>0</v>
      </c>
    </row>
    <row r="31" spans="1:21">
      <c r="A31" s="512">
        <v>29</v>
      </c>
      <c r="B31" s="513" t="s">
        <v>326</v>
      </c>
      <c r="C31" s="514" t="s">
        <v>271</v>
      </c>
      <c r="D31" s="513" t="s">
        <v>204</v>
      </c>
      <c r="E31" s="513" t="s">
        <v>327</v>
      </c>
      <c r="F31" s="513" t="s">
        <v>273</v>
      </c>
      <c r="G31" s="182">
        <v>0</v>
      </c>
      <c r="H31" s="182">
        <v>0</v>
      </c>
      <c r="I31" s="182">
        <v>0</v>
      </c>
      <c r="J31" s="182">
        <v>0</v>
      </c>
      <c r="K31" s="182">
        <v>0</v>
      </c>
      <c r="L31" s="182">
        <v>0</v>
      </c>
      <c r="M31" s="182">
        <v>0</v>
      </c>
      <c r="N31" s="182">
        <v>0</v>
      </c>
      <c r="O31" s="182">
        <v>0</v>
      </c>
      <c r="P31" s="182">
        <v>0</v>
      </c>
      <c r="Q31" s="182">
        <v>0</v>
      </c>
      <c r="R31" s="182">
        <v>0</v>
      </c>
      <c r="S31" s="182">
        <v>0</v>
      </c>
      <c r="T31" s="515">
        <v>0</v>
      </c>
      <c r="U31" s="515">
        <v>0</v>
      </c>
    </row>
    <row r="32" spans="1:21">
      <c r="A32" s="512">
        <v>30</v>
      </c>
      <c r="B32" s="513" t="s">
        <v>328</v>
      </c>
      <c r="C32" s="514" t="s">
        <v>271</v>
      </c>
      <c r="D32" s="513" t="s">
        <v>204</v>
      </c>
      <c r="E32" s="513" t="s">
        <v>329</v>
      </c>
      <c r="F32" s="513" t="s">
        <v>273</v>
      </c>
      <c r="G32" s="182">
        <v>36</v>
      </c>
      <c r="H32" s="182">
        <v>-2046.78</v>
      </c>
      <c r="I32" s="182">
        <v>7.78</v>
      </c>
      <c r="J32" s="182">
        <v>-2039</v>
      </c>
      <c r="K32" s="182">
        <v>733</v>
      </c>
      <c r="L32" s="182">
        <v>0</v>
      </c>
      <c r="M32" s="182">
        <v>733</v>
      </c>
      <c r="N32" s="182">
        <v>0</v>
      </c>
      <c r="O32" s="182">
        <v>0</v>
      </c>
      <c r="P32" s="182">
        <v>0</v>
      </c>
      <c r="Q32" s="182">
        <v>-1313.78</v>
      </c>
      <c r="R32" s="182">
        <v>7.78</v>
      </c>
      <c r="S32" s="182">
        <v>-1306</v>
      </c>
      <c r="T32" s="515">
        <v>-1306</v>
      </c>
      <c r="U32" s="515">
        <v>0</v>
      </c>
    </row>
    <row r="33" spans="1:21">
      <c r="A33" s="512">
        <v>31</v>
      </c>
      <c r="B33" s="513" t="s">
        <v>330</v>
      </c>
      <c r="C33" s="514" t="s">
        <v>271</v>
      </c>
      <c r="D33" s="513" t="s">
        <v>204</v>
      </c>
      <c r="E33" s="513" t="s">
        <v>331</v>
      </c>
      <c r="F33" s="513" t="s">
        <v>273</v>
      </c>
      <c r="G33" s="182">
        <v>0</v>
      </c>
      <c r="H33" s="182">
        <v>438.58</v>
      </c>
      <c r="I33" s="182">
        <v>16.420000000000002</v>
      </c>
      <c r="J33" s="182">
        <v>455</v>
      </c>
      <c r="K33" s="182">
        <v>85.04</v>
      </c>
      <c r="L33" s="182">
        <v>3.96</v>
      </c>
      <c r="M33" s="182">
        <v>89</v>
      </c>
      <c r="N33" s="182">
        <v>0</v>
      </c>
      <c r="O33" s="182">
        <v>0</v>
      </c>
      <c r="P33" s="182">
        <v>0</v>
      </c>
      <c r="Q33" s="182">
        <v>523.62</v>
      </c>
      <c r="R33" s="182">
        <v>20.38</v>
      </c>
      <c r="S33" s="182">
        <v>544</v>
      </c>
      <c r="T33" s="515">
        <v>544</v>
      </c>
      <c r="U33" s="515">
        <v>0</v>
      </c>
    </row>
    <row r="34" spans="1:21">
      <c r="A34" s="512">
        <v>32</v>
      </c>
      <c r="B34" s="513">
        <v>433</v>
      </c>
      <c r="C34" s="514" t="s">
        <v>271</v>
      </c>
      <c r="D34" s="513" t="s">
        <v>204</v>
      </c>
      <c r="E34" s="513" t="s">
        <v>332</v>
      </c>
      <c r="F34" s="513" t="s">
        <v>285</v>
      </c>
      <c r="G34" s="182">
        <v>162</v>
      </c>
      <c r="H34" s="182">
        <v>-168</v>
      </c>
      <c r="I34" s="182">
        <v>0</v>
      </c>
      <c r="J34" s="182">
        <v>-168</v>
      </c>
      <c r="K34" s="182">
        <v>421</v>
      </c>
      <c r="L34" s="182">
        <v>0</v>
      </c>
      <c r="M34" s="182">
        <v>421</v>
      </c>
      <c r="N34" s="182">
        <v>0</v>
      </c>
      <c r="O34" s="182">
        <v>0</v>
      </c>
      <c r="P34" s="182">
        <v>0</v>
      </c>
      <c r="Q34" s="182">
        <v>253</v>
      </c>
      <c r="R34" s="182">
        <v>0</v>
      </c>
      <c r="S34" s="182">
        <v>253</v>
      </c>
      <c r="T34" s="515">
        <v>253</v>
      </c>
      <c r="U34" s="515">
        <v>0</v>
      </c>
    </row>
    <row r="35" spans="1:21">
      <c r="A35" s="512">
        <v>33</v>
      </c>
      <c r="B35" s="513" t="s">
        <v>333</v>
      </c>
      <c r="C35" s="514" t="s">
        <v>271</v>
      </c>
      <c r="D35" s="513" t="s">
        <v>204</v>
      </c>
      <c r="E35" s="513" t="s">
        <v>334</v>
      </c>
      <c r="F35" s="513" t="s">
        <v>273</v>
      </c>
      <c r="G35" s="182">
        <v>0</v>
      </c>
      <c r="H35" s="182">
        <v>362.22</v>
      </c>
      <c r="I35" s="182">
        <v>9.7799999999999994</v>
      </c>
      <c r="J35" s="182">
        <v>372</v>
      </c>
      <c r="K35" s="182">
        <v>84.77</v>
      </c>
      <c r="L35" s="182">
        <v>3.23</v>
      </c>
      <c r="M35" s="182">
        <v>88</v>
      </c>
      <c r="N35" s="182">
        <v>0</v>
      </c>
      <c r="O35" s="182">
        <v>0</v>
      </c>
      <c r="P35" s="182">
        <v>0</v>
      </c>
      <c r="Q35" s="182">
        <v>446.99</v>
      </c>
      <c r="R35" s="182">
        <v>13.01</v>
      </c>
      <c r="S35" s="182">
        <v>460</v>
      </c>
      <c r="T35" s="515">
        <v>460</v>
      </c>
      <c r="U35" s="515">
        <v>0</v>
      </c>
    </row>
    <row r="36" spans="1:21">
      <c r="A36" s="512">
        <v>34</v>
      </c>
      <c r="B36" s="513" t="s">
        <v>335</v>
      </c>
      <c r="C36" s="514" t="s">
        <v>271</v>
      </c>
      <c r="D36" s="513" t="s">
        <v>204</v>
      </c>
      <c r="E36" s="513" t="s">
        <v>336</v>
      </c>
      <c r="F36" s="513" t="s">
        <v>273</v>
      </c>
      <c r="G36" s="182">
        <v>0</v>
      </c>
      <c r="H36" s="182">
        <v>0</v>
      </c>
      <c r="I36" s="182">
        <v>0</v>
      </c>
      <c r="J36" s="182">
        <v>0</v>
      </c>
      <c r="K36" s="182">
        <v>0</v>
      </c>
      <c r="L36" s="182">
        <v>0</v>
      </c>
      <c r="M36" s="182">
        <v>0</v>
      </c>
      <c r="N36" s="182">
        <v>0</v>
      </c>
      <c r="O36" s="182">
        <v>0</v>
      </c>
      <c r="P36" s="182">
        <v>0</v>
      </c>
      <c r="Q36" s="182">
        <v>0</v>
      </c>
      <c r="R36" s="182">
        <v>0</v>
      </c>
      <c r="S36" s="182">
        <v>0</v>
      </c>
      <c r="T36" s="515">
        <v>0</v>
      </c>
      <c r="U36" s="515">
        <v>0</v>
      </c>
    </row>
    <row r="37" spans="1:21">
      <c r="A37" s="512">
        <v>35</v>
      </c>
      <c r="B37" s="513" t="s">
        <v>337</v>
      </c>
      <c r="C37" s="514" t="s">
        <v>271</v>
      </c>
      <c r="D37" s="513" t="s">
        <v>204</v>
      </c>
      <c r="E37" s="513" t="s">
        <v>338</v>
      </c>
      <c r="F37" s="513" t="s">
        <v>273</v>
      </c>
      <c r="G37" s="182">
        <v>0</v>
      </c>
      <c r="H37" s="182">
        <v>1228.08</v>
      </c>
      <c r="I37" s="182">
        <v>80.92</v>
      </c>
      <c r="J37" s="182">
        <v>1309</v>
      </c>
      <c r="K37" s="182">
        <v>85.12</v>
      </c>
      <c r="L37" s="182">
        <v>11.88</v>
      </c>
      <c r="M37" s="182">
        <v>97</v>
      </c>
      <c r="N37" s="182">
        <v>0</v>
      </c>
      <c r="O37" s="182">
        <v>0</v>
      </c>
      <c r="P37" s="182">
        <v>0</v>
      </c>
      <c r="Q37" s="182">
        <v>1313.2</v>
      </c>
      <c r="R37" s="182">
        <v>92.8</v>
      </c>
      <c r="S37" s="182">
        <v>1406</v>
      </c>
      <c r="T37" s="515">
        <v>1406</v>
      </c>
      <c r="U37" s="515">
        <v>0</v>
      </c>
    </row>
    <row r="38" spans="1:21">
      <c r="A38" s="512">
        <v>36</v>
      </c>
      <c r="B38" s="513" t="s">
        <v>339</v>
      </c>
      <c r="C38" s="514" t="s">
        <v>271</v>
      </c>
      <c r="D38" s="513" t="s">
        <v>204</v>
      </c>
      <c r="E38" s="513" t="s">
        <v>340</v>
      </c>
      <c r="F38" s="513" t="s">
        <v>273</v>
      </c>
      <c r="G38" s="182">
        <v>0</v>
      </c>
      <c r="H38" s="182">
        <v>4271.6000000000004</v>
      </c>
      <c r="I38" s="182">
        <v>1521.4</v>
      </c>
      <c r="J38" s="182">
        <v>5793</v>
      </c>
      <c r="K38" s="182">
        <v>84.69</v>
      </c>
      <c r="L38" s="182">
        <v>42.31</v>
      </c>
      <c r="M38" s="182">
        <v>127</v>
      </c>
      <c r="N38" s="182">
        <v>0</v>
      </c>
      <c r="O38" s="182">
        <v>0</v>
      </c>
      <c r="P38" s="182">
        <v>0</v>
      </c>
      <c r="Q38" s="182">
        <v>4356.29</v>
      </c>
      <c r="R38" s="182">
        <v>1563.71</v>
      </c>
      <c r="S38" s="182">
        <v>5920</v>
      </c>
      <c r="T38" s="515">
        <v>5920</v>
      </c>
      <c r="U38" s="515">
        <v>0</v>
      </c>
    </row>
    <row r="39" spans="1:21">
      <c r="A39" s="512">
        <v>37</v>
      </c>
      <c r="B39" s="513" t="s">
        <v>341</v>
      </c>
      <c r="C39" s="514" t="s">
        <v>271</v>
      </c>
      <c r="D39" s="513" t="s">
        <v>204</v>
      </c>
      <c r="E39" s="513" t="s">
        <v>342</v>
      </c>
      <c r="F39" s="513" t="s">
        <v>273</v>
      </c>
      <c r="G39" s="182">
        <v>0</v>
      </c>
      <c r="H39" s="182">
        <v>2805.74</v>
      </c>
      <c r="I39" s="182">
        <v>673.26</v>
      </c>
      <c r="J39" s="182">
        <v>3479</v>
      </c>
      <c r="K39" s="182">
        <v>0</v>
      </c>
      <c r="L39" s="182">
        <v>0</v>
      </c>
      <c r="M39" s="182">
        <v>0</v>
      </c>
      <c r="N39" s="182">
        <v>0</v>
      </c>
      <c r="O39" s="182">
        <v>0</v>
      </c>
      <c r="P39" s="182">
        <v>0</v>
      </c>
      <c r="Q39" s="182">
        <v>2805.74</v>
      </c>
      <c r="R39" s="182">
        <v>673.26</v>
      </c>
      <c r="S39" s="182">
        <v>3479</v>
      </c>
      <c r="T39" s="515">
        <v>3479</v>
      </c>
      <c r="U39" s="515">
        <v>0</v>
      </c>
    </row>
    <row r="40" spans="1:21">
      <c r="A40" s="512">
        <v>38</v>
      </c>
      <c r="B40" s="513">
        <v>39376</v>
      </c>
      <c r="C40" s="514" t="s">
        <v>271</v>
      </c>
      <c r="D40" s="513" t="s">
        <v>204</v>
      </c>
      <c r="E40" s="513" t="s">
        <v>343</v>
      </c>
      <c r="F40" s="513" t="s">
        <v>285</v>
      </c>
      <c r="G40" s="182">
        <v>375</v>
      </c>
      <c r="H40" s="182">
        <v>4211.92</v>
      </c>
      <c r="I40" s="182">
        <v>1.08</v>
      </c>
      <c r="J40" s="182">
        <v>4213</v>
      </c>
      <c r="K40" s="182">
        <v>4050.54</v>
      </c>
      <c r="L40" s="182">
        <v>22.46</v>
      </c>
      <c r="M40" s="182">
        <v>4073</v>
      </c>
      <c r="N40" s="182">
        <v>8262.4599999999991</v>
      </c>
      <c r="O40" s="182">
        <v>23.54</v>
      </c>
      <c r="P40" s="182">
        <v>8286</v>
      </c>
      <c r="Q40" s="182">
        <v>0</v>
      </c>
      <c r="R40" s="182">
        <v>0</v>
      </c>
      <c r="S40" s="182">
        <v>0</v>
      </c>
      <c r="T40" s="515">
        <v>0</v>
      </c>
      <c r="U40" s="515">
        <v>0</v>
      </c>
    </row>
    <row r="41" spans="1:21">
      <c r="A41" s="512">
        <v>39</v>
      </c>
      <c r="B41" s="513" t="s">
        <v>344</v>
      </c>
      <c r="C41" s="514" t="s">
        <v>271</v>
      </c>
      <c r="D41" s="513" t="s">
        <v>204</v>
      </c>
      <c r="E41" s="513" t="s">
        <v>345</v>
      </c>
      <c r="F41" s="513" t="s">
        <v>273</v>
      </c>
      <c r="G41" s="182">
        <v>0</v>
      </c>
      <c r="H41" s="182">
        <v>151</v>
      </c>
      <c r="I41" s="182">
        <v>0</v>
      </c>
      <c r="J41" s="182">
        <v>151</v>
      </c>
      <c r="K41" s="182">
        <v>85</v>
      </c>
      <c r="L41" s="182">
        <v>1</v>
      </c>
      <c r="M41" s="182">
        <v>86</v>
      </c>
      <c r="N41" s="182">
        <v>0</v>
      </c>
      <c r="O41" s="182">
        <v>0</v>
      </c>
      <c r="P41" s="182">
        <v>0</v>
      </c>
      <c r="Q41" s="182">
        <v>236</v>
      </c>
      <c r="R41" s="182">
        <v>1</v>
      </c>
      <c r="S41" s="182">
        <v>237</v>
      </c>
      <c r="T41" s="515">
        <v>237</v>
      </c>
      <c r="U41" s="515">
        <v>0</v>
      </c>
    </row>
    <row r="42" spans="1:21">
      <c r="A42" s="512">
        <v>40</v>
      </c>
      <c r="B42" s="513" t="s">
        <v>346</v>
      </c>
      <c r="C42" s="514" t="s">
        <v>271</v>
      </c>
      <c r="D42" s="513" t="s">
        <v>204</v>
      </c>
      <c r="E42" s="513" t="s">
        <v>347</v>
      </c>
      <c r="F42" s="513" t="s">
        <v>273</v>
      </c>
      <c r="G42" s="182">
        <v>0</v>
      </c>
      <c r="H42" s="182">
        <v>-442.37</v>
      </c>
      <c r="I42" s="182">
        <v>94.37</v>
      </c>
      <c r="J42" s="182">
        <v>-348</v>
      </c>
      <c r="K42" s="182">
        <v>85</v>
      </c>
      <c r="L42" s="182">
        <v>0</v>
      </c>
      <c r="M42" s="182">
        <v>85</v>
      </c>
      <c r="N42" s="182">
        <v>0</v>
      </c>
      <c r="O42" s="182">
        <v>0</v>
      </c>
      <c r="P42" s="182">
        <v>0</v>
      </c>
      <c r="Q42" s="182">
        <v>-357.37</v>
      </c>
      <c r="R42" s="182">
        <v>94.37</v>
      </c>
      <c r="S42" s="182">
        <v>-263</v>
      </c>
      <c r="T42" s="515">
        <v>-263</v>
      </c>
      <c r="U42" s="515">
        <v>0</v>
      </c>
    </row>
    <row r="43" spans="1:21">
      <c r="A43" s="512">
        <v>41</v>
      </c>
      <c r="B43" s="513">
        <v>934</v>
      </c>
      <c r="C43" s="514" t="s">
        <v>271</v>
      </c>
      <c r="D43" s="513" t="s">
        <v>204</v>
      </c>
      <c r="E43" s="513" t="s">
        <v>348</v>
      </c>
      <c r="F43" s="513" t="s">
        <v>285</v>
      </c>
      <c r="G43" s="182">
        <v>37</v>
      </c>
      <c r="H43" s="182">
        <v>2</v>
      </c>
      <c r="I43" s="182">
        <v>0</v>
      </c>
      <c r="J43" s="182">
        <v>2</v>
      </c>
      <c r="K43" s="182">
        <v>308</v>
      </c>
      <c r="L43" s="182">
        <v>0</v>
      </c>
      <c r="M43" s="182">
        <v>308</v>
      </c>
      <c r="N43" s="182">
        <v>0</v>
      </c>
      <c r="O43" s="182">
        <v>0</v>
      </c>
      <c r="P43" s="182">
        <v>0</v>
      </c>
      <c r="Q43" s="182">
        <v>310</v>
      </c>
      <c r="R43" s="182">
        <v>0</v>
      </c>
      <c r="S43" s="182">
        <v>310</v>
      </c>
      <c r="T43" s="515">
        <v>310</v>
      </c>
      <c r="U43" s="516">
        <v>0</v>
      </c>
    </row>
    <row r="44" spans="1:21">
      <c r="A44" s="512">
        <v>42</v>
      </c>
      <c r="B44" s="513" t="s">
        <v>349</v>
      </c>
      <c r="C44" s="514" t="s">
        <v>271</v>
      </c>
      <c r="D44" s="513" t="s">
        <v>204</v>
      </c>
      <c r="E44" s="513" t="s">
        <v>350</v>
      </c>
      <c r="F44" s="513" t="s">
        <v>273</v>
      </c>
      <c r="G44" s="182">
        <v>0</v>
      </c>
      <c r="H44" s="182">
        <v>733.86</v>
      </c>
      <c r="I44" s="182">
        <v>13.14</v>
      </c>
      <c r="J44" s="182">
        <v>747</v>
      </c>
      <c r="K44" s="182">
        <v>85.14</v>
      </c>
      <c r="L44" s="182">
        <v>5.86</v>
      </c>
      <c r="M44" s="182">
        <v>91</v>
      </c>
      <c r="N44" s="182">
        <v>0</v>
      </c>
      <c r="O44" s="182">
        <v>0</v>
      </c>
      <c r="P44" s="182">
        <v>0</v>
      </c>
      <c r="Q44" s="182">
        <v>819</v>
      </c>
      <c r="R44" s="182">
        <v>19</v>
      </c>
      <c r="S44" s="182">
        <v>838</v>
      </c>
      <c r="T44" s="515">
        <v>838</v>
      </c>
      <c r="U44" s="515">
        <v>0</v>
      </c>
    </row>
    <row r="45" spans="1:21">
      <c r="A45" s="512">
        <v>43</v>
      </c>
      <c r="B45" s="513" t="s">
        <v>351</v>
      </c>
      <c r="C45" s="514" t="s">
        <v>271</v>
      </c>
      <c r="D45" s="513" t="s">
        <v>204</v>
      </c>
      <c r="E45" s="513" t="s">
        <v>352</v>
      </c>
      <c r="F45" s="513" t="s">
        <v>273</v>
      </c>
      <c r="G45" s="182">
        <v>0</v>
      </c>
      <c r="H45" s="182">
        <v>4353.9399999999996</v>
      </c>
      <c r="I45" s="182">
        <v>2060.06</v>
      </c>
      <c r="J45" s="182">
        <v>6414</v>
      </c>
      <c r="K45" s="182">
        <v>0</v>
      </c>
      <c r="L45" s="182">
        <v>0</v>
      </c>
      <c r="M45" s="182">
        <v>0</v>
      </c>
      <c r="N45" s="182">
        <v>0</v>
      </c>
      <c r="O45" s="182">
        <v>0</v>
      </c>
      <c r="P45" s="182">
        <v>0</v>
      </c>
      <c r="Q45" s="182">
        <v>4353.9399999999996</v>
      </c>
      <c r="R45" s="182">
        <v>2060.06</v>
      </c>
      <c r="S45" s="182">
        <v>6414</v>
      </c>
      <c r="T45" s="515">
        <v>6414</v>
      </c>
      <c r="U45" s="515">
        <v>0</v>
      </c>
    </row>
    <row r="46" spans="1:21">
      <c r="A46" s="512">
        <v>44</v>
      </c>
      <c r="B46" s="513" t="s">
        <v>353</v>
      </c>
      <c r="C46" s="514" t="s">
        <v>271</v>
      </c>
      <c r="D46" s="513" t="s">
        <v>204</v>
      </c>
      <c r="E46" s="513" t="s">
        <v>354</v>
      </c>
      <c r="F46" s="513" t="s">
        <v>273</v>
      </c>
      <c r="G46" s="182">
        <v>0</v>
      </c>
      <c r="H46" s="182">
        <v>129</v>
      </c>
      <c r="I46" s="182">
        <v>1</v>
      </c>
      <c r="J46" s="182">
        <v>130</v>
      </c>
      <c r="K46" s="182">
        <v>85</v>
      </c>
      <c r="L46" s="182">
        <v>1</v>
      </c>
      <c r="M46" s="182">
        <v>86</v>
      </c>
      <c r="N46" s="182">
        <v>0</v>
      </c>
      <c r="O46" s="182">
        <v>0</v>
      </c>
      <c r="P46" s="182">
        <v>0</v>
      </c>
      <c r="Q46" s="182">
        <v>214</v>
      </c>
      <c r="R46" s="182">
        <v>2</v>
      </c>
      <c r="S46" s="182">
        <v>216</v>
      </c>
      <c r="T46" s="515">
        <v>216</v>
      </c>
      <c r="U46" s="515">
        <v>0</v>
      </c>
    </row>
    <row r="47" spans="1:21">
      <c r="A47" s="512">
        <v>45</v>
      </c>
      <c r="B47" s="513" t="s">
        <v>355</v>
      </c>
      <c r="C47" s="514" t="s">
        <v>271</v>
      </c>
      <c r="D47" s="513" t="s">
        <v>204</v>
      </c>
      <c r="E47" s="513" t="s">
        <v>356</v>
      </c>
      <c r="F47" s="513" t="s">
        <v>285</v>
      </c>
      <c r="G47" s="182">
        <v>88</v>
      </c>
      <c r="H47" s="182">
        <v>602.29</v>
      </c>
      <c r="I47" s="182">
        <v>23.71</v>
      </c>
      <c r="J47" s="182">
        <v>626</v>
      </c>
      <c r="K47" s="182">
        <v>601.79</v>
      </c>
      <c r="L47" s="182">
        <v>3.21</v>
      </c>
      <c r="M47" s="182">
        <v>605</v>
      </c>
      <c r="N47" s="182">
        <v>0</v>
      </c>
      <c r="O47" s="182">
        <v>0</v>
      </c>
      <c r="P47" s="182">
        <v>0</v>
      </c>
      <c r="Q47" s="182">
        <v>1204.08</v>
      </c>
      <c r="R47" s="182">
        <v>26.92</v>
      </c>
      <c r="S47" s="182">
        <v>1231</v>
      </c>
      <c r="T47" s="515">
        <v>1231</v>
      </c>
      <c r="U47" s="515">
        <v>0</v>
      </c>
    </row>
    <row r="48" spans="1:21">
      <c r="A48" s="512">
        <v>46</v>
      </c>
      <c r="B48" s="513" t="s">
        <v>357</v>
      </c>
      <c r="C48" s="514" t="s">
        <v>271</v>
      </c>
      <c r="D48" s="513" t="s">
        <v>204</v>
      </c>
      <c r="E48" s="513" t="s">
        <v>358</v>
      </c>
      <c r="F48" s="513" t="s">
        <v>273</v>
      </c>
      <c r="G48" s="182">
        <v>0</v>
      </c>
      <c r="H48" s="182">
        <v>85.37</v>
      </c>
      <c r="I48" s="182">
        <v>2.63</v>
      </c>
      <c r="J48" s="182">
        <v>88</v>
      </c>
      <c r="K48" s="182">
        <v>85</v>
      </c>
      <c r="L48" s="182">
        <v>1</v>
      </c>
      <c r="M48" s="182">
        <v>86</v>
      </c>
      <c r="N48" s="182">
        <v>0</v>
      </c>
      <c r="O48" s="182">
        <v>0</v>
      </c>
      <c r="P48" s="182">
        <v>0</v>
      </c>
      <c r="Q48" s="182">
        <v>170.37</v>
      </c>
      <c r="R48" s="182">
        <v>3.63</v>
      </c>
      <c r="S48" s="182">
        <v>174</v>
      </c>
      <c r="T48" s="515">
        <v>174</v>
      </c>
      <c r="U48" s="515">
        <v>0</v>
      </c>
    </row>
    <row r="49" spans="1:21">
      <c r="A49" s="512">
        <v>48</v>
      </c>
      <c r="B49" s="513" t="s">
        <v>359</v>
      </c>
      <c r="C49" s="514" t="s">
        <v>271</v>
      </c>
      <c r="D49" s="513" t="s">
        <v>204</v>
      </c>
      <c r="E49" s="513" t="s">
        <v>360</v>
      </c>
      <c r="F49" s="513" t="s">
        <v>273</v>
      </c>
      <c r="G49" s="182">
        <v>0</v>
      </c>
      <c r="H49" s="182">
        <v>1549.37</v>
      </c>
      <c r="I49" s="182">
        <v>112.63</v>
      </c>
      <c r="J49" s="182">
        <v>1662</v>
      </c>
      <c r="K49" s="182">
        <v>84.91</v>
      </c>
      <c r="L49" s="182">
        <v>15.09</v>
      </c>
      <c r="M49" s="182">
        <v>100</v>
      </c>
      <c r="N49" s="182">
        <v>0</v>
      </c>
      <c r="O49" s="182">
        <v>0</v>
      </c>
      <c r="P49" s="182">
        <v>0</v>
      </c>
      <c r="Q49" s="182">
        <v>1634.28</v>
      </c>
      <c r="R49" s="182">
        <v>127.72</v>
      </c>
      <c r="S49" s="182">
        <v>1762</v>
      </c>
      <c r="T49" s="515">
        <v>1762</v>
      </c>
      <c r="U49" s="515">
        <v>0</v>
      </c>
    </row>
    <row r="50" spans="1:21">
      <c r="A50" s="512">
        <v>49</v>
      </c>
      <c r="B50" s="513" t="s">
        <v>361</v>
      </c>
      <c r="C50" s="514" t="s">
        <v>271</v>
      </c>
      <c r="D50" s="513" t="s">
        <v>204</v>
      </c>
      <c r="E50" s="513" t="s">
        <v>362</v>
      </c>
      <c r="F50" s="513" t="s">
        <v>273</v>
      </c>
      <c r="G50" s="182">
        <v>0</v>
      </c>
      <c r="H50" s="182">
        <v>2033.24</v>
      </c>
      <c r="I50" s="182">
        <v>206.76</v>
      </c>
      <c r="J50" s="182">
        <v>2240</v>
      </c>
      <c r="K50" s="182">
        <v>85.06</v>
      </c>
      <c r="L50" s="182">
        <v>19.940000000000001</v>
      </c>
      <c r="M50" s="182">
        <v>105</v>
      </c>
      <c r="N50" s="182">
        <v>0</v>
      </c>
      <c r="O50" s="182">
        <v>0</v>
      </c>
      <c r="P50" s="182">
        <v>0</v>
      </c>
      <c r="Q50" s="182">
        <v>2118.3000000000002</v>
      </c>
      <c r="R50" s="182">
        <v>226.7</v>
      </c>
      <c r="S50" s="182">
        <v>2345</v>
      </c>
      <c r="T50" s="515">
        <v>2345</v>
      </c>
      <c r="U50" s="515">
        <v>0</v>
      </c>
    </row>
    <row r="51" spans="1:21">
      <c r="A51" s="512">
        <v>50</v>
      </c>
      <c r="B51" s="513" t="s">
        <v>363</v>
      </c>
      <c r="C51" s="514" t="s">
        <v>271</v>
      </c>
      <c r="D51" s="513" t="s">
        <v>204</v>
      </c>
      <c r="E51" s="513" t="s">
        <v>272</v>
      </c>
      <c r="F51" s="513" t="s">
        <v>273</v>
      </c>
      <c r="G51" s="182">
        <v>14</v>
      </c>
      <c r="H51" s="182">
        <v>337.82</v>
      </c>
      <c r="I51" s="182">
        <v>9.18</v>
      </c>
      <c r="J51" s="182">
        <v>347</v>
      </c>
      <c r="K51" s="182">
        <v>153.19999999999999</v>
      </c>
      <c r="L51" s="182">
        <v>2.8</v>
      </c>
      <c r="M51" s="182">
        <v>156</v>
      </c>
      <c r="N51" s="182">
        <v>0</v>
      </c>
      <c r="O51" s="182">
        <v>0</v>
      </c>
      <c r="P51" s="182">
        <v>0</v>
      </c>
      <c r="Q51" s="182">
        <v>491.02</v>
      </c>
      <c r="R51" s="182">
        <v>11.98</v>
      </c>
      <c r="S51" s="182">
        <v>503</v>
      </c>
      <c r="T51" s="515">
        <v>503</v>
      </c>
      <c r="U51" s="515">
        <v>0</v>
      </c>
    </row>
    <row r="52" spans="1:21">
      <c r="A52" s="512">
        <v>51</v>
      </c>
      <c r="B52" s="513" t="s">
        <v>364</v>
      </c>
      <c r="C52" s="514" t="s">
        <v>271</v>
      </c>
      <c r="D52" s="513" t="s">
        <v>204</v>
      </c>
      <c r="E52" s="513" t="s">
        <v>365</v>
      </c>
      <c r="F52" s="513" t="s">
        <v>273</v>
      </c>
      <c r="G52" s="182">
        <v>0</v>
      </c>
      <c r="H52" s="182">
        <v>184.64</v>
      </c>
      <c r="I52" s="182">
        <v>8.36</v>
      </c>
      <c r="J52" s="182">
        <v>193</v>
      </c>
      <c r="K52" s="182">
        <v>185</v>
      </c>
      <c r="L52" s="182">
        <v>1</v>
      </c>
      <c r="M52" s="182">
        <v>186</v>
      </c>
      <c r="N52" s="182">
        <v>0</v>
      </c>
      <c r="O52" s="182">
        <v>0</v>
      </c>
      <c r="P52" s="182">
        <v>0</v>
      </c>
      <c r="Q52" s="182">
        <v>369.64</v>
      </c>
      <c r="R52" s="182">
        <v>9.36</v>
      </c>
      <c r="S52" s="182">
        <v>379</v>
      </c>
      <c r="T52" s="515">
        <v>379</v>
      </c>
      <c r="U52" s="515">
        <v>0</v>
      </c>
    </row>
    <row r="53" spans="1:21">
      <c r="A53" s="512">
        <v>52</v>
      </c>
      <c r="B53" s="513" t="s">
        <v>366</v>
      </c>
      <c r="C53" s="514" t="s">
        <v>271</v>
      </c>
      <c r="D53" s="513" t="s">
        <v>204</v>
      </c>
      <c r="E53" s="513" t="s">
        <v>367</v>
      </c>
      <c r="F53" s="513" t="s">
        <v>273</v>
      </c>
      <c r="G53" s="182">
        <v>0</v>
      </c>
      <c r="H53" s="182">
        <v>518.63</v>
      </c>
      <c r="I53" s="182">
        <v>15.37</v>
      </c>
      <c r="J53" s="182">
        <v>534</v>
      </c>
      <c r="K53" s="182">
        <v>85.21</v>
      </c>
      <c r="L53" s="182">
        <v>4.79</v>
      </c>
      <c r="M53" s="182">
        <v>90</v>
      </c>
      <c r="N53" s="182">
        <v>0</v>
      </c>
      <c r="O53" s="182">
        <v>0</v>
      </c>
      <c r="P53" s="182">
        <v>0</v>
      </c>
      <c r="Q53" s="182">
        <v>603.84</v>
      </c>
      <c r="R53" s="182">
        <v>20.16</v>
      </c>
      <c r="S53" s="182">
        <v>624</v>
      </c>
      <c r="T53" s="515">
        <v>624</v>
      </c>
      <c r="U53" s="515">
        <v>0</v>
      </c>
    </row>
    <row r="54" spans="1:21">
      <c r="A54" s="512">
        <v>53</v>
      </c>
      <c r="B54" s="513" t="s">
        <v>368</v>
      </c>
      <c r="C54" s="514" t="s">
        <v>271</v>
      </c>
      <c r="D54" s="513" t="s">
        <v>204</v>
      </c>
      <c r="E54" s="513" t="s">
        <v>369</v>
      </c>
      <c r="F54" s="513" t="s">
        <v>285</v>
      </c>
      <c r="G54" s="182">
        <v>32</v>
      </c>
      <c r="H54" s="182">
        <v>82.29</v>
      </c>
      <c r="I54" s="182">
        <v>17.71</v>
      </c>
      <c r="J54" s="182">
        <v>100</v>
      </c>
      <c r="K54" s="182">
        <v>260</v>
      </c>
      <c r="L54" s="182">
        <v>1</v>
      </c>
      <c r="M54" s="182">
        <v>261</v>
      </c>
      <c r="N54" s="182">
        <v>0</v>
      </c>
      <c r="O54" s="182">
        <v>0</v>
      </c>
      <c r="P54" s="182">
        <v>0</v>
      </c>
      <c r="Q54" s="182">
        <v>342.29</v>
      </c>
      <c r="R54" s="182">
        <v>18.71</v>
      </c>
      <c r="S54" s="182">
        <v>361</v>
      </c>
      <c r="T54" s="515">
        <v>361</v>
      </c>
      <c r="U54" s="515">
        <v>0</v>
      </c>
    </row>
    <row r="55" spans="1:21">
      <c r="A55" s="512">
        <v>54</v>
      </c>
      <c r="B55" s="513" t="s">
        <v>370</v>
      </c>
      <c r="C55" s="514" t="s">
        <v>271</v>
      </c>
      <c r="D55" s="513" t="s">
        <v>204</v>
      </c>
      <c r="E55" s="513" t="s">
        <v>371</v>
      </c>
      <c r="F55" s="513" t="s">
        <v>273</v>
      </c>
      <c r="G55" s="182">
        <v>0</v>
      </c>
      <c r="H55" s="182">
        <v>318.62</v>
      </c>
      <c r="I55" s="182">
        <v>13.38</v>
      </c>
      <c r="J55" s="182">
        <v>332</v>
      </c>
      <c r="K55" s="182">
        <v>99.68</v>
      </c>
      <c r="L55" s="182">
        <v>3.32</v>
      </c>
      <c r="M55" s="182">
        <v>103</v>
      </c>
      <c r="N55" s="182">
        <v>0</v>
      </c>
      <c r="O55" s="182">
        <v>0</v>
      </c>
      <c r="P55" s="182">
        <v>0</v>
      </c>
      <c r="Q55" s="182">
        <v>418.3</v>
      </c>
      <c r="R55" s="182">
        <v>16.7</v>
      </c>
      <c r="S55" s="182">
        <v>435</v>
      </c>
      <c r="T55" s="515">
        <v>435</v>
      </c>
      <c r="U55" s="515">
        <v>0</v>
      </c>
    </row>
    <row r="56" spans="1:21">
      <c r="A56" s="512">
        <v>55</v>
      </c>
      <c r="B56" s="513">
        <v>37694</v>
      </c>
      <c r="C56" s="514" t="s">
        <v>271</v>
      </c>
      <c r="D56" s="513" t="s">
        <v>204</v>
      </c>
      <c r="E56" s="513" t="s">
        <v>372</v>
      </c>
      <c r="F56" s="513" t="s">
        <v>285</v>
      </c>
      <c r="G56" s="182">
        <v>15</v>
      </c>
      <c r="H56" s="182">
        <v>2303.1799999999998</v>
      </c>
      <c r="I56" s="182">
        <v>68.819999999999993</v>
      </c>
      <c r="J56" s="182">
        <v>2372</v>
      </c>
      <c r="K56" s="182">
        <v>174.58</v>
      </c>
      <c r="L56" s="182">
        <v>22.42</v>
      </c>
      <c r="M56" s="182">
        <v>197</v>
      </c>
      <c r="N56" s="182">
        <v>0</v>
      </c>
      <c r="O56" s="182">
        <v>0</v>
      </c>
      <c r="P56" s="182">
        <v>0</v>
      </c>
      <c r="Q56" s="182">
        <v>2477.7600000000002</v>
      </c>
      <c r="R56" s="182">
        <v>91.24</v>
      </c>
      <c r="S56" s="182">
        <v>2569</v>
      </c>
      <c r="T56" s="515">
        <v>2569</v>
      </c>
      <c r="U56" s="515">
        <v>0</v>
      </c>
    </row>
    <row r="57" spans="1:21">
      <c r="A57" s="512">
        <v>56</v>
      </c>
      <c r="B57" s="513" t="s">
        <v>373</v>
      </c>
      <c r="C57" s="514" t="s">
        <v>271</v>
      </c>
      <c r="D57" s="513" t="s">
        <v>204</v>
      </c>
      <c r="E57" s="513" t="s">
        <v>374</v>
      </c>
      <c r="F57" s="513" t="s">
        <v>273</v>
      </c>
      <c r="G57" s="182">
        <v>6</v>
      </c>
      <c r="H57" s="182">
        <v>2768.83</v>
      </c>
      <c r="I57" s="182">
        <v>486.17</v>
      </c>
      <c r="J57" s="182">
        <v>3255</v>
      </c>
      <c r="K57" s="182">
        <v>114.71</v>
      </c>
      <c r="L57" s="182">
        <v>27.29</v>
      </c>
      <c r="M57" s="182">
        <v>142</v>
      </c>
      <c r="N57" s="182">
        <v>0</v>
      </c>
      <c r="O57" s="182">
        <v>0</v>
      </c>
      <c r="P57" s="182">
        <v>0</v>
      </c>
      <c r="Q57" s="182">
        <v>2883.54</v>
      </c>
      <c r="R57" s="182">
        <v>513.46</v>
      </c>
      <c r="S57" s="182">
        <v>3397</v>
      </c>
      <c r="T57" s="515">
        <v>3397</v>
      </c>
      <c r="U57" s="515">
        <v>0</v>
      </c>
    </row>
    <row r="58" spans="1:21">
      <c r="A58" s="512">
        <v>57</v>
      </c>
      <c r="B58" s="513" t="s">
        <v>375</v>
      </c>
      <c r="C58" s="514" t="s">
        <v>271</v>
      </c>
      <c r="D58" s="513" t="s">
        <v>204</v>
      </c>
      <c r="E58" s="513" t="s">
        <v>376</v>
      </c>
      <c r="F58" s="513" t="s">
        <v>273</v>
      </c>
      <c r="G58" s="182">
        <v>0</v>
      </c>
      <c r="H58" s="182">
        <v>675.32</v>
      </c>
      <c r="I58" s="182">
        <v>24.68</v>
      </c>
      <c r="J58" s="182">
        <v>700</v>
      </c>
      <c r="K58" s="182">
        <v>84.67</v>
      </c>
      <c r="L58" s="182">
        <v>6.33</v>
      </c>
      <c r="M58" s="182">
        <v>91</v>
      </c>
      <c r="N58" s="182">
        <v>0</v>
      </c>
      <c r="O58" s="182">
        <v>0</v>
      </c>
      <c r="P58" s="182">
        <v>0</v>
      </c>
      <c r="Q58" s="182">
        <v>759.99</v>
      </c>
      <c r="R58" s="182">
        <v>31.01</v>
      </c>
      <c r="S58" s="182">
        <v>791</v>
      </c>
      <c r="T58" s="515">
        <v>791</v>
      </c>
      <c r="U58" s="515">
        <v>0</v>
      </c>
    </row>
    <row r="59" spans="1:21">
      <c r="A59" s="512">
        <v>58</v>
      </c>
      <c r="B59" s="513" t="s">
        <v>377</v>
      </c>
      <c r="C59" s="514" t="s">
        <v>271</v>
      </c>
      <c r="D59" s="513" t="s">
        <v>204</v>
      </c>
      <c r="E59" s="513" t="s">
        <v>378</v>
      </c>
      <c r="F59" s="513" t="s">
        <v>273</v>
      </c>
      <c r="G59" s="182">
        <v>0</v>
      </c>
      <c r="H59" s="182">
        <v>3325.4</v>
      </c>
      <c r="I59" s="182">
        <v>1001.6</v>
      </c>
      <c r="J59" s="182">
        <v>4327</v>
      </c>
      <c r="K59" s="182">
        <v>0</v>
      </c>
      <c r="L59" s="182">
        <v>0</v>
      </c>
      <c r="M59" s="182">
        <v>0</v>
      </c>
      <c r="N59" s="182">
        <v>0</v>
      </c>
      <c r="O59" s="182">
        <v>0</v>
      </c>
      <c r="P59" s="182">
        <v>0</v>
      </c>
      <c r="Q59" s="182">
        <v>3325.4</v>
      </c>
      <c r="R59" s="182">
        <v>1001.6</v>
      </c>
      <c r="S59" s="182">
        <v>4327</v>
      </c>
      <c r="T59" s="515">
        <v>4327</v>
      </c>
      <c r="U59" s="515">
        <v>0</v>
      </c>
    </row>
    <row r="60" spans="1:21">
      <c r="A60" s="512">
        <v>59</v>
      </c>
      <c r="B60" s="513" t="s">
        <v>379</v>
      </c>
      <c r="C60" s="514" t="s">
        <v>271</v>
      </c>
      <c r="D60" s="513" t="s">
        <v>204</v>
      </c>
      <c r="E60" s="513" t="s">
        <v>380</v>
      </c>
      <c r="F60" s="513" t="s">
        <v>273</v>
      </c>
      <c r="G60" s="182">
        <v>0</v>
      </c>
      <c r="H60" s="182">
        <v>2568.48</v>
      </c>
      <c r="I60" s="182">
        <v>417.52</v>
      </c>
      <c r="J60" s="182">
        <v>2986</v>
      </c>
      <c r="K60" s="182">
        <v>84.71</v>
      </c>
      <c r="L60" s="182">
        <v>25.29</v>
      </c>
      <c r="M60" s="182">
        <v>110</v>
      </c>
      <c r="N60" s="182">
        <v>0</v>
      </c>
      <c r="O60" s="182">
        <v>0</v>
      </c>
      <c r="P60" s="182">
        <v>0</v>
      </c>
      <c r="Q60" s="182">
        <v>2653.19</v>
      </c>
      <c r="R60" s="182">
        <v>442.81</v>
      </c>
      <c r="S60" s="182">
        <v>3096</v>
      </c>
      <c r="T60" s="515">
        <v>3096</v>
      </c>
      <c r="U60" s="515">
        <v>0</v>
      </c>
    </row>
    <row r="61" spans="1:21">
      <c r="A61" s="512">
        <v>60</v>
      </c>
      <c r="B61" s="513" t="s">
        <v>381</v>
      </c>
      <c r="C61" s="514" t="s">
        <v>271</v>
      </c>
      <c r="D61" s="513" t="s">
        <v>204</v>
      </c>
      <c r="E61" s="513" t="s">
        <v>382</v>
      </c>
      <c r="F61" s="513" t="s">
        <v>273</v>
      </c>
      <c r="G61" s="182">
        <v>5</v>
      </c>
      <c r="H61" s="182">
        <v>534.34</v>
      </c>
      <c r="I61" s="182">
        <v>13.66</v>
      </c>
      <c r="J61" s="182">
        <v>548</v>
      </c>
      <c r="K61" s="182">
        <v>109.05</v>
      </c>
      <c r="L61" s="182">
        <v>4.95</v>
      </c>
      <c r="M61" s="182">
        <v>114</v>
      </c>
      <c r="N61" s="182">
        <v>0</v>
      </c>
      <c r="O61" s="182">
        <v>0</v>
      </c>
      <c r="P61" s="182">
        <v>0</v>
      </c>
      <c r="Q61" s="182">
        <v>643.39</v>
      </c>
      <c r="R61" s="182">
        <v>18.61</v>
      </c>
      <c r="S61" s="182">
        <v>662</v>
      </c>
      <c r="T61" s="515">
        <v>662</v>
      </c>
      <c r="U61" s="515">
        <v>0</v>
      </c>
    </row>
    <row r="62" spans="1:21">
      <c r="A62" s="512">
        <v>61</v>
      </c>
      <c r="B62" s="513" t="s">
        <v>383</v>
      </c>
      <c r="C62" s="514" t="s">
        <v>271</v>
      </c>
      <c r="D62" s="513" t="s">
        <v>204</v>
      </c>
      <c r="E62" s="513" t="s">
        <v>384</v>
      </c>
      <c r="F62" s="513" t="s">
        <v>273</v>
      </c>
      <c r="G62" s="182">
        <v>0</v>
      </c>
      <c r="H62" s="182">
        <v>510.09</v>
      </c>
      <c r="I62" s="182">
        <v>13.91</v>
      </c>
      <c r="J62" s="182">
        <v>524</v>
      </c>
      <c r="K62" s="182">
        <v>85.3</v>
      </c>
      <c r="L62" s="182">
        <v>4.7</v>
      </c>
      <c r="M62" s="182">
        <v>90</v>
      </c>
      <c r="N62" s="182">
        <v>0</v>
      </c>
      <c r="O62" s="182">
        <v>0</v>
      </c>
      <c r="P62" s="182">
        <v>0</v>
      </c>
      <c r="Q62" s="182">
        <v>595.39</v>
      </c>
      <c r="R62" s="182">
        <v>18.61</v>
      </c>
      <c r="S62" s="182">
        <v>614</v>
      </c>
      <c r="T62" s="515">
        <v>614</v>
      </c>
      <c r="U62" s="515">
        <v>0</v>
      </c>
    </row>
    <row r="63" spans="1:21">
      <c r="A63" s="512">
        <v>62</v>
      </c>
      <c r="B63" s="513" t="s">
        <v>385</v>
      </c>
      <c r="C63" s="514" t="s">
        <v>271</v>
      </c>
      <c r="D63" s="513" t="s">
        <v>204</v>
      </c>
      <c r="E63" s="513" t="s">
        <v>386</v>
      </c>
      <c r="F63" s="513" t="s">
        <v>273</v>
      </c>
      <c r="G63" s="182">
        <v>0</v>
      </c>
      <c r="H63" s="182">
        <v>105</v>
      </c>
      <c r="I63" s="182">
        <v>0</v>
      </c>
      <c r="J63" s="182">
        <v>105</v>
      </c>
      <c r="K63" s="182">
        <v>85</v>
      </c>
      <c r="L63" s="182">
        <v>1</v>
      </c>
      <c r="M63" s="182">
        <v>86</v>
      </c>
      <c r="N63" s="182">
        <v>0</v>
      </c>
      <c r="O63" s="182">
        <v>0</v>
      </c>
      <c r="P63" s="182">
        <v>0</v>
      </c>
      <c r="Q63" s="182">
        <v>190</v>
      </c>
      <c r="R63" s="182">
        <v>1</v>
      </c>
      <c r="S63" s="182">
        <v>191</v>
      </c>
      <c r="T63" s="515">
        <v>191</v>
      </c>
      <c r="U63" s="515">
        <v>0</v>
      </c>
    </row>
    <row r="64" spans="1:21">
      <c r="A64" s="512">
        <v>63</v>
      </c>
      <c r="B64" s="513" t="s">
        <v>387</v>
      </c>
      <c r="C64" s="514" t="s">
        <v>271</v>
      </c>
      <c r="D64" s="513" t="s">
        <v>204</v>
      </c>
      <c r="E64" s="513" t="s">
        <v>388</v>
      </c>
      <c r="F64" s="513" t="s">
        <v>273</v>
      </c>
      <c r="G64" s="182">
        <v>0</v>
      </c>
      <c r="H64" s="182">
        <v>2188.4699999999998</v>
      </c>
      <c r="I64" s="182">
        <v>224.53</v>
      </c>
      <c r="J64" s="182">
        <v>2413</v>
      </c>
      <c r="K64" s="182">
        <v>88.64</v>
      </c>
      <c r="L64" s="182">
        <v>21.36</v>
      </c>
      <c r="M64" s="182">
        <v>110</v>
      </c>
      <c r="N64" s="182">
        <v>0</v>
      </c>
      <c r="O64" s="182">
        <v>0</v>
      </c>
      <c r="P64" s="182">
        <v>0</v>
      </c>
      <c r="Q64" s="182">
        <v>2277.11</v>
      </c>
      <c r="R64" s="182">
        <v>245.89</v>
      </c>
      <c r="S64" s="182">
        <v>2523</v>
      </c>
      <c r="T64" s="515">
        <v>2523</v>
      </c>
      <c r="U64" s="515">
        <v>0</v>
      </c>
    </row>
    <row r="65" spans="1:21">
      <c r="A65" s="512">
        <v>64</v>
      </c>
      <c r="B65" s="513" t="s">
        <v>389</v>
      </c>
      <c r="C65" s="514" t="s">
        <v>271</v>
      </c>
      <c r="D65" s="513" t="s">
        <v>204</v>
      </c>
      <c r="E65" s="513" t="s">
        <v>390</v>
      </c>
      <c r="F65" s="513" t="s">
        <v>273</v>
      </c>
      <c r="G65" s="182">
        <v>8</v>
      </c>
      <c r="H65" s="182">
        <v>1635.81</v>
      </c>
      <c r="I65" s="182">
        <v>97.19</v>
      </c>
      <c r="J65" s="182">
        <v>1733</v>
      </c>
      <c r="K65" s="182">
        <v>124.22</v>
      </c>
      <c r="L65" s="182">
        <v>15.78</v>
      </c>
      <c r="M65" s="182">
        <v>140</v>
      </c>
      <c r="N65" s="182">
        <v>0</v>
      </c>
      <c r="O65" s="182">
        <v>0</v>
      </c>
      <c r="P65" s="182">
        <v>0</v>
      </c>
      <c r="Q65" s="182">
        <v>1760.03</v>
      </c>
      <c r="R65" s="182">
        <v>112.97</v>
      </c>
      <c r="S65" s="182">
        <v>1873</v>
      </c>
      <c r="T65" s="515">
        <v>1873</v>
      </c>
      <c r="U65" s="515">
        <v>0</v>
      </c>
    </row>
    <row r="66" spans="1:21">
      <c r="A66" s="512">
        <v>65</v>
      </c>
      <c r="B66" s="513" t="s">
        <v>391</v>
      </c>
      <c r="C66" s="514" t="s">
        <v>271</v>
      </c>
      <c r="D66" s="513" t="s">
        <v>204</v>
      </c>
      <c r="E66" s="513" t="s">
        <v>392</v>
      </c>
      <c r="F66" s="513" t="s">
        <v>273</v>
      </c>
      <c r="G66" s="182">
        <v>1</v>
      </c>
      <c r="H66" s="182">
        <v>175.4</v>
      </c>
      <c r="I66" s="182">
        <v>2.6</v>
      </c>
      <c r="J66" s="182">
        <v>178</v>
      </c>
      <c r="K66" s="182">
        <v>89.67</v>
      </c>
      <c r="L66" s="182">
        <v>1.33</v>
      </c>
      <c r="M66" s="182">
        <v>91</v>
      </c>
      <c r="N66" s="182">
        <v>0</v>
      </c>
      <c r="O66" s="182">
        <v>0</v>
      </c>
      <c r="P66" s="182">
        <v>0</v>
      </c>
      <c r="Q66" s="182">
        <v>265.07</v>
      </c>
      <c r="R66" s="182">
        <v>3.93</v>
      </c>
      <c r="S66" s="182">
        <v>269</v>
      </c>
      <c r="T66" s="515">
        <v>269</v>
      </c>
      <c r="U66" s="515">
        <v>0</v>
      </c>
    </row>
    <row r="67" spans="1:21">
      <c r="A67" s="512">
        <v>66</v>
      </c>
      <c r="B67" s="513" t="s">
        <v>393</v>
      </c>
      <c r="C67" s="514" t="s">
        <v>271</v>
      </c>
      <c r="D67" s="513" t="s">
        <v>204</v>
      </c>
      <c r="E67" s="513" t="s">
        <v>394</v>
      </c>
      <c r="F67" s="513" t="s">
        <v>285</v>
      </c>
      <c r="G67" s="182">
        <v>0</v>
      </c>
      <c r="H67" s="182">
        <v>2620.2800000000002</v>
      </c>
      <c r="I67" s="182">
        <v>312.72000000000003</v>
      </c>
      <c r="J67" s="182">
        <v>2933</v>
      </c>
      <c r="K67" s="182">
        <v>100.27</v>
      </c>
      <c r="L67" s="182">
        <v>25.73</v>
      </c>
      <c r="M67" s="182">
        <v>126</v>
      </c>
      <c r="N67" s="182">
        <v>0</v>
      </c>
      <c r="O67" s="182">
        <v>0</v>
      </c>
      <c r="P67" s="182">
        <v>0</v>
      </c>
      <c r="Q67" s="182">
        <v>2720.55</v>
      </c>
      <c r="R67" s="182">
        <v>338.45</v>
      </c>
      <c r="S67" s="182">
        <v>3059</v>
      </c>
      <c r="T67" s="515">
        <v>3059</v>
      </c>
      <c r="U67" s="515">
        <v>0</v>
      </c>
    </row>
    <row r="68" spans="1:21">
      <c r="A68" s="512">
        <v>67</v>
      </c>
      <c r="B68" s="513" t="s">
        <v>395</v>
      </c>
      <c r="C68" s="514" t="s">
        <v>271</v>
      </c>
      <c r="D68" s="513" t="s">
        <v>204</v>
      </c>
      <c r="E68" s="513" t="s">
        <v>396</v>
      </c>
      <c r="F68" s="513" t="s">
        <v>273</v>
      </c>
      <c r="G68" s="182">
        <v>0</v>
      </c>
      <c r="H68" s="182">
        <v>3103.71</v>
      </c>
      <c r="I68" s="182">
        <v>915.5</v>
      </c>
      <c r="J68" s="182">
        <v>4019.21</v>
      </c>
      <c r="K68" s="182">
        <v>0</v>
      </c>
      <c r="L68" s="182">
        <v>0</v>
      </c>
      <c r="M68" s="182">
        <v>0</v>
      </c>
      <c r="N68" s="182">
        <v>0</v>
      </c>
      <c r="O68" s="182">
        <v>0</v>
      </c>
      <c r="P68" s="182">
        <v>0</v>
      </c>
      <c r="Q68" s="182">
        <v>3103.71</v>
      </c>
      <c r="R68" s="182">
        <v>915.5</v>
      </c>
      <c r="S68" s="182">
        <v>4019.21</v>
      </c>
      <c r="T68" s="515">
        <v>4019.21</v>
      </c>
      <c r="U68" s="515">
        <v>0</v>
      </c>
    </row>
    <row r="69" spans="1:21">
      <c r="A69" s="512">
        <v>68</v>
      </c>
      <c r="B69" s="513" t="s">
        <v>397</v>
      </c>
      <c r="C69" s="514" t="s">
        <v>271</v>
      </c>
      <c r="D69" s="513" t="s">
        <v>214</v>
      </c>
      <c r="E69" s="513" t="s">
        <v>398</v>
      </c>
      <c r="F69" s="513" t="s">
        <v>273</v>
      </c>
      <c r="G69" s="182">
        <v>0</v>
      </c>
      <c r="H69" s="182">
        <v>131</v>
      </c>
      <c r="I69" s="182">
        <v>1</v>
      </c>
      <c r="J69" s="182">
        <v>132</v>
      </c>
      <c r="K69" s="182">
        <v>85</v>
      </c>
      <c r="L69" s="182">
        <v>1</v>
      </c>
      <c r="M69" s="182">
        <v>86</v>
      </c>
      <c r="N69" s="182">
        <v>0</v>
      </c>
      <c r="O69" s="182">
        <v>0</v>
      </c>
      <c r="P69" s="182">
        <v>0</v>
      </c>
      <c r="Q69" s="182">
        <v>216</v>
      </c>
      <c r="R69" s="182">
        <v>2</v>
      </c>
      <c r="S69" s="182">
        <v>218</v>
      </c>
      <c r="T69" s="515">
        <v>218</v>
      </c>
      <c r="U69" s="515">
        <v>0</v>
      </c>
    </row>
    <row r="70" spans="1:21">
      <c r="A70" s="512">
        <v>69</v>
      </c>
      <c r="B70" s="513" t="s">
        <v>399</v>
      </c>
      <c r="C70" s="514" t="s">
        <v>271</v>
      </c>
      <c r="D70" s="513" t="s">
        <v>214</v>
      </c>
      <c r="E70" s="513" t="s">
        <v>400</v>
      </c>
      <c r="F70" s="513" t="s">
        <v>273</v>
      </c>
      <c r="G70" s="182">
        <v>0</v>
      </c>
      <c r="H70" s="182">
        <v>194.2</v>
      </c>
      <c r="I70" s="182">
        <v>9.8000000000000007</v>
      </c>
      <c r="J70" s="182">
        <v>204</v>
      </c>
      <c r="K70" s="182">
        <v>84.61</v>
      </c>
      <c r="L70" s="182">
        <v>1.39</v>
      </c>
      <c r="M70" s="182">
        <v>86</v>
      </c>
      <c r="N70" s="182">
        <v>0</v>
      </c>
      <c r="O70" s="182">
        <v>0</v>
      </c>
      <c r="P70" s="182">
        <v>0</v>
      </c>
      <c r="Q70" s="182">
        <v>278.81</v>
      </c>
      <c r="R70" s="182">
        <v>11.19</v>
      </c>
      <c r="S70" s="182">
        <v>290</v>
      </c>
      <c r="T70" s="515">
        <v>290</v>
      </c>
      <c r="U70" s="515">
        <v>0</v>
      </c>
    </row>
    <row r="71" spans="1:21">
      <c r="A71" s="512">
        <v>70</v>
      </c>
      <c r="B71" s="513" t="s">
        <v>401</v>
      </c>
      <c r="C71" s="514" t="s">
        <v>271</v>
      </c>
      <c r="D71" s="513" t="s">
        <v>214</v>
      </c>
      <c r="E71" s="513" t="s">
        <v>402</v>
      </c>
      <c r="F71" s="513" t="s">
        <v>273</v>
      </c>
      <c r="G71" s="182">
        <v>27</v>
      </c>
      <c r="H71" s="182">
        <v>1699.29</v>
      </c>
      <c r="I71" s="182">
        <v>23.71</v>
      </c>
      <c r="J71" s="182">
        <v>1723</v>
      </c>
      <c r="K71" s="182">
        <v>316.86</v>
      </c>
      <c r="L71" s="182">
        <v>16.14</v>
      </c>
      <c r="M71" s="182">
        <v>333</v>
      </c>
      <c r="N71" s="182">
        <v>0</v>
      </c>
      <c r="O71" s="182">
        <v>0</v>
      </c>
      <c r="P71" s="182">
        <v>0</v>
      </c>
      <c r="Q71" s="182">
        <v>2016.15</v>
      </c>
      <c r="R71" s="182">
        <v>39.85</v>
      </c>
      <c r="S71" s="182">
        <v>2056</v>
      </c>
      <c r="T71" s="515">
        <v>2056</v>
      </c>
      <c r="U71" s="515">
        <v>0</v>
      </c>
    </row>
    <row r="72" spans="1:21">
      <c r="A72" s="512">
        <v>71</v>
      </c>
      <c r="B72" s="513" t="s">
        <v>403</v>
      </c>
      <c r="C72" s="514" t="s">
        <v>271</v>
      </c>
      <c r="D72" s="513" t="s">
        <v>214</v>
      </c>
      <c r="E72" s="513" t="s">
        <v>404</v>
      </c>
      <c r="F72" s="513" t="s">
        <v>273</v>
      </c>
      <c r="G72" s="182">
        <v>43</v>
      </c>
      <c r="H72" s="182">
        <v>599.45000000000005</v>
      </c>
      <c r="I72" s="182">
        <v>5.55</v>
      </c>
      <c r="J72" s="182">
        <v>605</v>
      </c>
      <c r="K72" s="182">
        <v>295.39</v>
      </c>
      <c r="L72" s="182">
        <v>4.6100000000000003</v>
      </c>
      <c r="M72" s="182">
        <v>300</v>
      </c>
      <c r="N72" s="182">
        <v>0</v>
      </c>
      <c r="O72" s="182">
        <v>0</v>
      </c>
      <c r="P72" s="182">
        <v>0</v>
      </c>
      <c r="Q72" s="182">
        <v>894.84</v>
      </c>
      <c r="R72" s="182">
        <v>10.16</v>
      </c>
      <c r="S72" s="182">
        <v>905</v>
      </c>
      <c r="T72" s="515">
        <v>905</v>
      </c>
      <c r="U72" s="515">
        <v>0</v>
      </c>
    </row>
    <row r="73" spans="1:21">
      <c r="A73" s="512">
        <v>72</v>
      </c>
      <c r="B73" s="513" t="s">
        <v>405</v>
      </c>
      <c r="C73" s="514" t="s">
        <v>271</v>
      </c>
      <c r="D73" s="513" t="s">
        <v>214</v>
      </c>
      <c r="E73" s="513" t="s">
        <v>406</v>
      </c>
      <c r="F73" s="513" t="s">
        <v>273</v>
      </c>
      <c r="G73" s="182">
        <v>2</v>
      </c>
      <c r="H73" s="182">
        <v>209.06</v>
      </c>
      <c r="I73" s="182">
        <v>55.94</v>
      </c>
      <c r="J73" s="182">
        <v>265</v>
      </c>
      <c r="K73" s="182">
        <v>94.51</v>
      </c>
      <c r="L73" s="182">
        <v>1.49</v>
      </c>
      <c r="M73" s="182">
        <v>96</v>
      </c>
      <c r="N73" s="182">
        <v>0</v>
      </c>
      <c r="O73" s="182">
        <v>0</v>
      </c>
      <c r="P73" s="182">
        <v>0</v>
      </c>
      <c r="Q73" s="182">
        <v>303.57</v>
      </c>
      <c r="R73" s="182">
        <v>57.43</v>
      </c>
      <c r="S73" s="182">
        <v>361</v>
      </c>
      <c r="T73" s="515">
        <v>361</v>
      </c>
      <c r="U73" s="515">
        <v>0</v>
      </c>
    </row>
    <row r="74" spans="1:21">
      <c r="A74" s="512">
        <v>73</v>
      </c>
      <c r="B74" s="513" t="s">
        <v>407</v>
      </c>
      <c r="C74" s="514" t="s">
        <v>271</v>
      </c>
      <c r="D74" s="513" t="s">
        <v>214</v>
      </c>
      <c r="E74" s="513" t="s">
        <v>408</v>
      </c>
      <c r="F74" s="513" t="s">
        <v>273</v>
      </c>
      <c r="G74" s="182">
        <v>0</v>
      </c>
      <c r="H74" s="182">
        <v>144.5</v>
      </c>
      <c r="I74" s="182">
        <v>3.5</v>
      </c>
      <c r="J74" s="182">
        <v>148</v>
      </c>
      <c r="K74" s="182">
        <v>85</v>
      </c>
      <c r="L74" s="182">
        <v>1</v>
      </c>
      <c r="M74" s="182">
        <v>86</v>
      </c>
      <c r="N74" s="182">
        <v>0</v>
      </c>
      <c r="O74" s="182">
        <v>0</v>
      </c>
      <c r="P74" s="182">
        <v>0</v>
      </c>
      <c r="Q74" s="182">
        <v>229.5</v>
      </c>
      <c r="R74" s="182">
        <v>4.5</v>
      </c>
      <c r="S74" s="182">
        <v>234</v>
      </c>
      <c r="T74" s="515">
        <v>234</v>
      </c>
      <c r="U74" s="515">
        <v>0</v>
      </c>
    </row>
    <row r="75" spans="1:21">
      <c r="A75" s="512">
        <v>74</v>
      </c>
      <c r="B75" s="513" t="s">
        <v>409</v>
      </c>
      <c r="C75" s="514" t="s">
        <v>271</v>
      </c>
      <c r="D75" s="513" t="s">
        <v>214</v>
      </c>
      <c r="E75" s="513" t="s">
        <v>410</v>
      </c>
      <c r="F75" s="513" t="s">
        <v>273</v>
      </c>
      <c r="G75" s="182">
        <v>0</v>
      </c>
      <c r="H75" s="182">
        <v>160.59</v>
      </c>
      <c r="I75" s="182">
        <v>2.41</v>
      </c>
      <c r="J75" s="182">
        <v>163</v>
      </c>
      <c r="K75" s="182">
        <v>84.99</v>
      </c>
      <c r="L75" s="182">
        <v>1.01</v>
      </c>
      <c r="M75" s="182">
        <v>86</v>
      </c>
      <c r="N75" s="182">
        <v>0</v>
      </c>
      <c r="O75" s="182">
        <v>0</v>
      </c>
      <c r="P75" s="182">
        <v>0</v>
      </c>
      <c r="Q75" s="182">
        <v>245.58</v>
      </c>
      <c r="R75" s="182">
        <v>3.42</v>
      </c>
      <c r="S75" s="182">
        <v>249</v>
      </c>
      <c r="T75" s="515">
        <v>249</v>
      </c>
      <c r="U75" s="515">
        <v>0</v>
      </c>
    </row>
    <row r="76" spans="1:21">
      <c r="A76" s="512">
        <v>75</v>
      </c>
      <c r="B76" s="513" t="s">
        <v>411</v>
      </c>
      <c r="C76" s="514" t="s">
        <v>271</v>
      </c>
      <c r="D76" s="513" t="s">
        <v>214</v>
      </c>
      <c r="E76" s="513" t="s">
        <v>412</v>
      </c>
      <c r="F76" s="513" t="s">
        <v>273</v>
      </c>
      <c r="G76" s="182">
        <v>4</v>
      </c>
      <c r="H76" s="182">
        <v>627.11</v>
      </c>
      <c r="I76" s="182">
        <v>16.89</v>
      </c>
      <c r="J76" s="182">
        <v>644</v>
      </c>
      <c r="K76" s="182">
        <v>104.21</v>
      </c>
      <c r="L76" s="182">
        <v>5.79</v>
      </c>
      <c r="M76" s="182">
        <v>110</v>
      </c>
      <c r="N76" s="182">
        <v>0</v>
      </c>
      <c r="O76" s="182">
        <v>0</v>
      </c>
      <c r="P76" s="182">
        <v>0</v>
      </c>
      <c r="Q76" s="182">
        <v>731.32</v>
      </c>
      <c r="R76" s="182">
        <v>22.68</v>
      </c>
      <c r="S76" s="182">
        <v>754</v>
      </c>
      <c r="T76" s="515">
        <v>754</v>
      </c>
      <c r="U76" s="515">
        <v>0</v>
      </c>
    </row>
    <row r="77" spans="1:21">
      <c r="A77" s="512">
        <v>76</v>
      </c>
      <c r="B77" s="513" t="s">
        <v>413</v>
      </c>
      <c r="C77" s="514" t="s">
        <v>271</v>
      </c>
      <c r="D77" s="513" t="s">
        <v>214</v>
      </c>
      <c r="E77" s="513" t="s">
        <v>414</v>
      </c>
      <c r="F77" s="513" t="s">
        <v>273</v>
      </c>
      <c r="G77" s="182">
        <v>0</v>
      </c>
      <c r="H77" s="182">
        <v>216.19</v>
      </c>
      <c r="I77" s="182">
        <v>2.81</v>
      </c>
      <c r="J77" s="182">
        <v>219</v>
      </c>
      <c r="K77" s="182">
        <v>85.41</v>
      </c>
      <c r="L77" s="182">
        <v>1.59</v>
      </c>
      <c r="M77" s="182">
        <v>87</v>
      </c>
      <c r="N77" s="182">
        <v>0</v>
      </c>
      <c r="O77" s="182">
        <v>0</v>
      </c>
      <c r="P77" s="182">
        <v>0</v>
      </c>
      <c r="Q77" s="182">
        <v>301.60000000000002</v>
      </c>
      <c r="R77" s="182">
        <v>4.4000000000000004</v>
      </c>
      <c r="S77" s="182">
        <v>306</v>
      </c>
      <c r="T77" s="515">
        <v>306</v>
      </c>
      <c r="U77" s="515">
        <v>0</v>
      </c>
    </row>
    <row r="78" spans="1:21">
      <c r="A78" s="512">
        <v>77</v>
      </c>
      <c r="B78" s="513" t="s">
        <v>415</v>
      </c>
      <c r="C78" s="514" t="s">
        <v>271</v>
      </c>
      <c r="D78" s="513" t="s">
        <v>214</v>
      </c>
      <c r="E78" s="513" t="s">
        <v>416</v>
      </c>
      <c r="F78" s="513" t="s">
        <v>273</v>
      </c>
      <c r="G78" s="182">
        <v>0</v>
      </c>
      <c r="H78" s="182">
        <v>40</v>
      </c>
      <c r="I78" s="182">
        <v>1</v>
      </c>
      <c r="J78" s="182">
        <v>41</v>
      </c>
      <c r="K78" s="182">
        <v>85</v>
      </c>
      <c r="L78" s="182">
        <v>1</v>
      </c>
      <c r="M78" s="182">
        <v>86</v>
      </c>
      <c r="N78" s="182">
        <v>0</v>
      </c>
      <c r="O78" s="182">
        <v>0</v>
      </c>
      <c r="P78" s="182">
        <v>0</v>
      </c>
      <c r="Q78" s="182">
        <v>125</v>
      </c>
      <c r="R78" s="182">
        <v>2</v>
      </c>
      <c r="S78" s="182">
        <v>127</v>
      </c>
      <c r="T78" s="515">
        <v>127</v>
      </c>
      <c r="U78" s="515">
        <v>0</v>
      </c>
    </row>
    <row r="79" spans="1:21">
      <c r="A79" s="512">
        <v>78</v>
      </c>
      <c r="B79" s="513">
        <v>1305</v>
      </c>
      <c r="C79" s="514" t="s">
        <v>271</v>
      </c>
      <c r="D79" s="513" t="s">
        <v>214</v>
      </c>
      <c r="E79" s="513" t="s">
        <v>417</v>
      </c>
      <c r="F79" s="513" t="s">
        <v>285</v>
      </c>
      <c r="G79" s="182">
        <v>19</v>
      </c>
      <c r="H79" s="182">
        <v>419.57</v>
      </c>
      <c r="I79" s="182">
        <v>2.4300000000000002</v>
      </c>
      <c r="J79" s="182">
        <v>422</v>
      </c>
      <c r="K79" s="182">
        <v>232.59</v>
      </c>
      <c r="L79" s="182">
        <v>3.41</v>
      </c>
      <c r="M79" s="182">
        <v>236</v>
      </c>
      <c r="N79" s="182">
        <v>0</v>
      </c>
      <c r="O79" s="182">
        <v>0</v>
      </c>
      <c r="P79" s="182">
        <v>0</v>
      </c>
      <c r="Q79" s="182">
        <v>652.16</v>
      </c>
      <c r="R79" s="182">
        <v>5.84</v>
      </c>
      <c r="S79" s="182">
        <v>658</v>
      </c>
      <c r="T79" s="515">
        <v>658</v>
      </c>
      <c r="U79" s="515">
        <v>0</v>
      </c>
    </row>
    <row r="80" spans="1:21">
      <c r="A80" s="512">
        <v>79</v>
      </c>
      <c r="B80" s="513" t="s">
        <v>418</v>
      </c>
      <c r="C80" s="514" t="s">
        <v>271</v>
      </c>
      <c r="D80" s="513" t="s">
        <v>214</v>
      </c>
      <c r="E80" s="513" t="s">
        <v>419</v>
      </c>
      <c r="F80" s="513" t="s">
        <v>273</v>
      </c>
      <c r="G80" s="182">
        <v>0</v>
      </c>
      <c r="H80" s="182">
        <v>169.85</v>
      </c>
      <c r="I80" s="182">
        <v>3.15</v>
      </c>
      <c r="J80" s="182">
        <v>173</v>
      </c>
      <c r="K80" s="182">
        <v>84.7</v>
      </c>
      <c r="L80" s="182">
        <v>1.3</v>
      </c>
      <c r="M80" s="182">
        <v>86</v>
      </c>
      <c r="N80" s="182">
        <v>0</v>
      </c>
      <c r="O80" s="182">
        <v>0</v>
      </c>
      <c r="P80" s="182">
        <v>0</v>
      </c>
      <c r="Q80" s="182">
        <v>254.55</v>
      </c>
      <c r="R80" s="182">
        <v>4.45</v>
      </c>
      <c r="S80" s="182">
        <v>259</v>
      </c>
      <c r="T80" s="515">
        <v>259</v>
      </c>
      <c r="U80" s="515">
        <v>0</v>
      </c>
    </row>
    <row r="81" spans="1:21">
      <c r="A81" s="512">
        <v>80</v>
      </c>
      <c r="B81" s="513" t="s">
        <v>420</v>
      </c>
      <c r="C81" s="514" t="s">
        <v>271</v>
      </c>
      <c r="D81" s="513" t="s">
        <v>214</v>
      </c>
      <c r="E81" s="513" t="s">
        <v>421</v>
      </c>
      <c r="F81" s="513" t="s">
        <v>273</v>
      </c>
      <c r="G81" s="182">
        <v>0</v>
      </c>
      <c r="H81" s="182">
        <v>198.4</v>
      </c>
      <c r="I81" s="182">
        <v>4.5999999999999996</v>
      </c>
      <c r="J81" s="182">
        <v>203</v>
      </c>
      <c r="K81" s="182">
        <v>84.57</v>
      </c>
      <c r="L81" s="182">
        <v>1.43</v>
      </c>
      <c r="M81" s="182">
        <v>86</v>
      </c>
      <c r="N81" s="182">
        <v>0</v>
      </c>
      <c r="O81" s="182">
        <v>0</v>
      </c>
      <c r="P81" s="182">
        <v>0</v>
      </c>
      <c r="Q81" s="182">
        <v>282.97000000000003</v>
      </c>
      <c r="R81" s="182">
        <v>6.03</v>
      </c>
      <c r="S81" s="182">
        <v>289</v>
      </c>
      <c r="T81" s="515">
        <v>289</v>
      </c>
      <c r="U81" s="515">
        <v>0</v>
      </c>
    </row>
    <row r="82" spans="1:21">
      <c r="A82" s="512">
        <v>81</v>
      </c>
      <c r="B82" s="513" t="s">
        <v>422</v>
      </c>
      <c r="C82" s="514" t="s">
        <v>271</v>
      </c>
      <c r="D82" s="513" t="s">
        <v>214</v>
      </c>
      <c r="E82" s="513" t="s">
        <v>423</v>
      </c>
      <c r="F82" s="513" t="s">
        <v>273</v>
      </c>
      <c r="G82" s="182">
        <v>2</v>
      </c>
      <c r="H82" s="182">
        <v>203.84</v>
      </c>
      <c r="I82" s="182">
        <v>12.16</v>
      </c>
      <c r="J82" s="182">
        <v>216</v>
      </c>
      <c r="K82" s="182">
        <v>94.4</v>
      </c>
      <c r="L82" s="182">
        <v>1.6</v>
      </c>
      <c r="M82" s="182">
        <v>96</v>
      </c>
      <c r="N82" s="182">
        <v>0</v>
      </c>
      <c r="O82" s="182">
        <v>0</v>
      </c>
      <c r="P82" s="182">
        <v>0</v>
      </c>
      <c r="Q82" s="182">
        <v>298.24</v>
      </c>
      <c r="R82" s="182">
        <v>13.76</v>
      </c>
      <c r="S82" s="182">
        <v>312</v>
      </c>
      <c r="T82" s="515">
        <v>312</v>
      </c>
      <c r="U82" s="515">
        <v>0</v>
      </c>
    </row>
    <row r="83" spans="1:21">
      <c r="A83" s="512">
        <v>82</v>
      </c>
      <c r="B83" s="513" t="s">
        <v>424</v>
      </c>
      <c r="C83" s="514" t="s">
        <v>271</v>
      </c>
      <c r="D83" s="513" t="s">
        <v>214</v>
      </c>
      <c r="E83" s="513" t="s">
        <v>425</v>
      </c>
      <c r="F83" s="513" t="s">
        <v>273</v>
      </c>
      <c r="G83" s="182">
        <v>0</v>
      </c>
      <c r="H83" s="182">
        <v>213.79</v>
      </c>
      <c r="I83" s="182">
        <v>3.21</v>
      </c>
      <c r="J83" s="182">
        <v>217</v>
      </c>
      <c r="K83" s="182">
        <v>85.26</v>
      </c>
      <c r="L83" s="182">
        <v>1.74</v>
      </c>
      <c r="M83" s="182">
        <v>87</v>
      </c>
      <c r="N83" s="182">
        <v>0</v>
      </c>
      <c r="O83" s="182">
        <v>0</v>
      </c>
      <c r="P83" s="182">
        <v>0</v>
      </c>
      <c r="Q83" s="182">
        <v>299.05</v>
      </c>
      <c r="R83" s="182">
        <v>4.95</v>
      </c>
      <c r="S83" s="182">
        <v>304</v>
      </c>
      <c r="T83" s="515">
        <v>304</v>
      </c>
      <c r="U83" s="515">
        <v>0</v>
      </c>
    </row>
    <row r="84" spans="1:21">
      <c r="A84" s="512">
        <v>83</v>
      </c>
      <c r="B84" s="513" t="s">
        <v>426</v>
      </c>
      <c r="C84" s="514" t="s">
        <v>271</v>
      </c>
      <c r="D84" s="513" t="s">
        <v>214</v>
      </c>
      <c r="E84" s="513" t="s">
        <v>427</v>
      </c>
      <c r="F84" s="513" t="s">
        <v>285</v>
      </c>
      <c r="G84" s="182">
        <v>0</v>
      </c>
      <c r="H84" s="182">
        <v>-193</v>
      </c>
      <c r="I84" s="182">
        <v>1</v>
      </c>
      <c r="J84" s="182">
        <v>-192</v>
      </c>
      <c r="K84" s="182">
        <v>100</v>
      </c>
      <c r="L84" s="182">
        <v>0</v>
      </c>
      <c r="M84" s="182">
        <v>100</v>
      </c>
      <c r="N84" s="182">
        <v>0</v>
      </c>
      <c r="O84" s="182">
        <v>0</v>
      </c>
      <c r="P84" s="182">
        <v>0</v>
      </c>
      <c r="Q84" s="182">
        <v>-93</v>
      </c>
      <c r="R84" s="182">
        <v>1</v>
      </c>
      <c r="S84" s="182">
        <v>-92</v>
      </c>
      <c r="T84" s="515">
        <v>-92</v>
      </c>
      <c r="U84" s="515">
        <v>0</v>
      </c>
    </row>
    <row r="85" spans="1:21">
      <c r="A85" s="512">
        <v>84</v>
      </c>
      <c r="B85" s="513" t="s">
        <v>428</v>
      </c>
      <c r="C85" s="514" t="s">
        <v>271</v>
      </c>
      <c r="D85" s="513" t="s">
        <v>214</v>
      </c>
      <c r="E85" s="513" t="s">
        <v>429</v>
      </c>
      <c r="F85" s="513" t="s">
        <v>273</v>
      </c>
      <c r="G85" s="182">
        <v>9</v>
      </c>
      <c r="H85" s="182">
        <v>287</v>
      </c>
      <c r="I85" s="182">
        <v>2</v>
      </c>
      <c r="J85" s="182">
        <v>289</v>
      </c>
      <c r="K85" s="182">
        <v>128.84</v>
      </c>
      <c r="L85" s="182">
        <v>2.16</v>
      </c>
      <c r="M85" s="182">
        <v>131</v>
      </c>
      <c r="N85" s="182">
        <v>0</v>
      </c>
      <c r="O85" s="182">
        <v>0</v>
      </c>
      <c r="P85" s="182">
        <v>0</v>
      </c>
      <c r="Q85" s="182">
        <v>415.84</v>
      </c>
      <c r="R85" s="182">
        <v>4.16</v>
      </c>
      <c r="S85" s="182">
        <v>420</v>
      </c>
      <c r="T85" s="515">
        <v>420</v>
      </c>
      <c r="U85" s="515">
        <v>0</v>
      </c>
    </row>
    <row r="86" spans="1:21">
      <c r="A86" s="512">
        <v>85</v>
      </c>
      <c r="B86" s="513" t="s">
        <v>430</v>
      </c>
      <c r="C86" s="514" t="s">
        <v>271</v>
      </c>
      <c r="D86" s="513" t="s">
        <v>214</v>
      </c>
      <c r="E86" s="513" t="s">
        <v>431</v>
      </c>
      <c r="F86" s="513" t="s">
        <v>273</v>
      </c>
      <c r="G86" s="182">
        <v>0</v>
      </c>
      <c r="H86" s="182">
        <v>178.8</v>
      </c>
      <c r="I86" s="182">
        <v>1.2</v>
      </c>
      <c r="J86" s="182">
        <v>180</v>
      </c>
      <c r="K86" s="182">
        <v>86.82</v>
      </c>
      <c r="L86" s="182">
        <v>1.18</v>
      </c>
      <c r="M86" s="182">
        <v>88</v>
      </c>
      <c r="N86" s="182">
        <v>0</v>
      </c>
      <c r="O86" s="182">
        <v>0</v>
      </c>
      <c r="P86" s="182">
        <v>0</v>
      </c>
      <c r="Q86" s="182">
        <v>265.62</v>
      </c>
      <c r="R86" s="182">
        <v>2.38</v>
      </c>
      <c r="S86" s="182">
        <v>268</v>
      </c>
      <c r="T86" s="515">
        <v>268</v>
      </c>
      <c r="U86" s="515">
        <v>0</v>
      </c>
    </row>
    <row r="87" spans="1:21">
      <c r="A87" s="512">
        <v>86</v>
      </c>
      <c r="B87" s="513" t="s">
        <v>432</v>
      </c>
      <c r="C87" s="514" t="s">
        <v>271</v>
      </c>
      <c r="D87" s="513" t="s">
        <v>214</v>
      </c>
      <c r="E87" s="513" t="s">
        <v>433</v>
      </c>
      <c r="F87" s="513" t="s">
        <v>273</v>
      </c>
      <c r="G87" s="182">
        <v>0</v>
      </c>
      <c r="H87" s="182">
        <v>169.8</v>
      </c>
      <c r="I87" s="182">
        <v>2.2000000000000002</v>
      </c>
      <c r="J87" s="182">
        <v>172</v>
      </c>
      <c r="K87" s="182">
        <v>84.7</v>
      </c>
      <c r="L87" s="182">
        <v>1.3</v>
      </c>
      <c r="M87" s="182">
        <v>86</v>
      </c>
      <c r="N87" s="182">
        <v>0</v>
      </c>
      <c r="O87" s="182">
        <v>0</v>
      </c>
      <c r="P87" s="182">
        <v>0</v>
      </c>
      <c r="Q87" s="182">
        <v>254.5</v>
      </c>
      <c r="R87" s="182">
        <v>3.5</v>
      </c>
      <c r="S87" s="182">
        <v>258</v>
      </c>
      <c r="T87" s="515">
        <v>258</v>
      </c>
      <c r="U87" s="515">
        <v>0</v>
      </c>
    </row>
    <row r="88" spans="1:21">
      <c r="A88" s="512">
        <v>87</v>
      </c>
      <c r="B88" s="513" t="s">
        <v>434</v>
      </c>
      <c r="C88" s="514" t="s">
        <v>271</v>
      </c>
      <c r="D88" s="513" t="s">
        <v>214</v>
      </c>
      <c r="E88" s="513" t="s">
        <v>435</v>
      </c>
      <c r="F88" s="513" t="s">
        <v>273</v>
      </c>
      <c r="G88" s="182">
        <v>0</v>
      </c>
      <c r="H88" s="182">
        <v>-1371</v>
      </c>
      <c r="I88" s="182">
        <v>0</v>
      </c>
      <c r="J88" s="182">
        <v>-1371</v>
      </c>
      <c r="K88" s="182">
        <v>85</v>
      </c>
      <c r="L88" s="182">
        <v>0</v>
      </c>
      <c r="M88" s="182">
        <v>85</v>
      </c>
      <c r="N88" s="182">
        <v>0</v>
      </c>
      <c r="O88" s="182">
        <v>0</v>
      </c>
      <c r="P88" s="182">
        <v>0</v>
      </c>
      <c r="Q88" s="182">
        <v>-1286</v>
      </c>
      <c r="R88" s="182">
        <v>0</v>
      </c>
      <c r="S88" s="182">
        <v>-1286</v>
      </c>
      <c r="T88" s="515">
        <v>-1286</v>
      </c>
      <c r="U88" s="515">
        <v>0</v>
      </c>
    </row>
    <row r="89" spans="1:21">
      <c r="A89" s="512">
        <v>88</v>
      </c>
      <c r="B89" s="513" t="s">
        <v>436</v>
      </c>
      <c r="C89" s="514" t="s">
        <v>271</v>
      </c>
      <c r="D89" s="513" t="s">
        <v>214</v>
      </c>
      <c r="E89" s="513" t="s">
        <v>437</v>
      </c>
      <c r="F89" s="513" t="s">
        <v>273</v>
      </c>
      <c r="G89" s="182">
        <v>1</v>
      </c>
      <c r="H89" s="182">
        <v>193.95</v>
      </c>
      <c r="I89" s="182">
        <v>11.05</v>
      </c>
      <c r="J89" s="182">
        <v>205</v>
      </c>
      <c r="K89" s="182">
        <v>89.48</v>
      </c>
      <c r="L89" s="182">
        <v>1.52</v>
      </c>
      <c r="M89" s="182">
        <v>91</v>
      </c>
      <c r="N89" s="182">
        <v>0</v>
      </c>
      <c r="O89" s="182">
        <v>0</v>
      </c>
      <c r="P89" s="182">
        <v>0</v>
      </c>
      <c r="Q89" s="182">
        <v>283.43</v>
      </c>
      <c r="R89" s="182">
        <v>12.57</v>
      </c>
      <c r="S89" s="182">
        <v>296</v>
      </c>
      <c r="T89" s="515">
        <v>296</v>
      </c>
      <c r="U89" s="515">
        <v>0</v>
      </c>
    </row>
    <row r="90" spans="1:21">
      <c r="A90" s="512">
        <v>89</v>
      </c>
      <c r="B90" s="513" t="s">
        <v>438</v>
      </c>
      <c r="C90" s="514" t="s">
        <v>271</v>
      </c>
      <c r="D90" s="513" t="s">
        <v>214</v>
      </c>
      <c r="E90" s="513" t="s">
        <v>439</v>
      </c>
      <c r="F90" s="513" t="s">
        <v>273</v>
      </c>
      <c r="G90" s="182">
        <v>0</v>
      </c>
      <c r="H90" s="182">
        <v>210</v>
      </c>
      <c r="I90" s="182">
        <v>1</v>
      </c>
      <c r="J90" s="182">
        <v>211</v>
      </c>
      <c r="K90" s="182">
        <v>85.45</v>
      </c>
      <c r="L90" s="182">
        <v>1.55</v>
      </c>
      <c r="M90" s="182">
        <v>87</v>
      </c>
      <c r="N90" s="182">
        <v>0</v>
      </c>
      <c r="O90" s="182">
        <v>0</v>
      </c>
      <c r="P90" s="182">
        <v>0</v>
      </c>
      <c r="Q90" s="182">
        <v>295.45</v>
      </c>
      <c r="R90" s="182">
        <v>2.5499999999999998</v>
      </c>
      <c r="S90" s="182">
        <v>298</v>
      </c>
      <c r="T90" s="515">
        <v>298</v>
      </c>
      <c r="U90" s="515">
        <v>0</v>
      </c>
    </row>
    <row r="91" spans="1:21">
      <c r="A91" s="512">
        <v>90</v>
      </c>
      <c r="B91" s="513" t="s">
        <v>440</v>
      </c>
      <c r="C91" s="514" t="s">
        <v>271</v>
      </c>
      <c r="D91" s="513" t="s">
        <v>214</v>
      </c>
      <c r="E91" s="513" t="s">
        <v>441</v>
      </c>
      <c r="F91" s="513" t="s">
        <v>273</v>
      </c>
      <c r="G91" s="182">
        <v>0</v>
      </c>
      <c r="H91" s="182">
        <v>0</v>
      </c>
      <c r="I91" s="182">
        <v>0</v>
      </c>
      <c r="J91" s="182">
        <v>0</v>
      </c>
      <c r="K91" s="182">
        <v>0</v>
      </c>
      <c r="L91" s="182">
        <v>0</v>
      </c>
      <c r="M91" s="182">
        <v>0</v>
      </c>
      <c r="N91" s="182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515">
        <v>0</v>
      </c>
      <c r="U91" s="515">
        <v>0</v>
      </c>
    </row>
    <row r="92" spans="1:21">
      <c r="A92" s="512">
        <v>91</v>
      </c>
      <c r="B92" s="513" t="s">
        <v>442</v>
      </c>
      <c r="C92" s="514" t="s">
        <v>271</v>
      </c>
      <c r="D92" s="513" t="s">
        <v>214</v>
      </c>
      <c r="E92" s="513" t="s">
        <v>443</v>
      </c>
      <c r="F92" s="513" t="s">
        <v>273</v>
      </c>
      <c r="G92" s="182">
        <v>0</v>
      </c>
      <c r="H92" s="182">
        <v>72</v>
      </c>
      <c r="I92" s="182">
        <v>0</v>
      </c>
      <c r="J92" s="182">
        <v>72</v>
      </c>
      <c r="K92" s="182">
        <v>85</v>
      </c>
      <c r="L92" s="182">
        <v>1</v>
      </c>
      <c r="M92" s="182">
        <v>86</v>
      </c>
      <c r="N92" s="182">
        <v>0</v>
      </c>
      <c r="O92" s="182">
        <v>0</v>
      </c>
      <c r="P92" s="182">
        <v>0</v>
      </c>
      <c r="Q92" s="182">
        <v>157</v>
      </c>
      <c r="R92" s="182">
        <v>1</v>
      </c>
      <c r="S92" s="182">
        <v>158</v>
      </c>
      <c r="T92" s="515">
        <v>158</v>
      </c>
      <c r="U92" s="515">
        <v>0</v>
      </c>
    </row>
    <row r="93" spans="1:21">
      <c r="A93" s="512">
        <v>92</v>
      </c>
      <c r="B93" s="513" t="s">
        <v>444</v>
      </c>
      <c r="C93" s="514" t="s">
        <v>271</v>
      </c>
      <c r="D93" s="513" t="s">
        <v>214</v>
      </c>
      <c r="E93" s="513" t="s">
        <v>445</v>
      </c>
      <c r="F93" s="513" t="s">
        <v>273</v>
      </c>
      <c r="G93" s="182">
        <v>5</v>
      </c>
      <c r="H93" s="182">
        <v>2</v>
      </c>
      <c r="I93" s="182">
        <v>0</v>
      </c>
      <c r="J93" s="182">
        <v>2</v>
      </c>
      <c r="K93" s="182">
        <v>109</v>
      </c>
      <c r="L93" s="182">
        <v>1</v>
      </c>
      <c r="M93" s="182">
        <v>110</v>
      </c>
      <c r="N93" s="182">
        <v>0</v>
      </c>
      <c r="O93" s="182">
        <v>0</v>
      </c>
      <c r="P93" s="182">
        <v>0</v>
      </c>
      <c r="Q93" s="182">
        <v>111</v>
      </c>
      <c r="R93" s="182">
        <v>1</v>
      </c>
      <c r="S93" s="182">
        <v>112</v>
      </c>
      <c r="T93" s="515">
        <v>112</v>
      </c>
      <c r="U93" s="515">
        <v>0</v>
      </c>
    </row>
    <row r="94" spans="1:21">
      <c r="A94" s="512">
        <v>93</v>
      </c>
      <c r="B94" s="513" t="s">
        <v>446</v>
      </c>
      <c r="C94" s="514" t="s">
        <v>271</v>
      </c>
      <c r="D94" s="513" t="s">
        <v>214</v>
      </c>
      <c r="E94" s="513" t="s">
        <v>447</v>
      </c>
      <c r="F94" s="513" t="s">
        <v>273</v>
      </c>
      <c r="G94" s="182">
        <v>0</v>
      </c>
      <c r="H94" s="182">
        <v>1117.8699999999999</v>
      </c>
      <c r="I94" s="182">
        <v>71.13</v>
      </c>
      <c r="J94" s="182">
        <v>1189</v>
      </c>
      <c r="K94" s="182">
        <v>0</v>
      </c>
      <c r="L94" s="182">
        <v>0</v>
      </c>
      <c r="M94" s="182">
        <v>0</v>
      </c>
      <c r="N94" s="182">
        <v>0</v>
      </c>
      <c r="O94" s="182">
        <v>0</v>
      </c>
      <c r="P94" s="182">
        <v>0</v>
      </c>
      <c r="Q94" s="182">
        <v>1117.8699999999999</v>
      </c>
      <c r="R94" s="182">
        <v>71.13</v>
      </c>
      <c r="S94" s="182">
        <v>1189</v>
      </c>
      <c r="T94" s="515">
        <v>1189</v>
      </c>
      <c r="U94" s="515">
        <v>0</v>
      </c>
    </row>
    <row r="95" spans="1:21">
      <c r="A95" s="512">
        <v>94</v>
      </c>
      <c r="B95" s="513" t="s">
        <v>448</v>
      </c>
      <c r="C95" s="514" t="s">
        <v>271</v>
      </c>
      <c r="D95" s="513" t="s">
        <v>214</v>
      </c>
      <c r="E95" s="513" t="s">
        <v>439</v>
      </c>
      <c r="F95" s="513" t="s">
        <v>273</v>
      </c>
      <c r="G95" s="182">
        <v>17</v>
      </c>
      <c r="H95" s="182">
        <v>411.9</v>
      </c>
      <c r="I95" s="182">
        <v>6.1</v>
      </c>
      <c r="J95" s="182">
        <v>418</v>
      </c>
      <c r="K95" s="182">
        <v>168.16</v>
      </c>
      <c r="L95" s="182">
        <v>3.84</v>
      </c>
      <c r="M95" s="182">
        <v>172</v>
      </c>
      <c r="N95" s="182">
        <v>0</v>
      </c>
      <c r="O95" s="182">
        <v>0</v>
      </c>
      <c r="P95" s="182">
        <v>0</v>
      </c>
      <c r="Q95" s="182">
        <v>580.05999999999995</v>
      </c>
      <c r="R95" s="182">
        <v>9.94</v>
      </c>
      <c r="S95" s="182">
        <v>590</v>
      </c>
      <c r="T95" s="515">
        <v>590</v>
      </c>
      <c r="U95" s="515">
        <v>0</v>
      </c>
    </row>
    <row r="96" spans="1:21">
      <c r="A96" s="512">
        <v>95</v>
      </c>
      <c r="B96" s="513" t="s">
        <v>449</v>
      </c>
      <c r="C96" s="514" t="s">
        <v>271</v>
      </c>
      <c r="D96" s="513" t="s">
        <v>214</v>
      </c>
      <c r="E96" s="513" t="s">
        <v>450</v>
      </c>
      <c r="F96" s="513" t="s">
        <v>273</v>
      </c>
      <c r="G96" s="182">
        <v>1</v>
      </c>
      <c r="H96" s="182">
        <v>190.78</v>
      </c>
      <c r="I96" s="182">
        <v>1.22</v>
      </c>
      <c r="J96" s="182">
        <v>192</v>
      </c>
      <c r="K96" s="182">
        <v>89.67</v>
      </c>
      <c r="L96" s="182">
        <v>1.33</v>
      </c>
      <c r="M96" s="182">
        <v>91</v>
      </c>
      <c r="N96" s="182">
        <v>0</v>
      </c>
      <c r="O96" s="182">
        <v>0</v>
      </c>
      <c r="P96" s="182">
        <v>0</v>
      </c>
      <c r="Q96" s="182">
        <v>280.45</v>
      </c>
      <c r="R96" s="182">
        <v>2.5499999999999998</v>
      </c>
      <c r="S96" s="182">
        <v>283</v>
      </c>
      <c r="T96" s="515">
        <v>283</v>
      </c>
      <c r="U96" s="515">
        <v>0</v>
      </c>
    </row>
    <row r="97" spans="1:21">
      <c r="A97" s="512">
        <v>96</v>
      </c>
      <c r="B97" s="513" t="s">
        <v>451</v>
      </c>
      <c r="C97" s="514" t="s">
        <v>271</v>
      </c>
      <c r="D97" s="513" t="s">
        <v>214</v>
      </c>
      <c r="E97" s="513" t="s">
        <v>452</v>
      </c>
      <c r="F97" s="513" t="s">
        <v>273</v>
      </c>
      <c r="G97" s="182">
        <v>22</v>
      </c>
      <c r="H97" s="182">
        <v>194.45</v>
      </c>
      <c r="I97" s="182">
        <v>5.55</v>
      </c>
      <c r="J97" s="182">
        <v>200</v>
      </c>
      <c r="K97" s="182">
        <v>192.61</v>
      </c>
      <c r="L97" s="182">
        <v>1.39</v>
      </c>
      <c r="M97" s="182">
        <v>194</v>
      </c>
      <c r="N97" s="182">
        <v>0</v>
      </c>
      <c r="O97" s="182">
        <v>0</v>
      </c>
      <c r="P97" s="182">
        <v>0</v>
      </c>
      <c r="Q97" s="182">
        <v>387.06</v>
      </c>
      <c r="R97" s="182">
        <v>6.94</v>
      </c>
      <c r="S97" s="182">
        <v>394</v>
      </c>
      <c r="T97" s="515">
        <v>394</v>
      </c>
      <c r="U97" s="515">
        <v>0</v>
      </c>
    </row>
    <row r="98" spans="1:21">
      <c r="A98" s="512">
        <v>97</v>
      </c>
      <c r="B98" s="513" t="s">
        <v>453</v>
      </c>
      <c r="C98" s="514" t="s">
        <v>271</v>
      </c>
      <c r="D98" s="513" t="s">
        <v>214</v>
      </c>
      <c r="E98" s="513" t="s">
        <v>454</v>
      </c>
      <c r="F98" s="513" t="s">
        <v>273</v>
      </c>
      <c r="G98" s="182">
        <v>0</v>
      </c>
      <c r="H98" s="182">
        <v>119.82</v>
      </c>
      <c r="I98" s="182">
        <v>3.18</v>
      </c>
      <c r="J98" s="182">
        <v>123</v>
      </c>
      <c r="K98" s="182">
        <v>85</v>
      </c>
      <c r="L98" s="182">
        <v>1</v>
      </c>
      <c r="M98" s="182">
        <v>86</v>
      </c>
      <c r="N98" s="182">
        <v>0</v>
      </c>
      <c r="O98" s="182">
        <v>0</v>
      </c>
      <c r="P98" s="182">
        <v>0</v>
      </c>
      <c r="Q98" s="182">
        <v>204.82</v>
      </c>
      <c r="R98" s="182">
        <v>4.18</v>
      </c>
      <c r="S98" s="182">
        <v>209</v>
      </c>
      <c r="T98" s="515">
        <v>209</v>
      </c>
      <c r="U98" s="515">
        <v>0</v>
      </c>
    </row>
    <row r="99" spans="1:21">
      <c r="A99" s="512">
        <v>98</v>
      </c>
      <c r="B99" s="513" t="s">
        <v>455</v>
      </c>
      <c r="C99" s="514" t="s">
        <v>271</v>
      </c>
      <c r="D99" s="513" t="s">
        <v>214</v>
      </c>
      <c r="E99" s="513" t="s">
        <v>456</v>
      </c>
      <c r="F99" s="513" t="s">
        <v>273</v>
      </c>
      <c r="G99" s="182">
        <v>0</v>
      </c>
      <c r="H99" s="182">
        <v>623.04999999999995</v>
      </c>
      <c r="I99" s="182">
        <v>20.95</v>
      </c>
      <c r="J99" s="182">
        <v>644</v>
      </c>
      <c r="K99" s="182">
        <v>85.17</v>
      </c>
      <c r="L99" s="182">
        <v>5.83</v>
      </c>
      <c r="M99" s="182">
        <v>91</v>
      </c>
      <c r="N99" s="182">
        <v>0</v>
      </c>
      <c r="O99" s="182">
        <v>0</v>
      </c>
      <c r="P99" s="182">
        <v>0</v>
      </c>
      <c r="Q99" s="182">
        <v>708.22</v>
      </c>
      <c r="R99" s="182">
        <v>26.78</v>
      </c>
      <c r="S99" s="182">
        <v>735</v>
      </c>
      <c r="T99" s="515">
        <v>735</v>
      </c>
      <c r="U99" s="515">
        <v>0</v>
      </c>
    </row>
    <row r="100" spans="1:21">
      <c r="A100" s="512">
        <v>99</v>
      </c>
      <c r="B100" s="513" t="s">
        <v>457</v>
      </c>
      <c r="C100" s="514" t="s">
        <v>271</v>
      </c>
      <c r="D100" s="513" t="s">
        <v>214</v>
      </c>
      <c r="E100" s="513" t="s">
        <v>458</v>
      </c>
      <c r="F100" s="513" t="s">
        <v>273</v>
      </c>
      <c r="G100" s="182">
        <v>0</v>
      </c>
      <c r="H100" s="182">
        <v>170</v>
      </c>
      <c r="I100" s="182">
        <v>1</v>
      </c>
      <c r="J100" s="182">
        <v>171</v>
      </c>
      <c r="K100" s="182">
        <v>84.7</v>
      </c>
      <c r="L100" s="182">
        <v>1.3</v>
      </c>
      <c r="M100" s="182">
        <v>86</v>
      </c>
      <c r="N100" s="182">
        <v>0</v>
      </c>
      <c r="O100" s="182">
        <v>0</v>
      </c>
      <c r="P100" s="182">
        <v>0</v>
      </c>
      <c r="Q100" s="182">
        <v>254.7</v>
      </c>
      <c r="R100" s="182">
        <v>2.2999999999999998</v>
      </c>
      <c r="S100" s="182">
        <v>257</v>
      </c>
      <c r="T100" s="515">
        <v>257</v>
      </c>
      <c r="U100" s="515">
        <v>0</v>
      </c>
    </row>
    <row r="101" spans="1:21">
      <c r="A101" s="512">
        <v>100</v>
      </c>
      <c r="B101" s="513" t="s">
        <v>459</v>
      </c>
      <c r="C101" s="514" t="s">
        <v>271</v>
      </c>
      <c r="D101" s="513" t="s">
        <v>214</v>
      </c>
      <c r="E101" s="513" t="s">
        <v>460</v>
      </c>
      <c r="F101" s="513" t="s">
        <v>273</v>
      </c>
      <c r="G101" s="182">
        <v>0</v>
      </c>
      <c r="H101" s="182">
        <v>-315.83</v>
      </c>
      <c r="I101" s="182">
        <v>1.83</v>
      </c>
      <c r="J101" s="182">
        <v>-314</v>
      </c>
      <c r="K101" s="182">
        <v>85</v>
      </c>
      <c r="L101" s="182">
        <v>0</v>
      </c>
      <c r="M101" s="182">
        <v>85</v>
      </c>
      <c r="N101" s="182">
        <v>0</v>
      </c>
      <c r="O101" s="182">
        <v>0</v>
      </c>
      <c r="P101" s="182">
        <v>0</v>
      </c>
      <c r="Q101" s="182">
        <v>-230.83</v>
      </c>
      <c r="R101" s="182">
        <v>1.83</v>
      </c>
      <c r="S101" s="182">
        <v>-229</v>
      </c>
      <c r="T101" s="515">
        <v>-229</v>
      </c>
      <c r="U101" s="515">
        <v>0</v>
      </c>
    </row>
    <row r="102" spans="1:21">
      <c r="A102" s="512">
        <v>101</v>
      </c>
      <c r="B102" s="513" t="s">
        <v>461</v>
      </c>
      <c r="C102" s="514" t="s">
        <v>271</v>
      </c>
      <c r="D102" s="513" t="s">
        <v>214</v>
      </c>
      <c r="E102" s="513" t="s">
        <v>462</v>
      </c>
      <c r="F102" s="513" t="s">
        <v>273</v>
      </c>
      <c r="G102" s="182">
        <v>3</v>
      </c>
      <c r="H102" s="182">
        <v>198</v>
      </c>
      <c r="I102" s="182">
        <v>2</v>
      </c>
      <c r="J102" s="182">
        <v>200</v>
      </c>
      <c r="K102" s="182">
        <v>101.48</v>
      </c>
      <c r="L102" s="182">
        <v>1.52</v>
      </c>
      <c r="M102" s="182">
        <v>103</v>
      </c>
      <c r="N102" s="182">
        <v>0</v>
      </c>
      <c r="O102" s="182">
        <v>0</v>
      </c>
      <c r="P102" s="182">
        <v>0</v>
      </c>
      <c r="Q102" s="182">
        <v>299.48</v>
      </c>
      <c r="R102" s="182">
        <v>3.52</v>
      </c>
      <c r="S102" s="182">
        <v>303</v>
      </c>
      <c r="T102" s="515">
        <v>303</v>
      </c>
      <c r="U102" s="515">
        <v>0</v>
      </c>
    </row>
    <row r="103" spans="1:21">
      <c r="A103" s="512">
        <v>102</v>
      </c>
      <c r="B103" s="513" t="s">
        <v>463</v>
      </c>
      <c r="C103" s="514" t="s">
        <v>271</v>
      </c>
      <c r="D103" s="513" t="s">
        <v>214</v>
      </c>
      <c r="E103" s="513" t="s">
        <v>464</v>
      </c>
      <c r="F103" s="513" t="s">
        <v>273</v>
      </c>
      <c r="G103" s="182">
        <v>15</v>
      </c>
      <c r="H103" s="182">
        <v>121</v>
      </c>
      <c r="I103" s="182">
        <v>1</v>
      </c>
      <c r="J103" s="182">
        <v>122</v>
      </c>
      <c r="K103" s="182">
        <v>158</v>
      </c>
      <c r="L103" s="182">
        <v>1</v>
      </c>
      <c r="M103" s="182">
        <v>159</v>
      </c>
      <c r="N103" s="182">
        <v>0</v>
      </c>
      <c r="O103" s="182">
        <v>0</v>
      </c>
      <c r="P103" s="182">
        <v>0</v>
      </c>
      <c r="Q103" s="182">
        <v>279</v>
      </c>
      <c r="R103" s="182">
        <v>2</v>
      </c>
      <c r="S103" s="182">
        <v>281</v>
      </c>
      <c r="T103" s="515">
        <v>281</v>
      </c>
      <c r="U103" s="515">
        <v>0</v>
      </c>
    </row>
    <row r="104" spans="1:21">
      <c r="A104" s="512">
        <v>103</v>
      </c>
      <c r="B104" s="513" t="s">
        <v>465</v>
      </c>
      <c r="C104" s="514" t="s">
        <v>271</v>
      </c>
      <c r="D104" s="513" t="s">
        <v>214</v>
      </c>
      <c r="E104" s="513" t="s">
        <v>466</v>
      </c>
      <c r="F104" s="513" t="s">
        <v>273</v>
      </c>
      <c r="G104" s="182">
        <v>0</v>
      </c>
      <c r="H104" s="182">
        <v>184.5</v>
      </c>
      <c r="I104" s="182">
        <v>14.5</v>
      </c>
      <c r="J104" s="182">
        <v>199</v>
      </c>
      <c r="K104" s="182">
        <v>84.71</v>
      </c>
      <c r="L104" s="182">
        <v>1.29</v>
      </c>
      <c r="M104" s="182">
        <v>86</v>
      </c>
      <c r="N104" s="182">
        <v>0</v>
      </c>
      <c r="O104" s="182">
        <v>0</v>
      </c>
      <c r="P104" s="182">
        <v>0</v>
      </c>
      <c r="Q104" s="182">
        <v>269.20999999999998</v>
      </c>
      <c r="R104" s="182">
        <v>15.79</v>
      </c>
      <c r="S104" s="182">
        <v>285</v>
      </c>
      <c r="T104" s="515">
        <v>285</v>
      </c>
      <c r="U104" s="515">
        <v>0</v>
      </c>
    </row>
    <row r="105" spans="1:21">
      <c r="A105" s="512">
        <v>104</v>
      </c>
      <c r="B105" s="513" t="s">
        <v>467</v>
      </c>
      <c r="C105" s="514" t="s">
        <v>271</v>
      </c>
      <c r="D105" s="513" t="s">
        <v>214</v>
      </c>
      <c r="E105" s="513" t="s">
        <v>468</v>
      </c>
      <c r="F105" s="513" t="s">
        <v>273</v>
      </c>
      <c r="G105" s="182">
        <v>0</v>
      </c>
      <c r="H105" s="182">
        <v>-70.150000000000006</v>
      </c>
      <c r="I105" s="182">
        <v>1</v>
      </c>
      <c r="J105" s="182">
        <v>-69.150000000000006</v>
      </c>
      <c r="K105" s="182">
        <v>0</v>
      </c>
      <c r="L105" s="182">
        <v>0</v>
      </c>
      <c r="M105" s="182">
        <v>0</v>
      </c>
      <c r="N105" s="182">
        <v>0</v>
      </c>
      <c r="O105" s="182">
        <v>0</v>
      </c>
      <c r="P105" s="182">
        <v>0</v>
      </c>
      <c r="Q105" s="182">
        <v>-70.150000000000006</v>
      </c>
      <c r="R105" s="182">
        <v>1</v>
      </c>
      <c r="S105" s="182">
        <v>-69.150000000000006</v>
      </c>
      <c r="T105" s="515">
        <v>-69.150000000000006</v>
      </c>
      <c r="U105" s="515">
        <v>0</v>
      </c>
    </row>
    <row r="106" spans="1:21">
      <c r="A106" s="512">
        <v>105</v>
      </c>
      <c r="B106" s="513" t="s">
        <v>469</v>
      </c>
      <c r="C106" s="514" t="s">
        <v>271</v>
      </c>
      <c r="D106" s="513" t="s">
        <v>214</v>
      </c>
      <c r="E106" s="513" t="s">
        <v>470</v>
      </c>
      <c r="F106" s="513" t="s">
        <v>273</v>
      </c>
      <c r="G106" s="182">
        <v>0</v>
      </c>
      <c r="H106" s="182">
        <v>-836</v>
      </c>
      <c r="I106" s="182">
        <v>0</v>
      </c>
      <c r="J106" s="182">
        <v>-836</v>
      </c>
      <c r="K106" s="182">
        <v>85</v>
      </c>
      <c r="L106" s="182">
        <v>0</v>
      </c>
      <c r="M106" s="182">
        <v>85</v>
      </c>
      <c r="N106" s="182">
        <v>0</v>
      </c>
      <c r="O106" s="182">
        <v>0</v>
      </c>
      <c r="P106" s="182">
        <v>0</v>
      </c>
      <c r="Q106" s="182">
        <v>-751</v>
      </c>
      <c r="R106" s="182">
        <v>0</v>
      </c>
      <c r="S106" s="182">
        <v>-751</v>
      </c>
      <c r="T106" s="515">
        <v>-751</v>
      </c>
      <c r="U106" s="515">
        <v>0</v>
      </c>
    </row>
    <row r="107" spans="1:21">
      <c r="A107" s="512">
        <v>106</v>
      </c>
      <c r="B107" s="513" t="s">
        <v>471</v>
      </c>
      <c r="C107" s="514" t="s">
        <v>271</v>
      </c>
      <c r="D107" s="513" t="s">
        <v>214</v>
      </c>
      <c r="E107" s="513" t="s">
        <v>472</v>
      </c>
      <c r="F107" s="513" t="s">
        <v>273</v>
      </c>
      <c r="G107" s="182">
        <v>0</v>
      </c>
      <c r="H107" s="182">
        <v>121</v>
      </c>
      <c r="I107" s="182">
        <v>1</v>
      </c>
      <c r="J107" s="182">
        <v>122</v>
      </c>
      <c r="K107" s="182">
        <v>85</v>
      </c>
      <c r="L107" s="182">
        <v>1</v>
      </c>
      <c r="M107" s="182">
        <v>86</v>
      </c>
      <c r="N107" s="182">
        <v>0</v>
      </c>
      <c r="O107" s="182">
        <v>0</v>
      </c>
      <c r="P107" s="182">
        <v>0</v>
      </c>
      <c r="Q107" s="182">
        <v>206</v>
      </c>
      <c r="R107" s="182">
        <v>2</v>
      </c>
      <c r="S107" s="182">
        <v>208</v>
      </c>
      <c r="T107" s="515">
        <v>208</v>
      </c>
      <c r="U107" s="515">
        <v>0</v>
      </c>
    </row>
    <row r="108" spans="1:21">
      <c r="A108" s="512">
        <v>107</v>
      </c>
      <c r="B108" s="513">
        <v>4819</v>
      </c>
      <c r="C108" s="514" t="s">
        <v>271</v>
      </c>
      <c r="D108" s="513" t="s">
        <v>214</v>
      </c>
      <c r="E108" s="513" t="s">
        <v>473</v>
      </c>
      <c r="F108" s="513" t="s">
        <v>474</v>
      </c>
      <c r="G108" s="182">
        <v>18</v>
      </c>
      <c r="H108" s="182">
        <v>-1</v>
      </c>
      <c r="I108" s="182">
        <v>0</v>
      </c>
      <c r="J108" s="182">
        <v>-1</v>
      </c>
      <c r="K108" s="182">
        <v>359</v>
      </c>
      <c r="L108" s="182">
        <v>0</v>
      </c>
      <c r="M108" s="182">
        <v>359</v>
      </c>
      <c r="N108" s="182">
        <v>0</v>
      </c>
      <c r="O108" s="182">
        <v>0</v>
      </c>
      <c r="P108" s="182">
        <v>0</v>
      </c>
      <c r="Q108" s="182">
        <v>358</v>
      </c>
      <c r="R108" s="182">
        <v>0</v>
      </c>
      <c r="S108" s="182">
        <v>358</v>
      </c>
      <c r="T108" s="515">
        <v>358</v>
      </c>
      <c r="U108" s="515">
        <v>0</v>
      </c>
    </row>
    <row r="109" spans="1:21">
      <c r="A109" s="512">
        <v>108</v>
      </c>
      <c r="B109" s="513" t="s">
        <v>475</v>
      </c>
      <c r="C109" s="514" t="s">
        <v>271</v>
      </c>
      <c r="D109" s="513" t="s">
        <v>214</v>
      </c>
      <c r="E109" s="513" t="s">
        <v>476</v>
      </c>
      <c r="F109" s="513" t="s">
        <v>273</v>
      </c>
      <c r="G109" s="182">
        <v>0</v>
      </c>
      <c r="H109" s="182">
        <v>209.04</v>
      </c>
      <c r="I109" s="182">
        <v>2.96</v>
      </c>
      <c r="J109" s="182">
        <v>212</v>
      </c>
      <c r="K109" s="182">
        <v>85.38</v>
      </c>
      <c r="L109" s="182">
        <v>1.62</v>
      </c>
      <c r="M109" s="182">
        <v>87</v>
      </c>
      <c r="N109" s="182">
        <v>0</v>
      </c>
      <c r="O109" s="182">
        <v>0</v>
      </c>
      <c r="P109" s="182">
        <v>0</v>
      </c>
      <c r="Q109" s="182">
        <v>294.42</v>
      </c>
      <c r="R109" s="182">
        <v>4.58</v>
      </c>
      <c r="S109" s="182">
        <v>299</v>
      </c>
      <c r="T109" s="515">
        <v>299</v>
      </c>
      <c r="U109" s="515">
        <v>0</v>
      </c>
    </row>
    <row r="110" spans="1:21">
      <c r="A110" s="512">
        <v>109</v>
      </c>
      <c r="B110" s="513" t="s">
        <v>477</v>
      </c>
      <c r="C110" s="514" t="s">
        <v>271</v>
      </c>
      <c r="D110" s="513" t="s">
        <v>214</v>
      </c>
      <c r="E110" s="513" t="s">
        <v>478</v>
      </c>
      <c r="F110" s="513" t="s">
        <v>273</v>
      </c>
      <c r="G110" s="182">
        <v>0</v>
      </c>
      <c r="H110" s="182">
        <v>194.04</v>
      </c>
      <c r="I110" s="182">
        <v>15.96</v>
      </c>
      <c r="J110" s="182">
        <v>210</v>
      </c>
      <c r="K110" s="182">
        <v>84.61</v>
      </c>
      <c r="L110" s="182">
        <v>1.39</v>
      </c>
      <c r="M110" s="182">
        <v>86</v>
      </c>
      <c r="N110" s="182">
        <v>0</v>
      </c>
      <c r="O110" s="182">
        <v>0</v>
      </c>
      <c r="P110" s="182">
        <v>0</v>
      </c>
      <c r="Q110" s="182">
        <v>278.64999999999998</v>
      </c>
      <c r="R110" s="182">
        <v>17.350000000000001</v>
      </c>
      <c r="S110" s="182">
        <v>296</v>
      </c>
      <c r="T110" s="515">
        <v>296</v>
      </c>
      <c r="U110" s="515">
        <v>0</v>
      </c>
    </row>
    <row r="111" spans="1:21">
      <c r="A111" s="512">
        <v>110</v>
      </c>
      <c r="B111" s="513" t="s">
        <v>479</v>
      </c>
      <c r="C111" s="514" t="s">
        <v>271</v>
      </c>
      <c r="D111" s="513" t="s">
        <v>214</v>
      </c>
      <c r="E111" s="513" t="s">
        <v>480</v>
      </c>
      <c r="F111" s="513" t="s">
        <v>273</v>
      </c>
      <c r="G111" s="182">
        <v>0</v>
      </c>
      <c r="H111" s="182">
        <v>627.63</v>
      </c>
      <c r="I111" s="182">
        <v>20.37</v>
      </c>
      <c r="J111" s="182">
        <v>648</v>
      </c>
      <c r="K111" s="182">
        <v>85.12</v>
      </c>
      <c r="L111" s="182">
        <v>5.88</v>
      </c>
      <c r="M111" s="182">
        <v>91</v>
      </c>
      <c r="N111" s="182">
        <v>0</v>
      </c>
      <c r="O111" s="182">
        <v>0</v>
      </c>
      <c r="P111" s="182">
        <v>0</v>
      </c>
      <c r="Q111" s="182">
        <v>712.75</v>
      </c>
      <c r="R111" s="182">
        <v>26.25</v>
      </c>
      <c r="S111" s="182">
        <v>739</v>
      </c>
      <c r="T111" s="515">
        <v>739</v>
      </c>
      <c r="U111" s="515">
        <v>0</v>
      </c>
    </row>
    <row r="112" spans="1:21">
      <c r="A112" s="512">
        <v>111</v>
      </c>
      <c r="B112" s="513" t="s">
        <v>481</v>
      </c>
      <c r="C112" s="514" t="s">
        <v>271</v>
      </c>
      <c r="D112" s="513" t="s">
        <v>214</v>
      </c>
      <c r="E112" s="513" t="s">
        <v>482</v>
      </c>
      <c r="F112" s="513" t="s">
        <v>273</v>
      </c>
      <c r="G112" s="182">
        <v>0</v>
      </c>
      <c r="H112" s="182">
        <v>101</v>
      </c>
      <c r="I112" s="182">
        <v>1</v>
      </c>
      <c r="J112" s="182">
        <v>102</v>
      </c>
      <c r="K112" s="182">
        <v>85</v>
      </c>
      <c r="L112" s="182">
        <v>1</v>
      </c>
      <c r="M112" s="182">
        <v>86</v>
      </c>
      <c r="N112" s="182">
        <v>0</v>
      </c>
      <c r="O112" s="182">
        <v>0</v>
      </c>
      <c r="P112" s="182">
        <v>0</v>
      </c>
      <c r="Q112" s="182">
        <v>186</v>
      </c>
      <c r="R112" s="182">
        <v>2</v>
      </c>
      <c r="S112" s="182">
        <v>188</v>
      </c>
      <c r="T112" s="515">
        <v>188</v>
      </c>
      <c r="U112" s="515">
        <v>0</v>
      </c>
    </row>
    <row r="113" spans="1:21">
      <c r="A113" s="512">
        <v>112</v>
      </c>
      <c r="B113" s="513" t="s">
        <v>483</v>
      </c>
      <c r="C113" s="514" t="s">
        <v>271</v>
      </c>
      <c r="D113" s="513" t="s">
        <v>214</v>
      </c>
      <c r="E113" s="513" t="s">
        <v>484</v>
      </c>
      <c r="F113" s="513" t="s">
        <v>273</v>
      </c>
      <c r="G113" s="182">
        <v>0</v>
      </c>
      <c r="H113" s="182">
        <v>8.31</v>
      </c>
      <c r="I113" s="182">
        <v>6.69</v>
      </c>
      <c r="J113" s="182">
        <v>15</v>
      </c>
      <c r="K113" s="182">
        <v>85</v>
      </c>
      <c r="L113" s="182">
        <v>0</v>
      </c>
      <c r="M113" s="182">
        <v>85</v>
      </c>
      <c r="N113" s="182">
        <v>0</v>
      </c>
      <c r="O113" s="182">
        <v>0</v>
      </c>
      <c r="P113" s="182">
        <v>0</v>
      </c>
      <c r="Q113" s="182">
        <v>93.31</v>
      </c>
      <c r="R113" s="182">
        <v>6.69</v>
      </c>
      <c r="S113" s="182">
        <v>100</v>
      </c>
      <c r="T113" s="515">
        <v>100</v>
      </c>
      <c r="U113" s="515">
        <v>0</v>
      </c>
    </row>
    <row r="114" spans="1:21">
      <c r="A114" s="512">
        <v>113</v>
      </c>
      <c r="B114" s="513" t="s">
        <v>485</v>
      </c>
      <c r="C114" s="514" t="s">
        <v>271</v>
      </c>
      <c r="D114" s="513" t="s">
        <v>214</v>
      </c>
      <c r="E114" s="513" t="s">
        <v>486</v>
      </c>
      <c r="F114" s="513" t="s">
        <v>273</v>
      </c>
      <c r="G114" s="182">
        <v>0</v>
      </c>
      <c r="H114" s="182">
        <v>193.88</v>
      </c>
      <c r="I114" s="182">
        <v>9.1199999999999992</v>
      </c>
      <c r="J114" s="182">
        <v>203</v>
      </c>
      <c r="K114" s="182">
        <v>84.61</v>
      </c>
      <c r="L114" s="182">
        <v>1.39</v>
      </c>
      <c r="M114" s="182">
        <v>86</v>
      </c>
      <c r="N114" s="182">
        <v>0</v>
      </c>
      <c r="O114" s="182">
        <v>0</v>
      </c>
      <c r="P114" s="182">
        <v>0</v>
      </c>
      <c r="Q114" s="182">
        <v>278.49</v>
      </c>
      <c r="R114" s="182">
        <v>10.51</v>
      </c>
      <c r="S114" s="182">
        <v>289</v>
      </c>
      <c r="T114" s="515">
        <v>289</v>
      </c>
      <c r="U114" s="515">
        <v>0</v>
      </c>
    </row>
    <row r="115" spans="1:21">
      <c r="A115" s="512">
        <v>114</v>
      </c>
      <c r="B115" s="513" t="s">
        <v>487</v>
      </c>
      <c r="C115" s="514" t="s">
        <v>271</v>
      </c>
      <c r="D115" s="513" t="s">
        <v>214</v>
      </c>
      <c r="E115" s="513" t="s">
        <v>488</v>
      </c>
      <c r="F115" s="513" t="s">
        <v>273</v>
      </c>
      <c r="G115" s="182">
        <v>11</v>
      </c>
      <c r="H115" s="182">
        <v>163.81</v>
      </c>
      <c r="I115" s="182">
        <v>2.19</v>
      </c>
      <c r="J115" s="182">
        <v>166</v>
      </c>
      <c r="K115" s="182">
        <v>138.91</v>
      </c>
      <c r="L115" s="182">
        <v>1.0900000000000001</v>
      </c>
      <c r="M115" s="182">
        <v>140</v>
      </c>
      <c r="N115" s="182">
        <v>0</v>
      </c>
      <c r="O115" s="182">
        <v>0</v>
      </c>
      <c r="P115" s="182">
        <v>0</v>
      </c>
      <c r="Q115" s="182">
        <v>302.72000000000003</v>
      </c>
      <c r="R115" s="182">
        <v>3.28</v>
      </c>
      <c r="S115" s="182">
        <v>306</v>
      </c>
      <c r="T115" s="515">
        <v>306</v>
      </c>
      <c r="U115" s="515">
        <v>0</v>
      </c>
    </row>
    <row r="116" spans="1:21">
      <c r="A116" s="512">
        <v>115</v>
      </c>
      <c r="B116" s="513" t="s">
        <v>489</v>
      </c>
      <c r="C116" s="514" t="s">
        <v>271</v>
      </c>
      <c r="D116" s="513" t="s">
        <v>214</v>
      </c>
      <c r="E116" s="513" t="s">
        <v>490</v>
      </c>
      <c r="F116" s="513" t="s">
        <v>273</v>
      </c>
      <c r="G116" s="182">
        <v>0</v>
      </c>
      <c r="H116" s="182">
        <v>442.18</v>
      </c>
      <c r="I116" s="182">
        <v>6.82</v>
      </c>
      <c r="J116" s="182">
        <v>449</v>
      </c>
      <c r="K116" s="182">
        <v>85.29</v>
      </c>
      <c r="L116" s="182">
        <v>3.71</v>
      </c>
      <c r="M116" s="182">
        <v>89</v>
      </c>
      <c r="N116" s="182">
        <v>0</v>
      </c>
      <c r="O116" s="182">
        <v>0</v>
      </c>
      <c r="P116" s="182">
        <v>0</v>
      </c>
      <c r="Q116" s="182">
        <v>527.47</v>
      </c>
      <c r="R116" s="182">
        <v>10.53</v>
      </c>
      <c r="S116" s="182">
        <v>538</v>
      </c>
      <c r="T116" s="515">
        <v>538</v>
      </c>
      <c r="U116" s="515">
        <v>0</v>
      </c>
    </row>
    <row r="117" spans="1:21">
      <c r="A117" s="512">
        <v>116</v>
      </c>
      <c r="B117" s="513" t="s">
        <v>491</v>
      </c>
      <c r="C117" s="514" t="s">
        <v>271</v>
      </c>
      <c r="D117" s="513" t="s">
        <v>214</v>
      </c>
      <c r="E117" s="513" t="s">
        <v>492</v>
      </c>
      <c r="F117" s="513" t="s">
        <v>273</v>
      </c>
      <c r="G117" s="182">
        <v>8</v>
      </c>
      <c r="H117" s="182">
        <v>262.41000000000003</v>
      </c>
      <c r="I117" s="182">
        <v>11.59</v>
      </c>
      <c r="J117" s="182">
        <v>274</v>
      </c>
      <c r="K117" s="182">
        <v>124.09</v>
      </c>
      <c r="L117" s="182">
        <v>1.91</v>
      </c>
      <c r="M117" s="182">
        <v>126</v>
      </c>
      <c r="N117" s="182">
        <v>0</v>
      </c>
      <c r="O117" s="182">
        <v>0</v>
      </c>
      <c r="P117" s="182">
        <v>0</v>
      </c>
      <c r="Q117" s="182">
        <v>386.5</v>
      </c>
      <c r="R117" s="182">
        <v>13.5</v>
      </c>
      <c r="S117" s="182">
        <v>400</v>
      </c>
      <c r="T117" s="515">
        <v>400</v>
      </c>
      <c r="U117" s="515">
        <v>0</v>
      </c>
    </row>
    <row r="118" spans="1:21">
      <c r="A118" s="512">
        <v>117</v>
      </c>
      <c r="B118" s="513" t="s">
        <v>493</v>
      </c>
      <c r="C118" s="514" t="s">
        <v>271</v>
      </c>
      <c r="D118" s="513" t="s">
        <v>214</v>
      </c>
      <c r="E118" s="513" t="s">
        <v>494</v>
      </c>
      <c r="F118" s="513" t="s">
        <v>273</v>
      </c>
      <c r="G118" s="182">
        <v>7</v>
      </c>
      <c r="H118" s="182">
        <v>224.43</v>
      </c>
      <c r="I118" s="182">
        <v>4.57</v>
      </c>
      <c r="J118" s="182">
        <v>229</v>
      </c>
      <c r="K118" s="182">
        <v>122.45</v>
      </c>
      <c r="L118" s="182">
        <v>1.55</v>
      </c>
      <c r="M118" s="182">
        <v>124</v>
      </c>
      <c r="N118" s="182">
        <v>0</v>
      </c>
      <c r="O118" s="182">
        <v>0</v>
      </c>
      <c r="P118" s="182">
        <v>0</v>
      </c>
      <c r="Q118" s="182">
        <v>346.88</v>
      </c>
      <c r="R118" s="182">
        <v>6.12</v>
      </c>
      <c r="S118" s="182">
        <v>353</v>
      </c>
      <c r="T118" s="515">
        <v>353</v>
      </c>
      <c r="U118" s="515">
        <v>0</v>
      </c>
    </row>
    <row r="119" spans="1:21">
      <c r="A119" s="512">
        <v>118</v>
      </c>
      <c r="B119" s="513" t="s">
        <v>495</v>
      </c>
      <c r="C119" s="514" t="s">
        <v>271</v>
      </c>
      <c r="D119" s="513" t="s">
        <v>214</v>
      </c>
      <c r="E119" s="513" t="s">
        <v>496</v>
      </c>
      <c r="F119" s="513" t="s">
        <v>273</v>
      </c>
      <c r="G119" s="182">
        <v>0</v>
      </c>
      <c r="H119" s="182">
        <v>0</v>
      </c>
      <c r="I119" s="182">
        <v>0</v>
      </c>
      <c r="J119" s="182">
        <v>0</v>
      </c>
      <c r="K119" s="182">
        <v>85</v>
      </c>
      <c r="L119" s="182">
        <v>1</v>
      </c>
      <c r="M119" s="182">
        <v>86</v>
      </c>
      <c r="N119" s="182">
        <v>0</v>
      </c>
      <c r="O119" s="182">
        <v>0</v>
      </c>
      <c r="P119" s="182">
        <v>0</v>
      </c>
      <c r="Q119" s="182">
        <v>85</v>
      </c>
      <c r="R119" s="182">
        <v>1</v>
      </c>
      <c r="S119" s="182">
        <v>86</v>
      </c>
      <c r="T119" s="515">
        <v>86</v>
      </c>
      <c r="U119" s="515">
        <v>0</v>
      </c>
    </row>
    <row r="120" spans="1:21">
      <c r="A120" s="512">
        <v>119</v>
      </c>
      <c r="B120" s="513" t="s">
        <v>497</v>
      </c>
      <c r="C120" s="514" t="s">
        <v>271</v>
      </c>
      <c r="D120" s="513" t="s">
        <v>214</v>
      </c>
      <c r="E120" s="513" t="s">
        <v>498</v>
      </c>
      <c r="F120" s="513" t="s">
        <v>273</v>
      </c>
      <c r="G120" s="182">
        <v>1</v>
      </c>
      <c r="H120" s="182">
        <v>-1904</v>
      </c>
      <c r="I120" s="182">
        <v>0</v>
      </c>
      <c r="J120" s="182">
        <v>-1904</v>
      </c>
      <c r="K120" s="182">
        <v>290</v>
      </c>
      <c r="L120" s="182">
        <v>0</v>
      </c>
      <c r="M120" s="182">
        <v>290</v>
      </c>
      <c r="N120" s="182">
        <v>0</v>
      </c>
      <c r="O120" s="182">
        <v>0</v>
      </c>
      <c r="P120" s="182">
        <v>0</v>
      </c>
      <c r="Q120" s="182">
        <v>-1614</v>
      </c>
      <c r="R120" s="182">
        <v>0</v>
      </c>
      <c r="S120" s="182">
        <v>-1614</v>
      </c>
      <c r="T120" s="515">
        <v>-1614</v>
      </c>
      <c r="U120" s="515">
        <v>0</v>
      </c>
    </row>
    <row r="121" spans="1:21">
      <c r="A121" s="512">
        <v>120</v>
      </c>
      <c r="B121" s="513" t="s">
        <v>499</v>
      </c>
      <c r="C121" s="514" t="s">
        <v>271</v>
      </c>
      <c r="D121" s="513" t="s">
        <v>214</v>
      </c>
      <c r="E121" s="513" t="s">
        <v>500</v>
      </c>
      <c r="F121" s="513" t="s">
        <v>273</v>
      </c>
      <c r="G121" s="182">
        <v>7</v>
      </c>
      <c r="H121" s="182">
        <v>248.34</v>
      </c>
      <c r="I121" s="182">
        <v>3.66</v>
      </c>
      <c r="J121" s="182">
        <v>252</v>
      </c>
      <c r="K121" s="182">
        <v>119.17</v>
      </c>
      <c r="L121" s="182">
        <v>1.83</v>
      </c>
      <c r="M121" s="182">
        <v>121</v>
      </c>
      <c r="N121" s="182">
        <v>0</v>
      </c>
      <c r="O121" s="182">
        <v>0</v>
      </c>
      <c r="P121" s="182">
        <v>0</v>
      </c>
      <c r="Q121" s="182">
        <v>367.51</v>
      </c>
      <c r="R121" s="182">
        <v>5.49</v>
      </c>
      <c r="S121" s="182">
        <v>373</v>
      </c>
      <c r="T121" s="515">
        <v>373</v>
      </c>
      <c r="U121" s="515">
        <v>0</v>
      </c>
    </row>
    <row r="122" spans="1:21">
      <c r="A122" s="512">
        <v>121</v>
      </c>
      <c r="B122" s="513" t="s">
        <v>501</v>
      </c>
      <c r="C122" s="514" t="s">
        <v>271</v>
      </c>
      <c r="D122" s="513" t="s">
        <v>214</v>
      </c>
      <c r="E122" s="513" t="s">
        <v>502</v>
      </c>
      <c r="F122" s="513" t="s">
        <v>273</v>
      </c>
      <c r="G122" s="182">
        <v>0</v>
      </c>
      <c r="H122" s="182">
        <v>-88</v>
      </c>
      <c r="I122" s="182">
        <v>0</v>
      </c>
      <c r="J122" s="182">
        <v>-88</v>
      </c>
      <c r="K122" s="182">
        <v>85</v>
      </c>
      <c r="L122" s="182">
        <v>0</v>
      </c>
      <c r="M122" s="182">
        <v>85</v>
      </c>
      <c r="N122" s="182">
        <v>0</v>
      </c>
      <c r="O122" s="182">
        <v>0</v>
      </c>
      <c r="P122" s="182">
        <v>0</v>
      </c>
      <c r="Q122" s="182">
        <v>-3</v>
      </c>
      <c r="R122" s="182">
        <v>0</v>
      </c>
      <c r="S122" s="182">
        <v>-3</v>
      </c>
      <c r="T122" s="515">
        <v>-3</v>
      </c>
      <c r="U122" s="515">
        <v>0</v>
      </c>
    </row>
    <row r="123" spans="1:21">
      <c r="A123" s="512">
        <v>122</v>
      </c>
      <c r="B123" s="513" t="s">
        <v>503</v>
      </c>
      <c r="C123" s="514" t="s">
        <v>271</v>
      </c>
      <c r="D123" s="513" t="s">
        <v>214</v>
      </c>
      <c r="E123" s="513" t="s">
        <v>504</v>
      </c>
      <c r="F123" s="513" t="s">
        <v>273</v>
      </c>
      <c r="G123" s="182">
        <v>18</v>
      </c>
      <c r="H123" s="182">
        <v>314.20999999999998</v>
      </c>
      <c r="I123" s="182">
        <v>2.79</v>
      </c>
      <c r="J123" s="182">
        <v>317</v>
      </c>
      <c r="K123" s="182">
        <v>172.62</v>
      </c>
      <c r="L123" s="182">
        <v>2.38</v>
      </c>
      <c r="M123" s="182">
        <v>175</v>
      </c>
      <c r="N123" s="182">
        <v>0</v>
      </c>
      <c r="O123" s="182">
        <v>0</v>
      </c>
      <c r="P123" s="182">
        <v>0</v>
      </c>
      <c r="Q123" s="182">
        <v>486.83</v>
      </c>
      <c r="R123" s="182">
        <v>5.17</v>
      </c>
      <c r="S123" s="182">
        <v>492</v>
      </c>
      <c r="T123" s="515">
        <v>492</v>
      </c>
      <c r="U123" s="515">
        <v>0</v>
      </c>
    </row>
    <row r="124" spans="1:21">
      <c r="A124" s="512">
        <v>123</v>
      </c>
      <c r="B124" s="513" t="s">
        <v>505</v>
      </c>
      <c r="C124" s="514" t="s">
        <v>271</v>
      </c>
      <c r="D124" s="513" t="s">
        <v>214</v>
      </c>
      <c r="E124" s="513" t="s">
        <v>506</v>
      </c>
      <c r="F124" s="513" t="s">
        <v>273</v>
      </c>
      <c r="G124" s="182">
        <v>0</v>
      </c>
      <c r="H124" s="182">
        <v>193.85</v>
      </c>
      <c r="I124" s="182">
        <v>7.15</v>
      </c>
      <c r="J124" s="182">
        <v>201</v>
      </c>
      <c r="K124" s="182">
        <v>84.61</v>
      </c>
      <c r="L124" s="182">
        <v>1.39</v>
      </c>
      <c r="M124" s="182">
        <v>86</v>
      </c>
      <c r="N124" s="182">
        <v>0</v>
      </c>
      <c r="O124" s="182">
        <v>0</v>
      </c>
      <c r="P124" s="182">
        <v>0</v>
      </c>
      <c r="Q124" s="182">
        <v>278.45999999999998</v>
      </c>
      <c r="R124" s="182">
        <v>8.5399999999999991</v>
      </c>
      <c r="S124" s="182">
        <v>287</v>
      </c>
      <c r="T124" s="515">
        <v>287</v>
      </c>
      <c r="U124" s="515">
        <v>0</v>
      </c>
    </row>
    <row r="125" spans="1:21">
      <c r="A125" s="512">
        <v>124</v>
      </c>
      <c r="B125" s="513">
        <v>524</v>
      </c>
      <c r="C125" s="514" t="s">
        <v>271</v>
      </c>
      <c r="D125" s="513" t="s">
        <v>214</v>
      </c>
      <c r="E125" s="513" t="s">
        <v>507</v>
      </c>
      <c r="F125" s="513" t="s">
        <v>285</v>
      </c>
      <c r="G125" s="182">
        <v>0</v>
      </c>
      <c r="H125" s="182">
        <v>4443.66</v>
      </c>
      <c r="I125" s="182">
        <v>742.34</v>
      </c>
      <c r="J125" s="182">
        <v>5186</v>
      </c>
      <c r="K125" s="182">
        <v>0</v>
      </c>
      <c r="L125" s="182">
        <v>0</v>
      </c>
      <c r="M125" s="182">
        <v>0</v>
      </c>
      <c r="N125" s="182">
        <v>0</v>
      </c>
      <c r="O125" s="182">
        <v>0</v>
      </c>
      <c r="P125" s="182">
        <v>0</v>
      </c>
      <c r="Q125" s="182">
        <v>4443.66</v>
      </c>
      <c r="R125" s="182">
        <v>742.34</v>
      </c>
      <c r="S125" s="182">
        <v>5186</v>
      </c>
      <c r="T125" s="515">
        <v>5186</v>
      </c>
      <c r="U125" s="515">
        <v>0</v>
      </c>
    </row>
    <row r="126" spans="1:21">
      <c r="A126" s="512">
        <v>125</v>
      </c>
      <c r="B126" s="513" t="s">
        <v>508</v>
      </c>
      <c r="C126" s="514" t="s">
        <v>271</v>
      </c>
      <c r="D126" s="513" t="s">
        <v>214</v>
      </c>
      <c r="E126" s="513" t="s">
        <v>509</v>
      </c>
      <c r="F126" s="513" t="s">
        <v>273</v>
      </c>
      <c r="G126" s="182">
        <v>6</v>
      </c>
      <c r="H126" s="182">
        <v>198.68</v>
      </c>
      <c r="I126" s="182">
        <v>5.32</v>
      </c>
      <c r="J126" s="182">
        <v>204</v>
      </c>
      <c r="K126" s="182">
        <v>114.56</v>
      </c>
      <c r="L126" s="182">
        <v>1.44</v>
      </c>
      <c r="M126" s="182">
        <v>116</v>
      </c>
      <c r="N126" s="182">
        <v>0</v>
      </c>
      <c r="O126" s="182">
        <v>0</v>
      </c>
      <c r="P126" s="182">
        <v>0</v>
      </c>
      <c r="Q126" s="182">
        <v>313.24</v>
      </c>
      <c r="R126" s="182">
        <v>6.76</v>
      </c>
      <c r="S126" s="182">
        <v>320</v>
      </c>
      <c r="T126" s="515">
        <v>320</v>
      </c>
      <c r="U126" s="515">
        <v>0</v>
      </c>
    </row>
    <row r="127" spans="1:21">
      <c r="A127" s="512">
        <v>126</v>
      </c>
      <c r="B127" s="513" t="s">
        <v>510</v>
      </c>
      <c r="C127" s="514" t="s">
        <v>271</v>
      </c>
      <c r="D127" s="513" t="s">
        <v>214</v>
      </c>
      <c r="E127" s="513" t="s">
        <v>511</v>
      </c>
      <c r="F127" s="513" t="s">
        <v>273</v>
      </c>
      <c r="G127" s="182">
        <v>0</v>
      </c>
      <c r="H127" s="182">
        <v>0</v>
      </c>
      <c r="I127" s="182">
        <v>0</v>
      </c>
      <c r="J127" s="182">
        <v>0</v>
      </c>
      <c r="K127" s="182">
        <v>0</v>
      </c>
      <c r="L127" s="182">
        <v>0</v>
      </c>
      <c r="M127" s="182">
        <v>0</v>
      </c>
      <c r="N127" s="182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515">
        <v>0</v>
      </c>
      <c r="U127" s="515">
        <v>0</v>
      </c>
    </row>
    <row r="128" spans="1:21">
      <c r="A128" s="512">
        <v>127</v>
      </c>
      <c r="B128" s="513" t="s">
        <v>512</v>
      </c>
      <c r="C128" s="514" t="s">
        <v>271</v>
      </c>
      <c r="D128" s="513" t="s">
        <v>214</v>
      </c>
      <c r="E128" s="513" t="s">
        <v>513</v>
      </c>
      <c r="F128" s="513" t="s">
        <v>273</v>
      </c>
      <c r="G128" s="182">
        <v>0</v>
      </c>
      <c r="H128" s="182">
        <v>3873.72</v>
      </c>
      <c r="I128" s="182">
        <v>1360.28</v>
      </c>
      <c r="J128" s="182">
        <v>5234</v>
      </c>
      <c r="K128" s="182">
        <v>0</v>
      </c>
      <c r="L128" s="182">
        <v>0</v>
      </c>
      <c r="M128" s="182">
        <v>0</v>
      </c>
      <c r="N128" s="182">
        <v>0</v>
      </c>
      <c r="O128" s="182">
        <v>0</v>
      </c>
      <c r="P128" s="182">
        <v>0</v>
      </c>
      <c r="Q128" s="182">
        <v>3873.72</v>
      </c>
      <c r="R128" s="182">
        <v>1360.28</v>
      </c>
      <c r="S128" s="182">
        <v>5234</v>
      </c>
      <c r="T128" s="515">
        <v>5234</v>
      </c>
      <c r="U128" s="515">
        <v>0</v>
      </c>
    </row>
    <row r="129" spans="1:21">
      <c r="A129" s="512">
        <v>128</v>
      </c>
      <c r="B129" s="513" t="s">
        <v>514</v>
      </c>
      <c r="C129" s="514" t="s">
        <v>271</v>
      </c>
      <c r="D129" s="513" t="s">
        <v>214</v>
      </c>
      <c r="E129" s="513" t="s">
        <v>515</v>
      </c>
      <c r="F129" s="513" t="s">
        <v>273</v>
      </c>
      <c r="G129" s="182">
        <v>4</v>
      </c>
      <c r="H129" s="182">
        <v>212.35</v>
      </c>
      <c r="I129" s="182">
        <v>12.65</v>
      </c>
      <c r="J129" s="182">
        <v>225</v>
      </c>
      <c r="K129" s="182">
        <v>104.48</v>
      </c>
      <c r="L129" s="182">
        <v>1.52</v>
      </c>
      <c r="M129" s="182">
        <v>106</v>
      </c>
      <c r="N129" s="182">
        <v>0</v>
      </c>
      <c r="O129" s="182">
        <v>0</v>
      </c>
      <c r="P129" s="182">
        <v>0</v>
      </c>
      <c r="Q129" s="182">
        <v>316.83</v>
      </c>
      <c r="R129" s="182">
        <v>14.17</v>
      </c>
      <c r="S129" s="182">
        <v>331</v>
      </c>
      <c r="T129" s="515">
        <v>331</v>
      </c>
      <c r="U129" s="515">
        <v>0</v>
      </c>
    </row>
    <row r="130" spans="1:21">
      <c r="A130" s="512">
        <v>129</v>
      </c>
      <c r="B130" s="513" t="s">
        <v>516</v>
      </c>
      <c r="C130" s="514" t="s">
        <v>271</v>
      </c>
      <c r="D130" s="513" t="s">
        <v>214</v>
      </c>
      <c r="E130" s="513" t="s">
        <v>517</v>
      </c>
      <c r="F130" s="513" t="s">
        <v>273</v>
      </c>
      <c r="G130" s="182">
        <v>0</v>
      </c>
      <c r="H130" s="182">
        <v>0</v>
      </c>
      <c r="I130" s="182">
        <v>0</v>
      </c>
      <c r="J130" s="182">
        <v>0</v>
      </c>
      <c r="K130" s="182">
        <v>85</v>
      </c>
      <c r="L130" s="182">
        <v>1</v>
      </c>
      <c r="M130" s="182">
        <v>86</v>
      </c>
      <c r="N130" s="182">
        <v>0</v>
      </c>
      <c r="O130" s="182">
        <v>0</v>
      </c>
      <c r="P130" s="182">
        <v>0</v>
      </c>
      <c r="Q130" s="182">
        <v>85</v>
      </c>
      <c r="R130" s="182">
        <v>1</v>
      </c>
      <c r="S130" s="182">
        <v>86</v>
      </c>
      <c r="T130" s="515">
        <v>86</v>
      </c>
      <c r="U130" s="515">
        <v>0</v>
      </c>
    </row>
    <row r="131" spans="1:21">
      <c r="A131" s="512">
        <v>130</v>
      </c>
      <c r="B131" s="513" t="s">
        <v>518</v>
      </c>
      <c r="C131" s="514" t="s">
        <v>271</v>
      </c>
      <c r="D131" s="513" t="s">
        <v>214</v>
      </c>
      <c r="E131" s="513" t="s">
        <v>519</v>
      </c>
      <c r="F131" s="513" t="s">
        <v>273</v>
      </c>
      <c r="G131" s="182">
        <v>0</v>
      </c>
      <c r="H131" s="182">
        <v>170</v>
      </c>
      <c r="I131" s="182">
        <v>2</v>
      </c>
      <c r="J131" s="182">
        <v>172</v>
      </c>
      <c r="K131" s="182">
        <v>84.7</v>
      </c>
      <c r="L131" s="182">
        <v>1.3</v>
      </c>
      <c r="M131" s="182">
        <v>86</v>
      </c>
      <c r="N131" s="182">
        <v>0</v>
      </c>
      <c r="O131" s="182">
        <v>0</v>
      </c>
      <c r="P131" s="182">
        <v>0</v>
      </c>
      <c r="Q131" s="182">
        <v>254.7</v>
      </c>
      <c r="R131" s="182">
        <v>3.3</v>
      </c>
      <c r="S131" s="182">
        <v>258</v>
      </c>
      <c r="T131" s="515">
        <v>258</v>
      </c>
      <c r="U131" s="515">
        <v>0</v>
      </c>
    </row>
    <row r="132" spans="1:21">
      <c r="A132" s="512">
        <v>131</v>
      </c>
      <c r="B132" s="513" t="s">
        <v>520</v>
      </c>
      <c r="C132" s="514" t="s">
        <v>271</v>
      </c>
      <c r="D132" s="513" t="s">
        <v>214</v>
      </c>
      <c r="E132" s="513" t="s">
        <v>521</v>
      </c>
      <c r="F132" s="513" t="s">
        <v>273</v>
      </c>
      <c r="G132" s="182">
        <v>0</v>
      </c>
      <c r="H132" s="182">
        <v>193.84</v>
      </c>
      <c r="I132" s="182">
        <v>6.16</v>
      </c>
      <c r="J132" s="182">
        <v>200</v>
      </c>
      <c r="K132" s="182">
        <v>84.61</v>
      </c>
      <c r="L132" s="182">
        <v>1.39</v>
      </c>
      <c r="M132" s="182">
        <v>86</v>
      </c>
      <c r="N132" s="182">
        <v>0</v>
      </c>
      <c r="O132" s="182">
        <v>0</v>
      </c>
      <c r="P132" s="182">
        <v>0</v>
      </c>
      <c r="Q132" s="182">
        <v>278.45</v>
      </c>
      <c r="R132" s="182">
        <v>7.55</v>
      </c>
      <c r="S132" s="182">
        <v>286</v>
      </c>
      <c r="T132" s="515">
        <v>286</v>
      </c>
      <c r="U132" s="515">
        <v>0</v>
      </c>
    </row>
    <row r="133" spans="1:21">
      <c r="A133" s="512">
        <v>132</v>
      </c>
      <c r="B133" s="513" t="s">
        <v>522</v>
      </c>
      <c r="C133" s="514" t="s">
        <v>271</v>
      </c>
      <c r="D133" s="513" t="s">
        <v>214</v>
      </c>
      <c r="E133" s="513" t="s">
        <v>523</v>
      </c>
      <c r="F133" s="513" t="s">
        <v>273</v>
      </c>
      <c r="G133" s="182">
        <v>0</v>
      </c>
      <c r="H133" s="182">
        <v>328.79</v>
      </c>
      <c r="I133" s="182">
        <v>4.21</v>
      </c>
      <c r="J133" s="182">
        <v>333</v>
      </c>
      <c r="K133" s="182">
        <v>85.11</v>
      </c>
      <c r="L133" s="182">
        <v>2.89</v>
      </c>
      <c r="M133" s="182">
        <v>88</v>
      </c>
      <c r="N133" s="182">
        <v>0</v>
      </c>
      <c r="O133" s="182">
        <v>0</v>
      </c>
      <c r="P133" s="182">
        <v>0</v>
      </c>
      <c r="Q133" s="182">
        <v>413.9</v>
      </c>
      <c r="R133" s="182">
        <v>7.1</v>
      </c>
      <c r="S133" s="182">
        <v>421</v>
      </c>
      <c r="T133" s="515">
        <v>421</v>
      </c>
      <c r="U133" s="515">
        <v>0</v>
      </c>
    </row>
    <row r="134" spans="1:21">
      <c r="A134" s="512">
        <v>133</v>
      </c>
      <c r="B134" s="513" t="s">
        <v>524</v>
      </c>
      <c r="C134" s="514" t="s">
        <v>271</v>
      </c>
      <c r="D134" s="513" t="s">
        <v>214</v>
      </c>
      <c r="E134" s="513" t="s">
        <v>525</v>
      </c>
      <c r="F134" s="513" t="s">
        <v>273</v>
      </c>
      <c r="G134" s="182">
        <v>5</v>
      </c>
      <c r="H134" s="182">
        <v>160</v>
      </c>
      <c r="I134" s="182">
        <v>1</v>
      </c>
      <c r="J134" s="182">
        <v>161</v>
      </c>
      <c r="K134" s="182">
        <v>109.95</v>
      </c>
      <c r="L134" s="182">
        <v>1.05</v>
      </c>
      <c r="M134" s="182">
        <v>111</v>
      </c>
      <c r="N134" s="182">
        <v>0</v>
      </c>
      <c r="O134" s="182">
        <v>0</v>
      </c>
      <c r="P134" s="182">
        <v>0</v>
      </c>
      <c r="Q134" s="182">
        <v>269.95</v>
      </c>
      <c r="R134" s="182">
        <v>2.0499999999999998</v>
      </c>
      <c r="S134" s="182">
        <v>272</v>
      </c>
      <c r="T134" s="515">
        <v>272</v>
      </c>
      <c r="U134" s="515">
        <v>0</v>
      </c>
    </row>
    <row r="135" spans="1:21">
      <c r="A135" s="512">
        <v>134</v>
      </c>
      <c r="B135" s="513" t="s">
        <v>526</v>
      </c>
      <c r="C135" s="514" t="s">
        <v>271</v>
      </c>
      <c r="D135" s="513" t="s">
        <v>214</v>
      </c>
      <c r="E135" s="513" t="s">
        <v>527</v>
      </c>
      <c r="F135" s="513" t="s">
        <v>273</v>
      </c>
      <c r="G135" s="182">
        <v>0</v>
      </c>
      <c r="H135" s="182">
        <v>161</v>
      </c>
      <c r="I135" s="182">
        <v>1</v>
      </c>
      <c r="J135" s="182">
        <v>162</v>
      </c>
      <c r="K135" s="182">
        <v>0</v>
      </c>
      <c r="L135" s="182">
        <v>0</v>
      </c>
      <c r="M135" s="182">
        <v>0</v>
      </c>
      <c r="N135" s="182">
        <v>0</v>
      </c>
      <c r="O135" s="182">
        <v>0</v>
      </c>
      <c r="P135" s="182">
        <v>0</v>
      </c>
      <c r="Q135" s="182">
        <v>161</v>
      </c>
      <c r="R135" s="182">
        <v>1</v>
      </c>
      <c r="S135" s="182">
        <v>162</v>
      </c>
      <c r="T135" s="515">
        <v>162</v>
      </c>
      <c r="U135" s="515">
        <v>0</v>
      </c>
    </row>
    <row r="136" spans="1:21">
      <c r="A136" s="512">
        <v>135</v>
      </c>
      <c r="B136" s="513" t="s">
        <v>528</v>
      </c>
      <c r="C136" s="514" t="s">
        <v>271</v>
      </c>
      <c r="D136" s="513" t="s">
        <v>214</v>
      </c>
      <c r="E136" s="513" t="s">
        <v>529</v>
      </c>
      <c r="F136" s="513" t="s">
        <v>273</v>
      </c>
      <c r="G136" s="182">
        <v>0</v>
      </c>
      <c r="H136" s="182">
        <v>193.96</v>
      </c>
      <c r="I136" s="182">
        <v>4.04</v>
      </c>
      <c r="J136" s="182">
        <v>198</v>
      </c>
      <c r="K136" s="182">
        <v>84.61</v>
      </c>
      <c r="L136" s="182">
        <v>1.39</v>
      </c>
      <c r="M136" s="182">
        <v>86</v>
      </c>
      <c r="N136" s="182">
        <v>0</v>
      </c>
      <c r="O136" s="182">
        <v>0</v>
      </c>
      <c r="P136" s="182">
        <v>0</v>
      </c>
      <c r="Q136" s="182">
        <v>278.57</v>
      </c>
      <c r="R136" s="182">
        <v>5.43</v>
      </c>
      <c r="S136" s="182">
        <v>284</v>
      </c>
      <c r="T136" s="515">
        <v>284</v>
      </c>
      <c r="U136" s="515">
        <v>0</v>
      </c>
    </row>
    <row r="137" spans="1:21">
      <c r="A137" s="512">
        <v>136</v>
      </c>
      <c r="B137" s="513" t="s">
        <v>530</v>
      </c>
      <c r="C137" s="514" t="s">
        <v>271</v>
      </c>
      <c r="D137" s="513" t="s">
        <v>214</v>
      </c>
      <c r="E137" s="513" t="s">
        <v>531</v>
      </c>
      <c r="F137" s="513" t="s">
        <v>273</v>
      </c>
      <c r="G137" s="182">
        <v>0</v>
      </c>
      <c r="H137" s="182">
        <v>151</v>
      </c>
      <c r="I137" s="182">
        <v>1</v>
      </c>
      <c r="J137" s="182">
        <v>152</v>
      </c>
      <c r="K137" s="182">
        <v>84.89</v>
      </c>
      <c r="L137" s="182">
        <v>1.1100000000000001</v>
      </c>
      <c r="M137" s="182">
        <v>86</v>
      </c>
      <c r="N137" s="182">
        <v>0</v>
      </c>
      <c r="O137" s="182">
        <v>0</v>
      </c>
      <c r="P137" s="182">
        <v>0</v>
      </c>
      <c r="Q137" s="182">
        <v>235.89</v>
      </c>
      <c r="R137" s="182">
        <v>2.11</v>
      </c>
      <c r="S137" s="182">
        <v>238</v>
      </c>
      <c r="T137" s="515">
        <v>238</v>
      </c>
      <c r="U137" s="515">
        <v>0</v>
      </c>
    </row>
    <row r="138" spans="1:21">
      <c r="A138" s="512">
        <v>137</v>
      </c>
      <c r="B138" s="513" t="s">
        <v>532</v>
      </c>
      <c r="C138" s="514" t="s">
        <v>271</v>
      </c>
      <c r="D138" s="513" t="s">
        <v>214</v>
      </c>
      <c r="E138" s="513" t="s">
        <v>533</v>
      </c>
      <c r="F138" s="513" t="s">
        <v>273</v>
      </c>
      <c r="G138" s="182">
        <v>3</v>
      </c>
      <c r="H138" s="182">
        <v>2133.77</v>
      </c>
      <c r="I138" s="182">
        <v>285.23</v>
      </c>
      <c r="J138" s="182">
        <v>2419</v>
      </c>
      <c r="K138" s="182">
        <v>100.06</v>
      </c>
      <c r="L138" s="182">
        <v>20.94</v>
      </c>
      <c r="M138" s="182">
        <v>121</v>
      </c>
      <c r="N138" s="182">
        <v>0</v>
      </c>
      <c r="O138" s="182">
        <v>0</v>
      </c>
      <c r="P138" s="182">
        <v>0</v>
      </c>
      <c r="Q138" s="182">
        <v>2233.83</v>
      </c>
      <c r="R138" s="182">
        <v>306.17</v>
      </c>
      <c r="S138" s="182">
        <v>2540</v>
      </c>
      <c r="T138" s="515">
        <v>2540</v>
      </c>
      <c r="U138" s="515">
        <v>0</v>
      </c>
    </row>
    <row r="139" spans="1:21">
      <c r="A139" s="512">
        <v>138</v>
      </c>
      <c r="B139" s="513" t="s">
        <v>534</v>
      </c>
      <c r="C139" s="514" t="s">
        <v>271</v>
      </c>
      <c r="D139" s="513" t="s">
        <v>214</v>
      </c>
      <c r="E139" s="513" t="s">
        <v>535</v>
      </c>
      <c r="F139" s="513" t="s">
        <v>273</v>
      </c>
      <c r="G139" s="182">
        <v>0</v>
      </c>
      <c r="H139" s="182">
        <v>176</v>
      </c>
      <c r="I139" s="182">
        <v>1</v>
      </c>
      <c r="J139" s="182">
        <v>177</v>
      </c>
      <c r="K139" s="182">
        <v>84.79</v>
      </c>
      <c r="L139" s="182">
        <v>1.21</v>
      </c>
      <c r="M139" s="182">
        <v>86</v>
      </c>
      <c r="N139" s="182">
        <v>0</v>
      </c>
      <c r="O139" s="182">
        <v>0</v>
      </c>
      <c r="P139" s="182">
        <v>0</v>
      </c>
      <c r="Q139" s="182">
        <v>260.79000000000002</v>
      </c>
      <c r="R139" s="182">
        <v>2.21</v>
      </c>
      <c r="S139" s="182">
        <v>263</v>
      </c>
      <c r="T139" s="515">
        <v>263</v>
      </c>
      <c r="U139" s="515">
        <v>0</v>
      </c>
    </row>
    <row r="140" spans="1:21">
      <c r="A140" s="512">
        <v>139</v>
      </c>
      <c r="B140" s="513" t="s">
        <v>536</v>
      </c>
      <c r="C140" s="514" t="s">
        <v>271</v>
      </c>
      <c r="D140" s="513" t="s">
        <v>214</v>
      </c>
      <c r="E140" s="513" t="s">
        <v>537</v>
      </c>
      <c r="F140" s="513" t="s">
        <v>273</v>
      </c>
      <c r="G140" s="182">
        <v>0</v>
      </c>
      <c r="H140" s="182">
        <v>170.01</v>
      </c>
      <c r="I140" s="182">
        <v>2.99</v>
      </c>
      <c r="J140" s="182">
        <v>173</v>
      </c>
      <c r="K140" s="182">
        <v>84.7</v>
      </c>
      <c r="L140" s="182">
        <v>1.3</v>
      </c>
      <c r="M140" s="182">
        <v>86</v>
      </c>
      <c r="N140" s="182">
        <v>0</v>
      </c>
      <c r="O140" s="182">
        <v>0</v>
      </c>
      <c r="P140" s="182">
        <v>0</v>
      </c>
      <c r="Q140" s="182">
        <v>254.71</v>
      </c>
      <c r="R140" s="182">
        <v>4.29</v>
      </c>
      <c r="S140" s="182">
        <v>259</v>
      </c>
      <c r="T140" s="515">
        <v>259</v>
      </c>
      <c r="U140" s="515">
        <v>0</v>
      </c>
    </row>
    <row r="141" spans="1:21">
      <c r="A141" s="512">
        <v>140</v>
      </c>
      <c r="B141" s="513" t="s">
        <v>538</v>
      </c>
      <c r="C141" s="514" t="s">
        <v>271</v>
      </c>
      <c r="D141" s="513" t="s">
        <v>214</v>
      </c>
      <c r="E141" s="513" t="s">
        <v>539</v>
      </c>
      <c r="F141" s="513" t="s">
        <v>273</v>
      </c>
      <c r="G141" s="182">
        <v>0</v>
      </c>
      <c r="H141" s="182">
        <v>664.62</v>
      </c>
      <c r="I141" s="182">
        <v>25.38</v>
      </c>
      <c r="J141" s="182">
        <v>690</v>
      </c>
      <c r="K141" s="182">
        <v>0</v>
      </c>
      <c r="L141" s="182">
        <v>0</v>
      </c>
      <c r="M141" s="182">
        <v>0</v>
      </c>
      <c r="N141" s="182">
        <v>0</v>
      </c>
      <c r="O141" s="182">
        <v>0</v>
      </c>
      <c r="P141" s="182">
        <v>0</v>
      </c>
      <c r="Q141" s="182">
        <v>664.62</v>
      </c>
      <c r="R141" s="182">
        <v>25.38</v>
      </c>
      <c r="S141" s="182">
        <v>690</v>
      </c>
      <c r="T141" s="515">
        <v>690</v>
      </c>
      <c r="U141" s="515">
        <v>0</v>
      </c>
    </row>
    <row r="142" spans="1:21">
      <c r="A142" s="512">
        <v>141</v>
      </c>
      <c r="B142" s="513" t="s">
        <v>540</v>
      </c>
      <c r="C142" s="514" t="s">
        <v>271</v>
      </c>
      <c r="D142" s="513" t="s">
        <v>214</v>
      </c>
      <c r="E142" s="513" t="s">
        <v>541</v>
      </c>
      <c r="F142" s="513" t="s">
        <v>273</v>
      </c>
      <c r="G142" s="182">
        <v>0</v>
      </c>
      <c r="H142" s="182">
        <v>131</v>
      </c>
      <c r="I142" s="182">
        <v>1</v>
      </c>
      <c r="J142" s="182">
        <v>132</v>
      </c>
      <c r="K142" s="182">
        <v>85</v>
      </c>
      <c r="L142" s="182">
        <v>1</v>
      </c>
      <c r="M142" s="182">
        <v>86</v>
      </c>
      <c r="N142" s="182">
        <v>0</v>
      </c>
      <c r="O142" s="182">
        <v>0</v>
      </c>
      <c r="P142" s="182">
        <v>0</v>
      </c>
      <c r="Q142" s="182">
        <v>216</v>
      </c>
      <c r="R142" s="182">
        <v>2</v>
      </c>
      <c r="S142" s="182">
        <v>218</v>
      </c>
      <c r="T142" s="515">
        <v>218</v>
      </c>
      <c r="U142" s="515">
        <v>0</v>
      </c>
    </row>
    <row r="143" spans="1:21">
      <c r="A143" s="512">
        <v>142</v>
      </c>
      <c r="B143" s="513" t="s">
        <v>542</v>
      </c>
      <c r="C143" s="514" t="s">
        <v>271</v>
      </c>
      <c r="D143" s="513" t="s">
        <v>214</v>
      </c>
      <c r="E143" s="513" t="s">
        <v>543</v>
      </c>
      <c r="F143" s="513" t="s">
        <v>273</v>
      </c>
      <c r="G143" s="182">
        <v>0</v>
      </c>
      <c r="H143" s="182">
        <v>1739.38</v>
      </c>
      <c r="I143" s="182">
        <v>56.62</v>
      </c>
      <c r="J143" s="182">
        <v>1796</v>
      </c>
      <c r="K143" s="182">
        <v>284.94</v>
      </c>
      <c r="L143" s="182">
        <v>16.059999999999999</v>
      </c>
      <c r="M143" s="182">
        <v>301</v>
      </c>
      <c r="N143" s="182">
        <v>0</v>
      </c>
      <c r="O143" s="182">
        <v>0</v>
      </c>
      <c r="P143" s="182">
        <v>0</v>
      </c>
      <c r="Q143" s="182">
        <v>2024.32</v>
      </c>
      <c r="R143" s="182">
        <v>72.680000000000007</v>
      </c>
      <c r="S143" s="182">
        <v>2097</v>
      </c>
      <c r="T143" s="515">
        <v>2097</v>
      </c>
      <c r="U143" s="515">
        <v>0</v>
      </c>
    </row>
    <row r="144" spans="1:21">
      <c r="A144" s="512">
        <v>143</v>
      </c>
      <c r="B144" s="513" t="s">
        <v>544</v>
      </c>
      <c r="C144" s="514" t="s">
        <v>271</v>
      </c>
      <c r="D144" s="513" t="s">
        <v>214</v>
      </c>
      <c r="E144" s="513" t="s">
        <v>545</v>
      </c>
      <c r="F144" s="513" t="s">
        <v>273</v>
      </c>
      <c r="G144" s="182">
        <v>0</v>
      </c>
      <c r="H144" s="182">
        <v>58.76</v>
      </c>
      <c r="I144" s="182">
        <v>26.24</v>
      </c>
      <c r="J144" s="182">
        <v>85</v>
      </c>
      <c r="K144" s="182">
        <v>0</v>
      </c>
      <c r="L144" s="182">
        <v>0</v>
      </c>
      <c r="M144" s="182">
        <v>0</v>
      </c>
      <c r="N144" s="182">
        <v>0</v>
      </c>
      <c r="O144" s="182">
        <v>0</v>
      </c>
      <c r="P144" s="182">
        <v>0</v>
      </c>
      <c r="Q144" s="182">
        <v>58.76</v>
      </c>
      <c r="R144" s="182">
        <v>26.24</v>
      </c>
      <c r="S144" s="182">
        <v>85</v>
      </c>
      <c r="T144" s="515">
        <v>85</v>
      </c>
      <c r="U144" s="515">
        <v>0</v>
      </c>
    </row>
    <row r="145" spans="1:21">
      <c r="A145" s="512">
        <v>144</v>
      </c>
      <c r="B145" s="513" t="s">
        <v>546</v>
      </c>
      <c r="C145" s="514" t="s">
        <v>271</v>
      </c>
      <c r="D145" s="513" t="s">
        <v>214</v>
      </c>
      <c r="E145" s="513" t="s">
        <v>547</v>
      </c>
      <c r="F145" s="513" t="s">
        <v>273</v>
      </c>
      <c r="G145" s="182">
        <v>2</v>
      </c>
      <c r="H145" s="182">
        <v>-8</v>
      </c>
      <c r="I145" s="182">
        <v>1</v>
      </c>
      <c r="J145" s="182">
        <v>-7</v>
      </c>
      <c r="K145" s="182">
        <v>95</v>
      </c>
      <c r="L145" s="182">
        <v>0</v>
      </c>
      <c r="M145" s="182">
        <v>95</v>
      </c>
      <c r="N145" s="182">
        <v>0</v>
      </c>
      <c r="O145" s="182">
        <v>0</v>
      </c>
      <c r="P145" s="182">
        <v>0</v>
      </c>
      <c r="Q145" s="182">
        <v>87</v>
      </c>
      <c r="R145" s="182">
        <v>1</v>
      </c>
      <c r="S145" s="182">
        <v>88</v>
      </c>
      <c r="T145" s="515">
        <v>88</v>
      </c>
      <c r="U145" s="515">
        <v>0</v>
      </c>
    </row>
    <row r="146" spans="1:21">
      <c r="A146" s="512">
        <v>145</v>
      </c>
      <c r="B146" s="513" t="s">
        <v>548</v>
      </c>
      <c r="C146" s="514" t="s">
        <v>271</v>
      </c>
      <c r="D146" s="513" t="s">
        <v>214</v>
      </c>
      <c r="E146" s="513" t="s">
        <v>549</v>
      </c>
      <c r="F146" s="513" t="s">
        <v>273</v>
      </c>
      <c r="G146" s="182">
        <v>0</v>
      </c>
      <c r="H146" s="182">
        <v>-546.49</v>
      </c>
      <c r="I146" s="182">
        <v>8.49</v>
      </c>
      <c r="J146" s="182">
        <v>-538</v>
      </c>
      <c r="K146" s="182">
        <v>85</v>
      </c>
      <c r="L146" s="182">
        <v>0</v>
      </c>
      <c r="M146" s="182">
        <v>85</v>
      </c>
      <c r="N146" s="182">
        <v>0</v>
      </c>
      <c r="O146" s="182">
        <v>0</v>
      </c>
      <c r="P146" s="182">
        <v>0</v>
      </c>
      <c r="Q146" s="182">
        <v>-461.49</v>
      </c>
      <c r="R146" s="182">
        <v>8.49</v>
      </c>
      <c r="S146" s="182">
        <v>-453</v>
      </c>
      <c r="T146" s="515">
        <v>-453</v>
      </c>
      <c r="U146" s="515">
        <v>0</v>
      </c>
    </row>
    <row r="147" spans="1:21">
      <c r="A147" s="512">
        <v>146</v>
      </c>
      <c r="B147" s="513" t="s">
        <v>550</v>
      </c>
      <c r="C147" s="514" t="s">
        <v>271</v>
      </c>
      <c r="D147" s="513" t="s">
        <v>214</v>
      </c>
      <c r="E147" s="513" t="s">
        <v>551</v>
      </c>
      <c r="F147" s="513" t="s">
        <v>273</v>
      </c>
      <c r="G147" s="182">
        <v>0</v>
      </c>
      <c r="H147" s="182">
        <v>194.24</v>
      </c>
      <c r="I147" s="182">
        <v>21.76</v>
      </c>
      <c r="J147" s="182">
        <v>216</v>
      </c>
      <c r="K147" s="182">
        <v>84.61</v>
      </c>
      <c r="L147" s="182">
        <v>1.39</v>
      </c>
      <c r="M147" s="182">
        <v>86</v>
      </c>
      <c r="N147" s="182">
        <v>0</v>
      </c>
      <c r="O147" s="182">
        <v>0</v>
      </c>
      <c r="P147" s="182">
        <v>0</v>
      </c>
      <c r="Q147" s="182">
        <v>278.85000000000002</v>
      </c>
      <c r="R147" s="182">
        <v>23.15</v>
      </c>
      <c r="S147" s="182">
        <v>302</v>
      </c>
      <c r="T147" s="515">
        <v>302</v>
      </c>
      <c r="U147" s="515">
        <v>0</v>
      </c>
    </row>
    <row r="148" spans="1:21">
      <c r="A148" s="512">
        <v>147</v>
      </c>
      <c r="B148" s="513" t="s">
        <v>552</v>
      </c>
      <c r="C148" s="514" t="s">
        <v>271</v>
      </c>
      <c r="D148" s="513" t="s">
        <v>214</v>
      </c>
      <c r="E148" s="513" t="s">
        <v>553</v>
      </c>
      <c r="F148" s="513" t="s">
        <v>273</v>
      </c>
      <c r="G148" s="182">
        <v>0</v>
      </c>
      <c r="H148" s="182">
        <v>251</v>
      </c>
      <c r="I148" s="182">
        <v>1</v>
      </c>
      <c r="J148" s="182">
        <v>252</v>
      </c>
      <c r="K148" s="182">
        <v>85.25</v>
      </c>
      <c r="L148" s="182">
        <v>1.75</v>
      </c>
      <c r="M148" s="182">
        <v>87</v>
      </c>
      <c r="N148" s="182">
        <v>0</v>
      </c>
      <c r="O148" s="182">
        <v>0</v>
      </c>
      <c r="P148" s="182">
        <v>0</v>
      </c>
      <c r="Q148" s="182">
        <v>336.25</v>
      </c>
      <c r="R148" s="182">
        <v>2.75</v>
      </c>
      <c r="S148" s="182">
        <v>339</v>
      </c>
      <c r="T148" s="515">
        <v>339</v>
      </c>
      <c r="U148" s="515">
        <v>0</v>
      </c>
    </row>
    <row r="149" spans="1:21">
      <c r="A149" s="512">
        <v>148</v>
      </c>
      <c r="B149" s="513" t="s">
        <v>554</v>
      </c>
      <c r="C149" s="514" t="s">
        <v>271</v>
      </c>
      <c r="D149" s="513" t="s">
        <v>214</v>
      </c>
      <c r="E149" s="513" t="s">
        <v>555</v>
      </c>
      <c r="F149" s="513" t="s">
        <v>273</v>
      </c>
      <c r="G149" s="182">
        <v>0</v>
      </c>
      <c r="H149" s="182">
        <v>189.58</v>
      </c>
      <c r="I149" s="182">
        <v>2.42</v>
      </c>
      <c r="J149" s="182">
        <v>192</v>
      </c>
      <c r="K149" s="182">
        <v>86.54</v>
      </c>
      <c r="L149" s="182">
        <v>1.46</v>
      </c>
      <c r="M149" s="182">
        <v>88</v>
      </c>
      <c r="N149" s="182">
        <v>0</v>
      </c>
      <c r="O149" s="182">
        <v>0</v>
      </c>
      <c r="P149" s="182">
        <v>0</v>
      </c>
      <c r="Q149" s="182">
        <v>276.12</v>
      </c>
      <c r="R149" s="182">
        <v>3.88</v>
      </c>
      <c r="S149" s="182">
        <v>280</v>
      </c>
      <c r="T149" s="515">
        <v>280</v>
      </c>
      <c r="U149" s="515">
        <v>0</v>
      </c>
    </row>
    <row r="150" spans="1:21">
      <c r="A150" s="512">
        <v>149</v>
      </c>
      <c r="B150" s="513" t="s">
        <v>556</v>
      </c>
      <c r="C150" s="514" t="s">
        <v>271</v>
      </c>
      <c r="D150" s="513" t="s">
        <v>214</v>
      </c>
      <c r="E150" s="513" t="s">
        <v>557</v>
      </c>
      <c r="F150" s="513" t="s">
        <v>273</v>
      </c>
      <c r="G150" s="182">
        <v>12</v>
      </c>
      <c r="H150" s="182">
        <v>153.83000000000001</v>
      </c>
      <c r="I150" s="182">
        <v>9.17</v>
      </c>
      <c r="J150" s="182">
        <v>163</v>
      </c>
      <c r="K150" s="182">
        <v>144</v>
      </c>
      <c r="L150" s="182">
        <v>1</v>
      </c>
      <c r="M150" s="182">
        <v>145</v>
      </c>
      <c r="N150" s="182">
        <v>0</v>
      </c>
      <c r="O150" s="182">
        <v>0</v>
      </c>
      <c r="P150" s="182">
        <v>0</v>
      </c>
      <c r="Q150" s="182">
        <v>297.83</v>
      </c>
      <c r="R150" s="182">
        <v>10.17</v>
      </c>
      <c r="S150" s="182">
        <v>308</v>
      </c>
      <c r="T150" s="515">
        <v>308</v>
      </c>
      <c r="U150" s="515">
        <v>0</v>
      </c>
    </row>
    <row r="151" spans="1:21">
      <c r="A151" s="512">
        <v>150</v>
      </c>
      <c r="B151" s="513" t="s">
        <v>558</v>
      </c>
      <c r="C151" s="514" t="s">
        <v>271</v>
      </c>
      <c r="D151" s="513" t="s">
        <v>214</v>
      </c>
      <c r="E151" s="513" t="s">
        <v>559</v>
      </c>
      <c r="F151" s="513" t="s">
        <v>273</v>
      </c>
      <c r="G151" s="182">
        <v>0</v>
      </c>
      <c r="H151" s="182">
        <v>172.66</v>
      </c>
      <c r="I151" s="182">
        <v>3.34</v>
      </c>
      <c r="J151" s="182">
        <v>176</v>
      </c>
      <c r="K151" s="182">
        <v>84.82</v>
      </c>
      <c r="L151" s="182">
        <v>1.18</v>
      </c>
      <c r="M151" s="182">
        <v>86</v>
      </c>
      <c r="N151" s="182">
        <v>0</v>
      </c>
      <c r="O151" s="182">
        <v>0</v>
      </c>
      <c r="P151" s="182">
        <v>0</v>
      </c>
      <c r="Q151" s="182">
        <v>257.48</v>
      </c>
      <c r="R151" s="182">
        <v>4.5199999999999996</v>
      </c>
      <c r="S151" s="182">
        <v>262</v>
      </c>
      <c r="T151" s="515">
        <v>262</v>
      </c>
      <c r="U151" s="515">
        <v>0</v>
      </c>
    </row>
    <row r="152" spans="1:21">
      <c r="A152" s="512">
        <v>151</v>
      </c>
      <c r="B152" s="513" t="s">
        <v>560</v>
      </c>
      <c r="C152" s="514" t="s">
        <v>271</v>
      </c>
      <c r="D152" s="513" t="s">
        <v>214</v>
      </c>
      <c r="E152" s="513" t="s">
        <v>561</v>
      </c>
      <c r="F152" s="513" t="s">
        <v>273</v>
      </c>
      <c r="G152" s="182">
        <v>0</v>
      </c>
      <c r="H152" s="182">
        <v>0</v>
      </c>
      <c r="I152" s="182">
        <v>0</v>
      </c>
      <c r="J152" s="182">
        <v>0</v>
      </c>
      <c r="K152" s="182">
        <v>85</v>
      </c>
      <c r="L152" s="182">
        <v>1</v>
      </c>
      <c r="M152" s="182">
        <v>86</v>
      </c>
      <c r="N152" s="182">
        <v>0</v>
      </c>
      <c r="O152" s="182">
        <v>0</v>
      </c>
      <c r="P152" s="182">
        <v>0</v>
      </c>
      <c r="Q152" s="182">
        <v>85</v>
      </c>
      <c r="R152" s="182">
        <v>1</v>
      </c>
      <c r="S152" s="182">
        <v>86</v>
      </c>
      <c r="T152" s="515">
        <v>86</v>
      </c>
      <c r="U152" s="515">
        <v>0</v>
      </c>
    </row>
    <row r="153" spans="1:21">
      <c r="A153" s="512">
        <v>152</v>
      </c>
      <c r="B153" s="513" t="s">
        <v>562</v>
      </c>
      <c r="C153" s="514" t="s">
        <v>271</v>
      </c>
      <c r="D153" s="513" t="s">
        <v>214</v>
      </c>
      <c r="E153" s="513" t="s">
        <v>563</v>
      </c>
      <c r="F153" s="513" t="s">
        <v>273</v>
      </c>
      <c r="G153" s="182">
        <v>0</v>
      </c>
      <c r="H153" s="182">
        <v>194.21</v>
      </c>
      <c r="I153" s="182">
        <v>6.79</v>
      </c>
      <c r="J153" s="182">
        <v>201</v>
      </c>
      <c r="K153" s="182">
        <v>84.61</v>
      </c>
      <c r="L153" s="182">
        <v>1.39</v>
      </c>
      <c r="M153" s="182">
        <v>86</v>
      </c>
      <c r="N153" s="182">
        <v>0</v>
      </c>
      <c r="O153" s="182">
        <v>0</v>
      </c>
      <c r="P153" s="182">
        <v>0</v>
      </c>
      <c r="Q153" s="182">
        <v>278.82</v>
      </c>
      <c r="R153" s="182">
        <v>8.18</v>
      </c>
      <c r="S153" s="182">
        <v>287</v>
      </c>
      <c r="T153" s="515">
        <v>287</v>
      </c>
      <c r="U153" s="515">
        <v>0</v>
      </c>
    </row>
    <row r="154" spans="1:21">
      <c r="A154" s="512">
        <v>153</v>
      </c>
      <c r="B154" s="513" t="s">
        <v>564</v>
      </c>
      <c r="C154" s="514" t="s">
        <v>271</v>
      </c>
      <c r="D154" s="513" t="s">
        <v>214</v>
      </c>
      <c r="E154" s="513" t="s">
        <v>565</v>
      </c>
      <c r="F154" s="513" t="s">
        <v>273</v>
      </c>
      <c r="G154" s="182">
        <v>0</v>
      </c>
      <c r="H154" s="182">
        <v>339.9</v>
      </c>
      <c r="I154" s="182">
        <v>6.1</v>
      </c>
      <c r="J154" s="182">
        <v>346</v>
      </c>
      <c r="K154" s="182">
        <v>85</v>
      </c>
      <c r="L154" s="182">
        <v>3</v>
      </c>
      <c r="M154" s="182">
        <v>88</v>
      </c>
      <c r="N154" s="182">
        <v>0</v>
      </c>
      <c r="O154" s="182">
        <v>0</v>
      </c>
      <c r="P154" s="182">
        <v>0</v>
      </c>
      <c r="Q154" s="182">
        <v>424.9</v>
      </c>
      <c r="R154" s="182">
        <v>9.1</v>
      </c>
      <c r="S154" s="182">
        <v>434</v>
      </c>
      <c r="T154" s="515">
        <v>434</v>
      </c>
      <c r="U154" s="515">
        <v>0</v>
      </c>
    </row>
    <row r="155" spans="1:21">
      <c r="A155" s="512">
        <v>154</v>
      </c>
      <c r="B155" s="513" t="s">
        <v>566</v>
      </c>
      <c r="C155" s="514" t="s">
        <v>271</v>
      </c>
      <c r="D155" s="513" t="s">
        <v>214</v>
      </c>
      <c r="E155" s="513" t="s">
        <v>567</v>
      </c>
      <c r="F155" s="513" t="s">
        <v>273</v>
      </c>
      <c r="G155" s="182">
        <v>0</v>
      </c>
      <c r="H155" s="182">
        <v>1088.58</v>
      </c>
      <c r="I155" s="182">
        <v>49.42</v>
      </c>
      <c r="J155" s="182">
        <v>1138</v>
      </c>
      <c r="K155" s="182">
        <v>84.51</v>
      </c>
      <c r="L155" s="182">
        <v>10.49</v>
      </c>
      <c r="M155" s="182">
        <v>95</v>
      </c>
      <c r="N155" s="182">
        <v>0</v>
      </c>
      <c r="O155" s="182">
        <v>0</v>
      </c>
      <c r="P155" s="182">
        <v>0</v>
      </c>
      <c r="Q155" s="182">
        <v>1173.0899999999999</v>
      </c>
      <c r="R155" s="182">
        <v>59.91</v>
      </c>
      <c r="S155" s="182">
        <v>1233</v>
      </c>
      <c r="T155" s="515">
        <v>1233</v>
      </c>
      <c r="U155" s="515">
        <v>0</v>
      </c>
    </row>
    <row r="156" spans="1:21">
      <c r="A156" s="512">
        <v>155</v>
      </c>
      <c r="B156" s="513">
        <v>5227</v>
      </c>
      <c r="C156" s="514" t="s">
        <v>271</v>
      </c>
      <c r="D156" s="513" t="s">
        <v>214</v>
      </c>
      <c r="E156" s="513" t="s">
        <v>568</v>
      </c>
      <c r="F156" s="513" t="s">
        <v>285</v>
      </c>
      <c r="G156" s="182">
        <v>0</v>
      </c>
      <c r="H156" s="182">
        <v>5112.34</v>
      </c>
      <c r="I156" s="182">
        <v>1768.66</v>
      </c>
      <c r="J156" s="182">
        <v>6881</v>
      </c>
      <c r="K156" s="182">
        <v>0</v>
      </c>
      <c r="L156" s="182">
        <v>0</v>
      </c>
      <c r="M156" s="182">
        <v>0</v>
      </c>
      <c r="N156" s="182">
        <v>0</v>
      </c>
      <c r="O156" s="182">
        <v>0</v>
      </c>
      <c r="P156" s="182">
        <v>0</v>
      </c>
      <c r="Q156" s="182">
        <v>5112.34</v>
      </c>
      <c r="R156" s="182">
        <v>1768.66</v>
      </c>
      <c r="S156" s="182">
        <v>6881</v>
      </c>
      <c r="T156" s="515">
        <v>6881</v>
      </c>
      <c r="U156" s="515">
        <v>0</v>
      </c>
    </row>
    <row r="157" spans="1:21">
      <c r="A157" s="512">
        <v>156</v>
      </c>
      <c r="B157" s="513" t="s">
        <v>569</v>
      </c>
      <c r="C157" s="514" t="s">
        <v>271</v>
      </c>
      <c r="D157" s="513" t="s">
        <v>214</v>
      </c>
      <c r="E157" s="513" t="s">
        <v>570</v>
      </c>
      <c r="F157" s="513" t="s">
        <v>273</v>
      </c>
      <c r="G157" s="182">
        <v>1</v>
      </c>
      <c r="H157" s="182">
        <v>193.58</v>
      </c>
      <c r="I157" s="182">
        <v>10.42</v>
      </c>
      <c r="J157" s="182">
        <v>204</v>
      </c>
      <c r="K157" s="182">
        <v>89.61</v>
      </c>
      <c r="L157" s="182">
        <v>1.39</v>
      </c>
      <c r="M157" s="182">
        <v>91</v>
      </c>
      <c r="N157" s="182">
        <v>0</v>
      </c>
      <c r="O157" s="182">
        <v>0</v>
      </c>
      <c r="P157" s="182">
        <v>0</v>
      </c>
      <c r="Q157" s="182">
        <v>283.19</v>
      </c>
      <c r="R157" s="182">
        <v>11.81</v>
      </c>
      <c r="S157" s="182">
        <v>295</v>
      </c>
      <c r="T157" s="515">
        <v>295</v>
      </c>
      <c r="U157" s="515">
        <v>0</v>
      </c>
    </row>
    <row r="158" spans="1:21">
      <c r="A158" s="512">
        <v>157</v>
      </c>
      <c r="B158" s="513" t="s">
        <v>571</v>
      </c>
      <c r="C158" s="514" t="s">
        <v>271</v>
      </c>
      <c r="D158" s="513" t="s">
        <v>214</v>
      </c>
      <c r="E158" s="513" t="s">
        <v>572</v>
      </c>
      <c r="F158" s="513" t="s">
        <v>273</v>
      </c>
      <c r="G158" s="182">
        <v>0</v>
      </c>
      <c r="H158" s="182">
        <v>180</v>
      </c>
      <c r="I158" s="182">
        <v>2</v>
      </c>
      <c r="J158" s="182">
        <v>182</v>
      </c>
      <c r="K158" s="182">
        <v>84.6</v>
      </c>
      <c r="L158" s="182">
        <v>1.4</v>
      </c>
      <c r="M158" s="182">
        <v>86</v>
      </c>
      <c r="N158" s="182">
        <v>0</v>
      </c>
      <c r="O158" s="182">
        <v>0</v>
      </c>
      <c r="P158" s="182">
        <v>0</v>
      </c>
      <c r="Q158" s="182">
        <v>264.60000000000002</v>
      </c>
      <c r="R158" s="182">
        <v>3.4</v>
      </c>
      <c r="S158" s="182">
        <v>268</v>
      </c>
      <c r="T158" s="515">
        <v>268</v>
      </c>
      <c r="U158" s="515">
        <v>0</v>
      </c>
    </row>
    <row r="159" spans="1:21">
      <c r="A159" s="512">
        <v>158</v>
      </c>
      <c r="B159" s="513" t="s">
        <v>573</v>
      </c>
      <c r="C159" s="514" t="s">
        <v>271</v>
      </c>
      <c r="D159" s="513" t="s">
        <v>214</v>
      </c>
      <c r="E159" s="513" t="s">
        <v>574</v>
      </c>
      <c r="F159" s="513" t="s">
        <v>273</v>
      </c>
      <c r="G159" s="182">
        <v>0</v>
      </c>
      <c r="H159" s="182">
        <v>200</v>
      </c>
      <c r="I159" s="182">
        <v>2</v>
      </c>
      <c r="J159" s="182">
        <v>202</v>
      </c>
      <c r="K159" s="182">
        <v>85.44</v>
      </c>
      <c r="L159" s="182">
        <v>1.56</v>
      </c>
      <c r="M159" s="182">
        <v>87</v>
      </c>
      <c r="N159" s="182">
        <v>0</v>
      </c>
      <c r="O159" s="182">
        <v>0</v>
      </c>
      <c r="P159" s="182">
        <v>0</v>
      </c>
      <c r="Q159" s="182">
        <v>285.44</v>
      </c>
      <c r="R159" s="182">
        <v>3.56</v>
      </c>
      <c r="S159" s="182">
        <v>289</v>
      </c>
      <c r="T159" s="515">
        <v>289</v>
      </c>
      <c r="U159" s="515">
        <v>0</v>
      </c>
    </row>
    <row r="160" spans="1:21">
      <c r="A160" s="512">
        <v>159</v>
      </c>
      <c r="B160" s="513" t="s">
        <v>575</v>
      </c>
      <c r="C160" s="514" t="s">
        <v>271</v>
      </c>
      <c r="D160" s="513" t="s">
        <v>214</v>
      </c>
      <c r="E160" s="513" t="s">
        <v>576</v>
      </c>
      <c r="F160" s="513" t="s">
        <v>273</v>
      </c>
      <c r="G160" s="182">
        <v>0</v>
      </c>
      <c r="H160" s="182">
        <v>170</v>
      </c>
      <c r="I160" s="182">
        <v>2</v>
      </c>
      <c r="J160" s="182">
        <v>172</v>
      </c>
      <c r="K160" s="182">
        <v>84.7</v>
      </c>
      <c r="L160" s="182">
        <v>1.3</v>
      </c>
      <c r="M160" s="182">
        <v>86</v>
      </c>
      <c r="N160" s="182">
        <v>0</v>
      </c>
      <c r="O160" s="182">
        <v>0</v>
      </c>
      <c r="P160" s="182">
        <v>0</v>
      </c>
      <c r="Q160" s="182">
        <v>254.7</v>
      </c>
      <c r="R160" s="182">
        <v>3.3</v>
      </c>
      <c r="S160" s="182">
        <v>258</v>
      </c>
      <c r="T160" s="515">
        <v>258</v>
      </c>
      <c r="U160" s="515">
        <v>0</v>
      </c>
    </row>
    <row r="161" spans="1:21">
      <c r="A161" s="512">
        <v>160</v>
      </c>
      <c r="B161" s="513" t="s">
        <v>577</v>
      </c>
      <c r="C161" s="514" t="s">
        <v>271</v>
      </c>
      <c r="D161" s="513" t="s">
        <v>214</v>
      </c>
      <c r="E161" s="513" t="s">
        <v>578</v>
      </c>
      <c r="F161" s="513" t="s">
        <v>273</v>
      </c>
      <c r="G161" s="182">
        <v>0</v>
      </c>
      <c r="H161" s="182">
        <v>4253.34</v>
      </c>
      <c r="I161" s="182">
        <v>1924.66</v>
      </c>
      <c r="J161" s="182">
        <v>6178</v>
      </c>
      <c r="K161" s="182">
        <v>0</v>
      </c>
      <c r="L161" s="182">
        <v>0</v>
      </c>
      <c r="M161" s="182">
        <v>0</v>
      </c>
      <c r="N161" s="182">
        <v>0</v>
      </c>
      <c r="O161" s="182">
        <v>0</v>
      </c>
      <c r="P161" s="182">
        <v>0</v>
      </c>
      <c r="Q161" s="182">
        <v>4253.34</v>
      </c>
      <c r="R161" s="182">
        <v>1924.66</v>
      </c>
      <c r="S161" s="182">
        <v>6178</v>
      </c>
      <c r="T161" s="515">
        <v>6178</v>
      </c>
      <c r="U161" s="515">
        <v>0</v>
      </c>
    </row>
    <row r="162" spans="1:21">
      <c r="A162" s="512">
        <v>161</v>
      </c>
      <c r="B162" s="513" t="s">
        <v>579</v>
      </c>
      <c r="C162" s="514" t="s">
        <v>271</v>
      </c>
      <c r="D162" s="513" t="s">
        <v>214</v>
      </c>
      <c r="E162" s="513" t="s">
        <v>580</v>
      </c>
      <c r="F162" s="513" t="s">
        <v>273</v>
      </c>
      <c r="G162" s="182">
        <v>41</v>
      </c>
      <c r="H162" s="182">
        <v>660.09</v>
      </c>
      <c r="I162" s="182">
        <v>29.91</v>
      </c>
      <c r="J162" s="182">
        <v>690</v>
      </c>
      <c r="K162" s="182">
        <v>285.58999999999997</v>
      </c>
      <c r="L162" s="182">
        <v>5.41</v>
      </c>
      <c r="M162" s="182">
        <v>291</v>
      </c>
      <c r="N162" s="182">
        <v>0</v>
      </c>
      <c r="O162" s="182">
        <v>0</v>
      </c>
      <c r="P162" s="182">
        <v>0</v>
      </c>
      <c r="Q162" s="182">
        <v>945.68</v>
      </c>
      <c r="R162" s="182">
        <v>35.32</v>
      </c>
      <c r="S162" s="182">
        <v>981</v>
      </c>
      <c r="T162" s="515">
        <v>981</v>
      </c>
      <c r="U162" s="515">
        <v>0</v>
      </c>
    </row>
    <row r="163" spans="1:21">
      <c r="A163" s="512">
        <v>162</v>
      </c>
      <c r="B163" s="513" t="s">
        <v>581</v>
      </c>
      <c r="C163" s="514" t="s">
        <v>271</v>
      </c>
      <c r="D163" s="513" t="s">
        <v>214</v>
      </c>
      <c r="E163" s="513" t="s">
        <v>582</v>
      </c>
      <c r="F163" s="513" t="s">
        <v>273</v>
      </c>
      <c r="G163" s="182">
        <v>4</v>
      </c>
      <c r="H163" s="182">
        <v>94.68</v>
      </c>
      <c r="I163" s="182">
        <v>3.32</v>
      </c>
      <c r="J163" s="182">
        <v>98</v>
      </c>
      <c r="K163" s="182">
        <v>105</v>
      </c>
      <c r="L163" s="182">
        <v>1</v>
      </c>
      <c r="M163" s="182">
        <v>106</v>
      </c>
      <c r="N163" s="182">
        <v>0</v>
      </c>
      <c r="O163" s="182">
        <v>0</v>
      </c>
      <c r="P163" s="182">
        <v>0</v>
      </c>
      <c r="Q163" s="182">
        <v>199.68</v>
      </c>
      <c r="R163" s="182">
        <v>4.32</v>
      </c>
      <c r="S163" s="182">
        <v>204</v>
      </c>
      <c r="T163" s="515">
        <v>204</v>
      </c>
      <c r="U163" s="515">
        <v>0</v>
      </c>
    </row>
    <row r="164" spans="1:21">
      <c r="A164" s="512">
        <v>163</v>
      </c>
      <c r="B164" s="513" t="s">
        <v>583</v>
      </c>
      <c r="C164" s="514" t="s">
        <v>271</v>
      </c>
      <c r="D164" s="513" t="s">
        <v>214</v>
      </c>
      <c r="E164" s="513" t="s">
        <v>584</v>
      </c>
      <c r="F164" s="513" t="s">
        <v>273</v>
      </c>
      <c r="G164" s="182">
        <v>0</v>
      </c>
      <c r="H164" s="182">
        <v>1539.17</v>
      </c>
      <c r="I164" s="182">
        <v>135.83000000000001</v>
      </c>
      <c r="J164" s="182">
        <v>1675</v>
      </c>
      <c r="K164" s="182">
        <v>0</v>
      </c>
      <c r="L164" s="182">
        <v>0</v>
      </c>
      <c r="M164" s="182">
        <v>0</v>
      </c>
      <c r="N164" s="182">
        <v>0</v>
      </c>
      <c r="O164" s="182">
        <v>0</v>
      </c>
      <c r="P164" s="182">
        <v>0</v>
      </c>
      <c r="Q164" s="182">
        <v>1539.17</v>
      </c>
      <c r="R164" s="182">
        <v>135.83000000000001</v>
      </c>
      <c r="S164" s="182">
        <v>1675</v>
      </c>
      <c r="T164" s="515">
        <v>1675</v>
      </c>
      <c r="U164" s="515">
        <v>0</v>
      </c>
    </row>
    <row r="165" spans="1:21">
      <c r="A165" s="512">
        <v>164</v>
      </c>
      <c r="B165" s="513" t="s">
        <v>585</v>
      </c>
      <c r="C165" s="514" t="s">
        <v>271</v>
      </c>
      <c r="D165" s="513" t="s">
        <v>214</v>
      </c>
      <c r="E165" s="513" t="s">
        <v>586</v>
      </c>
      <c r="F165" s="513" t="s">
        <v>273</v>
      </c>
      <c r="G165" s="182">
        <v>0</v>
      </c>
      <c r="H165" s="182">
        <v>121</v>
      </c>
      <c r="I165" s="182">
        <v>1</v>
      </c>
      <c r="J165" s="182">
        <v>122</v>
      </c>
      <c r="K165" s="182">
        <v>85</v>
      </c>
      <c r="L165" s="182">
        <v>1</v>
      </c>
      <c r="M165" s="182">
        <v>86</v>
      </c>
      <c r="N165" s="182">
        <v>0</v>
      </c>
      <c r="O165" s="182">
        <v>0</v>
      </c>
      <c r="P165" s="182">
        <v>0</v>
      </c>
      <c r="Q165" s="182">
        <v>206</v>
      </c>
      <c r="R165" s="182">
        <v>2</v>
      </c>
      <c r="S165" s="182">
        <v>208</v>
      </c>
      <c r="T165" s="515">
        <v>208</v>
      </c>
      <c r="U165" s="515">
        <v>0</v>
      </c>
    </row>
    <row r="166" spans="1:21">
      <c r="A166" s="512">
        <v>165</v>
      </c>
      <c r="B166" s="513" t="s">
        <v>587</v>
      </c>
      <c r="C166" s="514" t="s">
        <v>271</v>
      </c>
      <c r="D166" s="513" t="s">
        <v>214</v>
      </c>
      <c r="E166" s="513" t="s">
        <v>588</v>
      </c>
      <c r="F166" s="513" t="s">
        <v>589</v>
      </c>
      <c r="G166" s="182">
        <v>2055</v>
      </c>
      <c r="H166" s="182">
        <v>44439</v>
      </c>
      <c r="I166" s="182">
        <v>100</v>
      </c>
      <c r="J166" s="182">
        <v>44539</v>
      </c>
      <c r="K166" s="182">
        <v>33856.99</v>
      </c>
      <c r="L166" s="182">
        <v>237.01</v>
      </c>
      <c r="M166" s="182">
        <v>34094</v>
      </c>
      <c r="N166" s="182">
        <v>44439</v>
      </c>
      <c r="O166" s="182">
        <v>100</v>
      </c>
      <c r="P166" s="182">
        <v>44539</v>
      </c>
      <c r="Q166" s="182">
        <v>33856.99</v>
      </c>
      <c r="R166" s="182">
        <v>237.01</v>
      </c>
      <c r="S166" s="182">
        <v>34094</v>
      </c>
      <c r="T166" s="515">
        <v>34094</v>
      </c>
      <c r="U166" s="515">
        <v>0</v>
      </c>
    </row>
    <row r="167" spans="1:21">
      <c r="A167" s="512">
        <v>166</v>
      </c>
      <c r="B167" s="513" t="s">
        <v>590</v>
      </c>
      <c r="C167" s="514" t="s">
        <v>271</v>
      </c>
      <c r="D167" s="513" t="s">
        <v>214</v>
      </c>
      <c r="E167" s="513" t="s">
        <v>591</v>
      </c>
      <c r="F167" s="513" t="s">
        <v>273</v>
      </c>
      <c r="G167" s="182">
        <v>0</v>
      </c>
      <c r="H167" s="182">
        <v>198.1</v>
      </c>
      <c r="I167" s="182">
        <v>6.9</v>
      </c>
      <c r="J167" s="182">
        <v>205</v>
      </c>
      <c r="K167" s="182">
        <v>85.43</v>
      </c>
      <c r="L167" s="182">
        <v>1.57</v>
      </c>
      <c r="M167" s="182">
        <v>87</v>
      </c>
      <c r="N167" s="182">
        <v>0</v>
      </c>
      <c r="O167" s="182">
        <v>0</v>
      </c>
      <c r="P167" s="182">
        <v>0</v>
      </c>
      <c r="Q167" s="182">
        <v>283.52999999999997</v>
      </c>
      <c r="R167" s="182">
        <v>8.4700000000000006</v>
      </c>
      <c r="S167" s="182">
        <v>292</v>
      </c>
      <c r="T167" s="515">
        <v>292</v>
      </c>
      <c r="U167" s="515">
        <v>0</v>
      </c>
    </row>
    <row r="168" spans="1:21">
      <c r="A168" s="512">
        <v>167</v>
      </c>
      <c r="B168" s="513" t="s">
        <v>592</v>
      </c>
      <c r="C168" s="514" t="s">
        <v>271</v>
      </c>
      <c r="D168" s="513" t="s">
        <v>214</v>
      </c>
      <c r="E168" s="513" t="s">
        <v>593</v>
      </c>
      <c r="F168" s="513" t="s">
        <v>273</v>
      </c>
      <c r="G168" s="182">
        <v>0</v>
      </c>
      <c r="H168" s="182">
        <v>94.09</v>
      </c>
      <c r="I168" s="182">
        <v>6.91</v>
      </c>
      <c r="J168" s="182">
        <v>101</v>
      </c>
      <c r="K168" s="182">
        <v>85</v>
      </c>
      <c r="L168" s="182">
        <v>1</v>
      </c>
      <c r="M168" s="182">
        <v>86</v>
      </c>
      <c r="N168" s="182">
        <v>0</v>
      </c>
      <c r="O168" s="182">
        <v>0</v>
      </c>
      <c r="P168" s="182">
        <v>0</v>
      </c>
      <c r="Q168" s="182">
        <v>179.09</v>
      </c>
      <c r="R168" s="182">
        <v>7.91</v>
      </c>
      <c r="S168" s="182">
        <v>187</v>
      </c>
      <c r="T168" s="515">
        <v>187</v>
      </c>
      <c r="U168" s="515">
        <v>0</v>
      </c>
    </row>
    <row r="169" spans="1:21">
      <c r="A169" s="512">
        <v>168</v>
      </c>
      <c r="B169" s="513" t="s">
        <v>594</v>
      </c>
      <c r="C169" s="514" t="s">
        <v>271</v>
      </c>
      <c r="D169" s="513" t="s">
        <v>214</v>
      </c>
      <c r="E169" s="513" t="s">
        <v>595</v>
      </c>
      <c r="F169" s="513" t="s">
        <v>273</v>
      </c>
      <c r="G169" s="182">
        <v>0</v>
      </c>
      <c r="H169" s="182">
        <v>194.11</v>
      </c>
      <c r="I169" s="182">
        <v>3.89</v>
      </c>
      <c r="J169" s="182">
        <v>198</v>
      </c>
      <c r="K169" s="182">
        <v>84.61</v>
      </c>
      <c r="L169" s="182">
        <v>1.39</v>
      </c>
      <c r="M169" s="182">
        <v>86</v>
      </c>
      <c r="N169" s="182">
        <v>0</v>
      </c>
      <c r="O169" s="182">
        <v>0</v>
      </c>
      <c r="P169" s="182">
        <v>0</v>
      </c>
      <c r="Q169" s="182">
        <v>278.72000000000003</v>
      </c>
      <c r="R169" s="182">
        <v>5.28</v>
      </c>
      <c r="S169" s="182">
        <v>284</v>
      </c>
      <c r="T169" s="515">
        <v>284</v>
      </c>
      <c r="U169" s="515">
        <v>0</v>
      </c>
    </row>
    <row r="170" spans="1:21">
      <c r="A170" s="512">
        <v>169</v>
      </c>
      <c r="B170" s="513" t="s">
        <v>596</v>
      </c>
      <c r="C170" s="514" t="s">
        <v>271</v>
      </c>
      <c r="D170" s="513" t="s">
        <v>214</v>
      </c>
      <c r="E170" s="513" t="s">
        <v>597</v>
      </c>
      <c r="F170" s="513" t="s">
        <v>273</v>
      </c>
      <c r="G170" s="182">
        <v>0</v>
      </c>
      <c r="H170" s="182">
        <v>193</v>
      </c>
      <c r="I170" s="182">
        <v>1</v>
      </c>
      <c r="J170" s="182">
        <v>194</v>
      </c>
      <c r="K170" s="182">
        <v>84.62</v>
      </c>
      <c r="L170" s="182">
        <v>1.38</v>
      </c>
      <c r="M170" s="182">
        <v>86</v>
      </c>
      <c r="N170" s="182">
        <v>0</v>
      </c>
      <c r="O170" s="182">
        <v>0</v>
      </c>
      <c r="P170" s="182">
        <v>0</v>
      </c>
      <c r="Q170" s="182">
        <v>277.62</v>
      </c>
      <c r="R170" s="182">
        <v>2.38</v>
      </c>
      <c r="S170" s="182">
        <v>280</v>
      </c>
      <c r="T170" s="515">
        <v>280</v>
      </c>
      <c r="U170" s="515">
        <v>0</v>
      </c>
    </row>
    <row r="171" spans="1:21">
      <c r="A171" s="512">
        <v>170</v>
      </c>
      <c r="B171" s="513" t="s">
        <v>598</v>
      </c>
      <c r="C171" s="514" t="s">
        <v>271</v>
      </c>
      <c r="D171" s="513" t="s">
        <v>214</v>
      </c>
      <c r="E171" s="513" t="s">
        <v>599</v>
      </c>
      <c r="F171" s="513" t="s">
        <v>273</v>
      </c>
      <c r="G171" s="182">
        <v>4</v>
      </c>
      <c r="H171" s="182">
        <v>156.91</v>
      </c>
      <c r="I171" s="182">
        <v>1.0900000000000001</v>
      </c>
      <c r="J171" s="182">
        <v>158</v>
      </c>
      <c r="K171" s="182">
        <v>104.83</v>
      </c>
      <c r="L171" s="182">
        <v>1.17</v>
      </c>
      <c r="M171" s="182">
        <v>106</v>
      </c>
      <c r="N171" s="182">
        <v>0</v>
      </c>
      <c r="O171" s="182">
        <v>0</v>
      </c>
      <c r="P171" s="182">
        <v>0</v>
      </c>
      <c r="Q171" s="182">
        <v>261.74</v>
      </c>
      <c r="R171" s="182">
        <v>2.2599999999999998</v>
      </c>
      <c r="S171" s="182">
        <v>264</v>
      </c>
      <c r="T171" s="515">
        <v>264</v>
      </c>
      <c r="U171" s="515">
        <v>0</v>
      </c>
    </row>
    <row r="172" spans="1:21">
      <c r="A172" s="512">
        <v>171</v>
      </c>
      <c r="B172" s="513" t="s">
        <v>600</v>
      </c>
      <c r="C172" s="514" t="s">
        <v>271</v>
      </c>
      <c r="D172" s="513" t="s">
        <v>214</v>
      </c>
      <c r="E172" s="513" t="s">
        <v>601</v>
      </c>
      <c r="F172" s="513" t="s">
        <v>273</v>
      </c>
      <c r="G172" s="182">
        <v>8</v>
      </c>
      <c r="H172" s="182">
        <v>160</v>
      </c>
      <c r="I172" s="182">
        <v>2</v>
      </c>
      <c r="J172" s="182">
        <v>162</v>
      </c>
      <c r="K172" s="182">
        <v>123.8</v>
      </c>
      <c r="L172" s="182">
        <v>1.2</v>
      </c>
      <c r="M172" s="182">
        <v>125</v>
      </c>
      <c r="N172" s="182">
        <v>0</v>
      </c>
      <c r="O172" s="182">
        <v>0</v>
      </c>
      <c r="P172" s="182">
        <v>0</v>
      </c>
      <c r="Q172" s="182">
        <v>283.8</v>
      </c>
      <c r="R172" s="182">
        <v>3.2</v>
      </c>
      <c r="S172" s="182">
        <v>287</v>
      </c>
      <c r="T172" s="515">
        <v>287</v>
      </c>
      <c r="U172" s="515">
        <v>0</v>
      </c>
    </row>
    <row r="173" spans="1:21">
      <c r="A173" s="512">
        <v>172</v>
      </c>
      <c r="B173" s="513" t="s">
        <v>602</v>
      </c>
      <c r="C173" s="514" t="s">
        <v>271</v>
      </c>
      <c r="D173" s="513" t="s">
        <v>214</v>
      </c>
      <c r="E173" s="513" t="s">
        <v>603</v>
      </c>
      <c r="F173" s="513" t="s">
        <v>273</v>
      </c>
      <c r="G173" s="182">
        <v>9</v>
      </c>
      <c r="H173" s="182">
        <v>193.57</v>
      </c>
      <c r="I173" s="182">
        <v>9.43</v>
      </c>
      <c r="J173" s="182">
        <v>203</v>
      </c>
      <c r="K173" s="182">
        <v>129.46</v>
      </c>
      <c r="L173" s="182">
        <v>1.54</v>
      </c>
      <c r="M173" s="182">
        <v>131</v>
      </c>
      <c r="N173" s="182">
        <v>0</v>
      </c>
      <c r="O173" s="182">
        <v>0</v>
      </c>
      <c r="P173" s="182">
        <v>0</v>
      </c>
      <c r="Q173" s="182">
        <v>323.02999999999997</v>
      </c>
      <c r="R173" s="182">
        <v>10.97</v>
      </c>
      <c r="S173" s="182">
        <v>334</v>
      </c>
      <c r="T173" s="515">
        <v>334</v>
      </c>
      <c r="U173" s="515">
        <v>0</v>
      </c>
    </row>
    <row r="174" spans="1:21">
      <c r="A174" s="512">
        <v>173</v>
      </c>
      <c r="B174" s="513" t="s">
        <v>604</v>
      </c>
      <c r="C174" s="514" t="s">
        <v>271</v>
      </c>
      <c r="D174" s="513" t="s">
        <v>214</v>
      </c>
      <c r="E174" s="513" t="s">
        <v>605</v>
      </c>
      <c r="F174" s="513" t="s">
        <v>273</v>
      </c>
      <c r="G174" s="182">
        <v>0</v>
      </c>
      <c r="H174" s="182">
        <v>194.01</v>
      </c>
      <c r="I174" s="182">
        <v>8.99</v>
      </c>
      <c r="J174" s="182">
        <v>203</v>
      </c>
      <c r="K174" s="182">
        <v>84.61</v>
      </c>
      <c r="L174" s="182">
        <v>1.39</v>
      </c>
      <c r="M174" s="182">
        <v>86</v>
      </c>
      <c r="N174" s="182">
        <v>0</v>
      </c>
      <c r="O174" s="182">
        <v>0</v>
      </c>
      <c r="P174" s="182">
        <v>0</v>
      </c>
      <c r="Q174" s="182">
        <v>278.62</v>
      </c>
      <c r="R174" s="182">
        <v>10.38</v>
      </c>
      <c r="S174" s="182">
        <v>289</v>
      </c>
      <c r="T174" s="515">
        <v>289</v>
      </c>
      <c r="U174" s="515">
        <v>0</v>
      </c>
    </row>
    <row r="175" spans="1:21">
      <c r="A175" s="512">
        <v>174</v>
      </c>
      <c r="B175" s="513" t="s">
        <v>606</v>
      </c>
      <c r="C175" s="514" t="s">
        <v>271</v>
      </c>
      <c r="D175" s="513" t="s">
        <v>214</v>
      </c>
      <c r="E175" s="513" t="s">
        <v>607</v>
      </c>
      <c r="F175" s="513" t="s">
        <v>273</v>
      </c>
      <c r="G175" s="182">
        <v>0</v>
      </c>
      <c r="H175" s="182">
        <v>432.81</v>
      </c>
      <c r="I175" s="182">
        <v>11.19</v>
      </c>
      <c r="J175" s="182">
        <v>444</v>
      </c>
      <c r="K175" s="182">
        <v>85.07</v>
      </c>
      <c r="L175" s="182">
        <v>3.93</v>
      </c>
      <c r="M175" s="182">
        <v>89</v>
      </c>
      <c r="N175" s="182">
        <v>0</v>
      </c>
      <c r="O175" s="182">
        <v>0</v>
      </c>
      <c r="P175" s="182">
        <v>0</v>
      </c>
      <c r="Q175" s="182">
        <v>517.88</v>
      </c>
      <c r="R175" s="182">
        <v>15.12</v>
      </c>
      <c r="S175" s="182">
        <v>533</v>
      </c>
      <c r="T175" s="515">
        <v>533</v>
      </c>
      <c r="U175" s="515">
        <v>0</v>
      </c>
    </row>
    <row r="176" spans="1:21">
      <c r="A176" s="512">
        <v>175</v>
      </c>
      <c r="B176" s="513" t="s">
        <v>608</v>
      </c>
      <c r="C176" s="514" t="s">
        <v>271</v>
      </c>
      <c r="D176" s="513" t="s">
        <v>214</v>
      </c>
      <c r="E176" s="513" t="s">
        <v>609</v>
      </c>
      <c r="F176" s="513" t="s">
        <v>273</v>
      </c>
      <c r="G176" s="182">
        <v>0</v>
      </c>
      <c r="H176" s="182">
        <v>169.87</v>
      </c>
      <c r="I176" s="182">
        <v>2.13</v>
      </c>
      <c r="J176" s="182">
        <v>172</v>
      </c>
      <c r="K176" s="182">
        <v>84.7</v>
      </c>
      <c r="L176" s="182">
        <v>1.3</v>
      </c>
      <c r="M176" s="182">
        <v>86</v>
      </c>
      <c r="N176" s="182">
        <v>0</v>
      </c>
      <c r="O176" s="182">
        <v>0</v>
      </c>
      <c r="P176" s="182">
        <v>0</v>
      </c>
      <c r="Q176" s="182">
        <v>254.57</v>
      </c>
      <c r="R176" s="182">
        <v>3.43</v>
      </c>
      <c r="S176" s="182">
        <v>258</v>
      </c>
      <c r="T176" s="515">
        <v>258</v>
      </c>
      <c r="U176" s="515">
        <v>0</v>
      </c>
    </row>
    <row r="177" spans="1:21">
      <c r="A177" s="512">
        <v>176</v>
      </c>
      <c r="B177" s="513" t="s">
        <v>610</v>
      </c>
      <c r="C177" s="514" t="s">
        <v>271</v>
      </c>
      <c r="D177" s="513" t="s">
        <v>214</v>
      </c>
      <c r="E177" s="513" t="s">
        <v>611</v>
      </c>
      <c r="F177" s="513" t="s">
        <v>273</v>
      </c>
      <c r="G177" s="182">
        <v>0</v>
      </c>
      <c r="H177" s="182">
        <v>193.72</v>
      </c>
      <c r="I177" s="182">
        <v>3.28</v>
      </c>
      <c r="J177" s="182">
        <v>197</v>
      </c>
      <c r="K177" s="182">
        <v>84.61</v>
      </c>
      <c r="L177" s="182">
        <v>1.39</v>
      </c>
      <c r="M177" s="182">
        <v>86</v>
      </c>
      <c r="N177" s="182">
        <v>0</v>
      </c>
      <c r="O177" s="182">
        <v>0</v>
      </c>
      <c r="P177" s="182">
        <v>0</v>
      </c>
      <c r="Q177" s="182">
        <v>278.33</v>
      </c>
      <c r="R177" s="182">
        <v>4.67</v>
      </c>
      <c r="S177" s="182">
        <v>283</v>
      </c>
      <c r="T177" s="515">
        <v>283</v>
      </c>
      <c r="U177" s="515">
        <v>0</v>
      </c>
    </row>
    <row r="178" spans="1:21">
      <c r="A178" s="512">
        <v>177</v>
      </c>
      <c r="B178" s="513" t="s">
        <v>612</v>
      </c>
      <c r="C178" s="514" t="s">
        <v>271</v>
      </c>
      <c r="D178" s="513" t="s">
        <v>214</v>
      </c>
      <c r="E178" s="513" t="s">
        <v>613</v>
      </c>
      <c r="F178" s="513" t="s">
        <v>273</v>
      </c>
      <c r="G178" s="182">
        <v>0</v>
      </c>
      <c r="H178" s="182">
        <v>-174</v>
      </c>
      <c r="I178" s="182">
        <v>0</v>
      </c>
      <c r="J178" s="182">
        <v>-174</v>
      </c>
      <c r="K178" s="182">
        <v>85</v>
      </c>
      <c r="L178" s="182">
        <v>0</v>
      </c>
      <c r="M178" s="182">
        <v>85</v>
      </c>
      <c r="N178" s="182">
        <v>0</v>
      </c>
      <c r="O178" s="182">
        <v>0</v>
      </c>
      <c r="P178" s="182">
        <v>0</v>
      </c>
      <c r="Q178" s="182">
        <v>-89</v>
      </c>
      <c r="R178" s="182">
        <v>0</v>
      </c>
      <c r="S178" s="182">
        <v>-89</v>
      </c>
      <c r="T178" s="515">
        <v>-89</v>
      </c>
      <c r="U178" s="515">
        <v>0</v>
      </c>
    </row>
    <row r="179" spans="1:21">
      <c r="A179" s="512">
        <v>178</v>
      </c>
      <c r="B179" s="513" t="s">
        <v>614</v>
      </c>
      <c r="C179" s="514" t="s">
        <v>271</v>
      </c>
      <c r="D179" s="513" t="s">
        <v>214</v>
      </c>
      <c r="E179" s="513" t="s">
        <v>615</v>
      </c>
      <c r="F179" s="513" t="s">
        <v>273</v>
      </c>
      <c r="G179" s="182">
        <v>0</v>
      </c>
      <c r="H179" s="182">
        <v>193.3</v>
      </c>
      <c r="I179" s="182">
        <v>16.7</v>
      </c>
      <c r="J179" s="182">
        <v>210</v>
      </c>
      <c r="K179" s="182">
        <v>84.61</v>
      </c>
      <c r="L179" s="182">
        <v>1.39</v>
      </c>
      <c r="M179" s="182">
        <v>86</v>
      </c>
      <c r="N179" s="182">
        <v>0</v>
      </c>
      <c r="O179" s="182">
        <v>0</v>
      </c>
      <c r="P179" s="182">
        <v>0</v>
      </c>
      <c r="Q179" s="182">
        <v>277.91000000000003</v>
      </c>
      <c r="R179" s="182">
        <v>18.09</v>
      </c>
      <c r="S179" s="182">
        <v>296</v>
      </c>
      <c r="T179" s="515">
        <v>296</v>
      </c>
      <c r="U179" s="515">
        <v>0</v>
      </c>
    </row>
    <row r="180" spans="1:21">
      <c r="A180" s="512">
        <v>179</v>
      </c>
      <c r="B180" s="513" t="s">
        <v>616</v>
      </c>
      <c r="C180" s="514" t="s">
        <v>271</v>
      </c>
      <c r="D180" s="513" t="s">
        <v>214</v>
      </c>
      <c r="E180" s="513" t="s">
        <v>617</v>
      </c>
      <c r="F180" s="513" t="s">
        <v>273</v>
      </c>
      <c r="G180" s="182">
        <v>0</v>
      </c>
      <c r="H180" s="182">
        <v>279.58999999999997</v>
      </c>
      <c r="I180" s="182">
        <v>9.41</v>
      </c>
      <c r="J180" s="182">
        <v>289</v>
      </c>
      <c r="K180" s="182">
        <v>84.61</v>
      </c>
      <c r="L180" s="182">
        <v>2.39</v>
      </c>
      <c r="M180" s="182">
        <v>87</v>
      </c>
      <c r="N180" s="182">
        <v>0</v>
      </c>
      <c r="O180" s="182">
        <v>0</v>
      </c>
      <c r="P180" s="182">
        <v>0</v>
      </c>
      <c r="Q180" s="182">
        <v>364.2</v>
      </c>
      <c r="R180" s="182">
        <v>11.8</v>
      </c>
      <c r="S180" s="182">
        <v>376</v>
      </c>
      <c r="T180" s="515">
        <v>376</v>
      </c>
      <c r="U180" s="515">
        <v>0</v>
      </c>
    </row>
    <row r="181" spans="1:21">
      <c r="A181" s="512">
        <v>180</v>
      </c>
      <c r="B181" s="513" t="s">
        <v>618</v>
      </c>
      <c r="C181" s="514" t="s">
        <v>271</v>
      </c>
      <c r="D181" s="513" t="s">
        <v>214</v>
      </c>
      <c r="E181" s="513" t="s">
        <v>619</v>
      </c>
      <c r="F181" s="513" t="s">
        <v>273</v>
      </c>
      <c r="G181" s="182">
        <v>0</v>
      </c>
      <c r="H181" s="182">
        <v>193.55</v>
      </c>
      <c r="I181" s="182">
        <v>31.45</v>
      </c>
      <c r="J181" s="182">
        <v>225</v>
      </c>
      <c r="K181" s="182">
        <v>84.61</v>
      </c>
      <c r="L181" s="182">
        <v>1.39</v>
      </c>
      <c r="M181" s="182">
        <v>86</v>
      </c>
      <c r="N181" s="182">
        <v>0</v>
      </c>
      <c r="O181" s="182">
        <v>0</v>
      </c>
      <c r="P181" s="182">
        <v>0</v>
      </c>
      <c r="Q181" s="182">
        <v>278.16000000000003</v>
      </c>
      <c r="R181" s="182">
        <v>32.840000000000003</v>
      </c>
      <c r="S181" s="182">
        <v>311</v>
      </c>
      <c r="T181" s="515">
        <v>311</v>
      </c>
      <c r="U181" s="515">
        <v>0</v>
      </c>
    </row>
    <row r="182" spans="1:21">
      <c r="A182" s="512">
        <v>181</v>
      </c>
      <c r="B182" s="513" t="s">
        <v>620</v>
      </c>
      <c r="C182" s="514" t="s">
        <v>271</v>
      </c>
      <c r="D182" s="513" t="s">
        <v>214</v>
      </c>
      <c r="E182" s="513" t="s">
        <v>621</v>
      </c>
      <c r="F182" s="513" t="s">
        <v>273</v>
      </c>
      <c r="G182" s="182">
        <v>0</v>
      </c>
      <c r="H182" s="182">
        <v>205.46</v>
      </c>
      <c r="I182" s="182">
        <v>5.54</v>
      </c>
      <c r="J182" s="182">
        <v>211</v>
      </c>
      <c r="K182" s="182">
        <v>85.5</v>
      </c>
      <c r="L182" s="182">
        <v>1.5</v>
      </c>
      <c r="M182" s="182">
        <v>87</v>
      </c>
      <c r="N182" s="182">
        <v>0</v>
      </c>
      <c r="O182" s="182">
        <v>0</v>
      </c>
      <c r="P182" s="182">
        <v>0</v>
      </c>
      <c r="Q182" s="182">
        <v>290.95999999999998</v>
      </c>
      <c r="R182" s="182">
        <v>7.04</v>
      </c>
      <c r="S182" s="182">
        <v>298</v>
      </c>
      <c r="T182" s="515">
        <v>298</v>
      </c>
      <c r="U182" s="515">
        <v>0</v>
      </c>
    </row>
    <row r="183" spans="1:21">
      <c r="A183" s="512">
        <v>182</v>
      </c>
      <c r="B183" s="513" t="s">
        <v>622</v>
      </c>
      <c r="C183" s="514" t="s">
        <v>271</v>
      </c>
      <c r="D183" s="513" t="s">
        <v>214</v>
      </c>
      <c r="E183" s="513" t="s">
        <v>623</v>
      </c>
      <c r="F183" s="513" t="s">
        <v>273</v>
      </c>
      <c r="G183" s="182">
        <v>3</v>
      </c>
      <c r="H183" s="182">
        <v>1715.11</v>
      </c>
      <c r="I183" s="182">
        <v>13.89</v>
      </c>
      <c r="J183" s="182">
        <v>1729</v>
      </c>
      <c r="K183" s="182">
        <v>500.02</v>
      </c>
      <c r="L183" s="182">
        <v>13.98</v>
      </c>
      <c r="M183" s="182">
        <v>514</v>
      </c>
      <c r="N183" s="182">
        <v>0</v>
      </c>
      <c r="O183" s="182">
        <v>0</v>
      </c>
      <c r="P183" s="182">
        <v>0</v>
      </c>
      <c r="Q183" s="182">
        <v>2215.13</v>
      </c>
      <c r="R183" s="182">
        <v>27.87</v>
      </c>
      <c r="S183" s="182">
        <v>2243</v>
      </c>
      <c r="T183" s="515">
        <v>2243</v>
      </c>
      <c r="U183" s="515">
        <v>0</v>
      </c>
    </row>
    <row r="184" spans="1:21">
      <c r="A184" s="512">
        <v>183</v>
      </c>
      <c r="B184" s="513" t="s">
        <v>624</v>
      </c>
      <c r="C184" s="514" t="s">
        <v>271</v>
      </c>
      <c r="D184" s="513" t="s">
        <v>214</v>
      </c>
      <c r="E184" s="513" t="s">
        <v>625</v>
      </c>
      <c r="F184" s="513" t="s">
        <v>273</v>
      </c>
      <c r="G184" s="182">
        <v>0</v>
      </c>
      <c r="H184" s="182">
        <v>180</v>
      </c>
      <c r="I184" s="182">
        <v>1</v>
      </c>
      <c r="J184" s="182">
        <v>181</v>
      </c>
      <c r="K184" s="182">
        <v>84.62</v>
      </c>
      <c r="L184" s="182">
        <v>1.38</v>
      </c>
      <c r="M184" s="182">
        <v>86</v>
      </c>
      <c r="N184" s="182">
        <v>0</v>
      </c>
      <c r="O184" s="182">
        <v>0</v>
      </c>
      <c r="P184" s="182">
        <v>0</v>
      </c>
      <c r="Q184" s="182">
        <v>264.62</v>
      </c>
      <c r="R184" s="182">
        <v>2.38</v>
      </c>
      <c r="S184" s="182">
        <v>267</v>
      </c>
      <c r="T184" s="515">
        <v>267</v>
      </c>
      <c r="U184" s="515">
        <v>0</v>
      </c>
    </row>
    <row r="185" spans="1:21">
      <c r="A185" s="512">
        <v>184</v>
      </c>
      <c r="B185" s="513" t="s">
        <v>626</v>
      </c>
      <c r="C185" s="514" t="s">
        <v>271</v>
      </c>
      <c r="D185" s="513" t="s">
        <v>214</v>
      </c>
      <c r="E185" s="513" t="s">
        <v>627</v>
      </c>
      <c r="F185" s="513" t="s">
        <v>273</v>
      </c>
      <c r="G185" s="182">
        <v>0</v>
      </c>
      <c r="H185" s="182">
        <v>1086.0899999999999</v>
      </c>
      <c r="I185" s="182">
        <v>66.91</v>
      </c>
      <c r="J185" s="182">
        <v>1153</v>
      </c>
      <c r="K185" s="182">
        <v>84.54</v>
      </c>
      <c r="L185" s="182">
        <v>10.46</v>
      </c>
      <c r="M185" s="182">
        <v>95</v>
      </c>
      <c r="N185" s="182">
        <v>0</v>
      </c>
      <c r="O185" s="182">
        <v>0</v>
      </c>
      <c r="P185" s="182">
        <v>0</v>
      </c>
      <c r="Q185" s="182">
        <v>1170.6300000000001</v>
      </c>
      <c r="R185" s="182">
        <v>77.37</v>
      </c>
      <c r="S185" s="182">
        <v>1248</v>
      </c>
      <c r="T185" s="515">
        <v>1248</v>
      </c>
      <c r="U185" s="515">
        <v>0</v>
      </c>
    </row>
    <row r="186" spans="1:21">
      <c r="A186" s="512">
        <v>185</v>
      </c>
      <c r="B186" s="513" t="s">
        <v>628</v>
      </c>
      <c r="C186" s="514" t="s">
        <v>271</v>
      </c>
      <c r="D186" s="513" t="s">
        <v>214</v>
      </c>
      <c r="E186" s="513" t="s">
        <v>629</v>
      </c>
      <c r="F186" s="513" t="s">
        <v>273</v>
      </c>
      <c r="G186" s="182">
        <v>0</v>
      </c>
      <c r="H186" s="182">
        <v>-720</v>
      </c>
      <c r="I186" s="182">
        <v>0</v>
      </c>
      <c r="J186" s="182">
        <v>-720</v>
      </c>
      <c r="K186" s="182">
        <v>0</v>
      </c>
      <c r="L186" s="182">
        <v>0</v>
      </c>
      <c r="M186" s="182">
        <v>0</v>
      </c>
      <c r="N186" s="182">
        <v>0</v>
      </c>
      <c r="O186" s="182">
        <v>0</v>
      </c>
      <c r="P186" s="182">
        <v>0</v>
      </c>
      <c r="Q186" s="182">
        <v>-720</v>
      </c>
      <c r="R186" s="182">
        <v>0</v>
      </c>
      <c r="S186" s="182">
        <v>-720</v>
      </c>
      <c r="T186" s="515">
        <v>-720</v>
      </c>
      <c r="U186" s="515">
        <v>0</v>
      </c>
    </row>
    <row r="187" spans="1:21">
      <c r="A187" s="512">
        <v>186</v>
      </c>
      <c r="B187" s="513" t="s">
        <v>630</v>
      </c>
      <c r="C187" s="514" t="s">
        <v>271</v>
      </c>
      <c r="D187" s="513" t="s">
        <v>214</v>
      </c>
      <c r="E187" s="513" t="s">
        <v>631</v>
      </c>
      <c r="F187" s="513" t="s">
        <v>273</v>
      </c>
      <c r="G187" s="182">
        <v>0</v>
      </c>
      <c r="H187" s="182">
        <v>206.31</v>
      </c>
      <c r="I187" s="182">
        <v>2.69</v>
      </c>
      <c r="J187" s="182">
        <v>209</v>
      </c>
      <c r="K187" s="182">
        <v>85.36</v>
      </c>
      <c r="L187" s="182">
        <v>1.64</v>
      </c>
      <c r="M187" s="182">
        <v>87</v>
      </c>
      <c r="N187" s="182">
        <v>0</v>
      </c>
      <c r="O187" s="182">
        <v>0</v>
      </c>
      <c r="P187" s="182">
        <v>0</v>
      </c>
      <c r="Q187" s="182">
        <v>291.67</v>
      </c>
      <c r="R187" s="182">
        <v>4.33</v>
      </c>
      <c r="S187" s="182">
        <v>296</v>
      </c>
      <c r="T187" s="515">
        <v>296</v>
      </c>
      <c r="U187" s="515">
        <v>0</v>
      </c>
    </row>
    <row r="188" spans="1:21">
      <c r="A188" s="512">
        <v>187</v>
      </c>
      <c r="B188" s="513" t="s">
        <v>632</v>
      </c>
      <c r="C188" s="514" t="s">
        <v>271</v>
      </c>
      <c r="D188" s="513" t="s">
        <v>214</v>
      </c>
      <c r="E188" s="513" t="s">
        <v>633</v>
      </c>
      <c r="F188" s="513" t="s">
        <v>273</v>
      </c>
      <c r="G188" s="182">
        <v>0</v>
      </c>
      <c r="H188" s="182">
        <v>194</v>
      </c>
      <c r="I188" s="182">
        <v>2</v>
      </c>
      <c r="J188" s="182">
        <v>196</v>
      </c>
      <c r="K188" s="182">
        <v>85.46</v>
      </c>
      <c r="L188" s="182">
        <v>1.54</v>
      </c>
      <c r="M188" s="182">
        <v>87</v>
      </c>
      <c r="N188" s="182">
        <v>0</v>
      </c>
      <c r="O188" s="182">
        <v>0</v>
      </c>
      <c r="P188" s="182">
        <v>0</v>
      </c>
      <c r="Q188" s="182">
        <v>279.45999999999998</v>
      </c>
      <c r="R188" s="182">
        <v>3.54</v>
      </c>
      <c r="S188" s="182">
        <v>283</v>
      </c>
      <c r="T188" s="515">
        <v>283</v>
      </c>
      <c r="U188" s="515">
        <v>0</v>
      </c>
    </row>
    <row r="189" spans="1:21">
      <c r="A189" s="512">
        <v>188</v>
      </c>
      <c r="B189" s="513" t="s">
        <v>634</v>
      </c>
      <c r="C189" s="514" t="s">
        <v>271</v>
      </c>
      <c r="D189" s="513" t="s">
        <v>214</v>
      </c>
      <c r="E189" s="513" t="s">
        <v>635</v>
      </c>
      <c r="F189" s="513" t="s">
        <v>273</v>
      </c>
      <c r="G189" s="182">
        <v>0</v>
      </c>
      <c r="H189" s="182">
        <v>623.47</v>
      </c>
      <c r="I189" s="182">
        <v>17.53</v>
      </c>
      <c r="J189" s="182">
        <v>641</v>
      </c>
      <c r="K189" s="182">
        <v>85.16</v>
      </c>
      <c r="L189" s="182">
        <v>5.84</v>
      </c>
      <c r="M189" s="182">
        <v>91</v>
      </c>
      <c r="N189" s="182">
        <v>708.63</v>
      </c>
      <c r="O189" s="182">
        <v>23.37</v>
      </c>
      <c r="P189" s="182">
        <v>732</v>
      </c>
      <c r="Q189" s="182">
        <v>0</v>
      </c>
      <c r="R189" s="182">
        <v>0</v>
      </c>
      <c r="S189" s="182">
        <v>0</v>
      </c>
      <c r="T189" s="515">
        <v>0</v>
      </c>
      <c r="U189" s="515">
        <v>0</v>
      </c>
    </row>
    <row r="190" spans="1:21">
      <c r="A190" s="512">
        <v>189</v>
      </c>
      <c r="B190" s="513" t="s">
        <v>636</v>
      </c>
      <c r="C190" s="514" t="s">
        <v>271</v>
      </c>
      <c r="D190" s="513" t="s">
        <v>214</v>
      </c>
      <c r="E190" s="513" t="s">
        <v>637</v>
      </c>
      <c r="F190" s="513" t="s">
        <v>273</v>
      </c>
      <c r="G190" s="182">
        <v>0</v>
      </c>
      <c r="H190" s="182">
        <v>397.3</v>
      </c>
      <c r="I190" s="182">
        <v>12.7</v>
      </c>
      <c r="J190" s="182">
        <v>410</v>
      </c>
      <c r="K190" s="182">
        <v>85.43</v>
      </c>
      <c r="L190" s="182">
        <v>3.57</v>
      </c>
      <c r="M190" s="182">
        <v>89</v>
      </c>
      <c r="N190" s="182">
        <v>0</v>
      </c>
      <c r="O190" s="182">
        <v>0</v>
      </c>
      <c r="P190" s="182">
        <v>0</v>
      </c>
      <c r="Q190" s="182">
        <v>482.73</v>
      </c>
      <c r="R190" s="182">
        <v>16.27</v>
      </c>
      <c r="S190" s="182">
        <v>499</v>
      </c>
      <c r="T190" s="515">
        <v>499</v>
      </c>
      <c r="U190" s="515">
        <v>0</v>
      </c>
    </row>
    <row r="191" spans="1:21">
      <c r="A191" s="512">
        <v>190</v>
      </c>
      <c r="B191" s="513" t="s">
        <v>638</v>
      </c>
      <c r="C191" s="514" t="s">
        <v>271</v>
      </c>
      <c r="D191" s="513" t="s">
        <v>214</v>
      </c>
      <c r="E191" s="513" t="s">
        <v>639</v>
      </c>
      <c r="F191" s="513" t="s">
        <v>273</v>
      </c>
      <c r="G191" s="182">
        <v>0</v>
      </c>
      <c r="H191" s="182">
        <v>194.31</v>
      </c>
      <c r="I191" s="182">
        <v>11.69</v>
      </c>
      <c r="J191" s="182">
        <v>206</v>
      </c>
      <c r="K191" s="182">
        <v>84.61</v>
      </c>
      <c r="L191" s="182">
        <v>1.39</v>
      </c>
      <c r="M191" s="182">
        <v>86</v>
      </c>
      <c r="N191" s="182">
        <v>0</v>
      </c>
      <c r="O191" s="182">
        <v>0</v>
      </c>
      <c r="P191" s="182">
        <v>0</v>
      </c>
      <c r="Q191" s="182">
        <v>278.92</v>
      </c>
      <c r="R191" s="182">
        <v>13.08</v>
      </c>
      <c r="S191" s="182">
        <v>292</v>
      </c>
      <c r="T191" s="515">
        <v>292</v>
      </c>
      <c r="U191" s="515">
        <v>0</v>
      </c>
    </row>
    <row r="192" spans="1:21">
      <c r="A192" s="512">
        <v>191</v>
      </c>
      <c r="B192" s="513" t="s">
        <v>640</v>
      </c>
      <c r="C192" s="514" t="s">
        <v>271</v>
      </c>
      <c r="D192" s="513" t="s">
        <v>214</v>
      </c>
      <c r="E192" s="513" t="s">
        <v>641</v>
      </c>
      <c r="F192" s="513" t="s">
        <v>273</v>
      </c>
      <c r="G192" s="182">
        <v>3</v>
      </c>
      <c r="H192" s="182">
        <v>213.29</v>
      </c>
      <c r="I192" s="182">
        <v>5.71</v>
      </c>
      <c r="J192" s="182">
        <v>219</v>
      </c>
      <c r="K192" s="182">
        <v>99.45</v>
      </c>
      <c r="L192" s="182">
        <v>1.55</v>
      </c>
      <c r="M192" s="182">
        <v>101</v>
      </c>
      <c r="N192" s="182">
        <v>0</v>
      </c>
      <c r="O192" s="182">
        <v>0</v>
      </c>
      <c r="P192" s="182">
        <v>0</v>
      </c>
      <c r="Q192" s="182">
        <v>312.74</v>
      </c>
      <c r="R192" s="182">
        <v>7.26</v>
      </c>
      <c r="S192" s="182">
        <v>320</v>
      </c>
      <c r="T192" s="515">
        <v>320</v>
      </c>
      <c r="U192" s="515">
        <v>0</v>
      </c>
    </row>
    <row r="193" spans="1:21">
      <c r="A193" s="512">
        <v>192</v>
      </c>
      <c r="B193" s="513" t="s">
        <v>642</v>
      </c>
      <c r="C193" s="514" t="s">
        <v>271</v>
      </c>
      <c r="D193" s="513" t="s">
        <v>214</v>
      </c>
      <c r="E193" s="513" t="s">
        <v>643</v>
      </c>
      <c r="F193" s="513" t="s">
        <v>273</v>
      </c>
      <c r="G193" s="182">
        <v>0</v>
      </c>
      <c r="H193" s="182">
        <v>166</v>
      </c>
      <c r="I193" s="182">
        <v>1</v>
      </c>
      <c r="J193" s="182">
        <v>167</v>
      </c>
      <c r="K193" s="182">
        <v>30.99</v>
      </c>
      <c r="L193" s="182">
        <v>1.01</v>
      </c>
      <c r="M193" s="182">
        <v>32</v>
      </c>
      <c r="N193" s="182">
        <v>0</v>
      </c>
      <c r="O193" s="182">
        <v>0</v>
      </c>
      <c r="P193" s="182">
        <v>0</v>
      </c>
      <c r="Q193" s="182">
        <v>196.99</v>
      </c>
      <c r="R193" s="182">
        <v>2.0099999999999998</v>
      </c>
      <c r="S193" s="182">
        <v>199</v>
      </c>
      <c r="T193" s="515">
        <v>199</v>
      </c>
      <c r="U193" s="515">
        <v>0</v>
      </c>
    </row>
    <row r="194" spans="1:21">
      <c r="A194" s="512">
        <v>193</v>
      </c>
      <c r="B194" s="513" t="s">
        <v>644</v>
      </c>
      <c r="C194" s="514" t="s">
        <v>271</v>
      </c>
      <c r="D194" s="513" t="s">
        <v>214</v>
      </c>
      <c r="E194" s="513" t="s">
        <v>645</v>
      </c>
      <c r="F194" s="513" t="s">
        <v>273</v>
      </c>
      <c r="G194" s="182">
        <v>0</v>
      </c>
      <c r="H194" s="182">
        <v>242.32</v>
      </c>
      <c r="I194" s="182">
        <v>3.68</v>
      </c>
      <c r="J194" s="182">
        <v>246</v>
      </c>
      <c r="K194" s="182">
        <v>87.04</v>
      </c>
      <c r="L194" s="182">
        <v>1.96</v>
      </c>
      <c r="M194" s="182">
        <v>89</v>
      </c>
      <c r="N194" s="182">
        <v>0</v>
      </c>
      <c r="O194" s="182">
        <v>0</v>
      </c>
      <c r="P194" s="182">
        <v>0</v>
      </c>
      <c r="Q194" s="182">
        <v>329.36</v>
      </c>
      <c r="R194" s="182">
        <v>5.64</v>
      </c>
      <c r="S194" s="182">
        <v>335</v>
      </c>
      <c r="T194" s="515">
        <v>335</v>
      </c>
      <c r="U194" s="515">
        <v>0</v>
      </c>
    </row>
    <row r="195" spans="1:21">
      <c r="A195" s="512">
        <v>194</v>
      </c>
      <c r="B195" s="513" t="s">
        <v>646</v>
      </c>
      <c r="C195" s="514" t="s">
        <v>271</v>
      </c>
      <c r="D195" s="513" t="s">
        <v>214</v>
      </c>
      <c r="E195" s="513" t="s">
        <v>647</v>
      </c>
      <c r="F195" s="513" t="s">
        <v>273</v>
      </c>
      <c r="G195" s="182">
        <v>0</v>
      </c>
      <c r="H195" s="182">
        <v>203.42</v>
      </c>
      <c r="I195" s="182">
        <v>3.58</v>
      </c>
      <c r="J195" s="182">
        <v>207</v>
      </c>
      <c r="K195" s="182">
        <v>84.55</v>
      </c>
      <c r="L195" s="182">
        <v>1.45</v>
      </c>
      <c r="M195" s="182">
        <v>86</v>
      </c>
      <c r="N195" s="182">
        <v>0</v>
      </c>
      <c r="O195" s="182">
        <v>0</v>
      </c>
      <c r="P195" s="182">
        <v>0</v>
      </c>
      <c r="Q195" s="182">
        <v>287.97000000000003</v>
      </c>
      <c r="R195" s="182">
        <v>5.03</v>
      </c>
      <c r="S195" s="182">
        <v>293</v>
      </c>
      <c r="T195" s="515">
        <v>293</v>
      </c>
      <c r="U195" s="515">
        <v>0</v>
      </c>
    </row>
    <row r="196" spans="1:21">
      <c r="A196" s="512">
        <v>195</v>
      </c>
      <c r="B196" s="513" t="s">
        <v>648</v>
      </c>
      <c r="C196" s="514" t="s">
        <v>271</v>
      </c>
      <c r="D196" s="513" t="s">
        <v>214</v>
      </c>
      <c r="E196" s="513" t="s">
        <v>649</v>
      </c>
      <c r="F196" s="513" t="s">
        <v>273</v>
      </c>
      <c r="G196" s="182">
        <v>0</v>
      </c>
      <c r="H196" s="182">
        <v>2591.73</v>
      </c>
      <c r="I196" s="182">
        <v>220.27</v>
      </c>
      <c r="J196" s="182">
        <v>2812</v>
      </c>
      <c r="K196" s="182">
        <v>85.49</v>
      </c>
      <c r="L196" s="182">
        <v>25.51</v>
      </c>
      <c r="M196" s="182">
        <v>111</v>
      </c>
      <c r="N196" s="182">
        <v>0</v>
      </c>
      <c r="O196" s="182">
        <v>0</v>
      </c>
      <c r="P196" s="182">
        <v>0</v>
      </c>
      <c r="Q196" s="182">
        <v>2677.22</v>
      </c>
      <c r="R196" s="182">
        <v>245.78</v>
      </c>
      <c r="S196" s="182">
        <v>2923</v>
      </c>
      <c r="T196" s="515">
        <v>2923</v>
      </c>
      <c r="U196" s="515">
        <v>0</v>
      </c>
    </row>
    <row r="197" spans="1:21">
      <c r="A197" s="512">
        <v>196</v>
      </c>
      <c r="B197" s="513" t="s">
        <v>650</v>
      </c>
      <c r="C197" s="514" t="s">
        <v>271</v>
      </c>
      <c r="D197" s="513" t="s">
        <v>214</v>
      </c>
      <c r="E197" s="513" t="s">
        <v>651</v>
      </c>
      <c r="F197" s="513" t="s">
        <v>273</v>
      </c>
      <c r="G197" s="182">
        <v>5</v>
      </c>
      <c r="H197" s="182">
        <v>267</v>
      </c>
      <c r="I197" s="182">
        <v>2</v>
      </c>
      <c r="J197" s="182">
        <v>269</v>
      </c>
      <c r="K197" s="182">
        <v>109.84</v>
      </c>
      <c r="L197" s="182">
        <v>2.16</v>
      </c>
      <c r="M197" s="182">
        <v>112</v>
      </c>
      <c r="N197" s="182">
        <v>0</v>
      </c>
      <c r="O197" s="182">
        <v>0</v>
      </c>
      <c r="P197" s="182">
        <v>0</v>
      </c>
      <c r="Q197" s="182">
        <v>376.84</v>
      </c>
      <c r="R197" s="182">
        <v>4.16</v>
      </c>
      <c r="S197" s="182">
        <v>381</v>
      </c>
      <c r="T197" s="515">
        <v>381</v>
      </c>
      <c r="U197" s="515">
        <v>0</v>
      </c>
    </row>
    <row r="198" spans="1:21">
      <c r="A198" s="512">
        <v>197</v>
      </c>
      <c r="B198" s="513" t="s">
        <v>652</v>
      </c>
      <c r="C198" s="514" t="s">
        <v>271</v>
      </c>
      <c r="D198" s="513" t="s">
        <v>214</v>
      </c>
      <c r="E198" s="513" t="s">
        <v>653</v>
      </c>
      <c r="F198" s="513" t="s">
        <v>273</v>
      </c>
      <c r="G198" s="182">
        <v>3</v>
      </c>
      <c r="H198" s="182">
        <v>193.86</v>
      </c>
      <c r="I198" s="182">
        <v>9.14</v>
      </c>
      <c r="J198" s="182">
        <v>203</v>
      </c>
      <c r="K198" s="182">
        <v>99.61</v>
      </c>
      <c r="L198" s="182">
        <v>1.39</v>
      </c>
      <c r="M198" s="182">
        <v>101</v>
      </c>
      <c r="N198" s="182">
        <v>0</v>
      </c>
      <c r="O198" s="182">
        <v>0</v>
      </c>
      <c r="P198" s="182">
        <v>0</v>
      </c>
      <c r="Q198" s="182">
        <v>293.47000000000003</v>
      </c>
      <c r="R198" s="182">
        <v>10.53</v>
      </c>
      <c r="S198" s="182">
        <v>304</v>
      </c>
      <c r="T198" s="515">
        <v>304</v>
      </c>
      <c r="U198" s="515">
        <v>0</v>
      </c>
    </row>
    <row r="199" spans="1:21">
      <c r="A199" s="512">
        <v>198</v>
      </c>
      <c r="B199" s="513" t="s">
        <v>654</v>
      </c>
      <c r="C199" s="514" t="s">
        <v>271</v>
      </c>
      <c r="D199" s="513" t="s">
        <v>214</v>
      </c>
      <c r="E199" s="513" t="s">
        <v>655</v>
      </c>
      <c r="F199" s="513" t="s">
        <v>273</v>
      </c>
      <c r="G199" s="182">
        <v>0</v>
      </c>
      <c r="H199" s="182">
        <v>-333</v>
      </c>
      <c r="I199" s="182">
        <v>0</v>
      </c>
      <c r="J199" s="182">
        <v>-333</v>
      </c>
      <c r="K199" s="182">
        <v>85</v>
      </c>
      <c r="L199" s="182">
        <v>0</v>
      </c>
      <c r="M199" s="182">
        <v>85</v>
      </c>
      <c r="N199" s="182">
        <v>0</v>
      </c>
      <c r="O199" s="182">
        <v>0</v>
      </c>
      <c r="P199" s="182">
        <v>0</v>
      </c>
      <c r="Q199" s="182">
        <v>-248</v>
      </c>
      <c r="R199" s="182">
        <v>0</v>
      </c>
      <c r="S199" s="182">
        <v>-248</v>
      </c>
      <c r="T199" s="515">
        <v>-248</v>
      </c>
      <c r="U199" s="515">
        <v>0</v>
      </c>
    </row>
    <row r="200" spans="1:21">
      <c r="A200" s="512">
        <v>199</v>
      </c>
      <c r="B200" s="513" t="s">
        <v>656</v>
      </c>
      <c r="C200" s="514" t="s">
        <v>271</v>
      </c>
      <c r="D200" s="513" t="s">
        <v>214</v>
      </c>
      <c r="E200" s="513" t="s">
        <v>657</v>
      </c>
      <c r="F200" s="513" t="s">
        <v>273</v>
      </c>
      <c r="G200" s="182">
        <v>0</v>
      </c>
      <c r="H200" s="182">
        <v>194.13</v>
      </c>
      <c r="I200" s="182">
        <v>8.8699999999999992</v>
      </c>
      <c r="J200" s="182">
        <v>203</v>
      </c>
      <c r="K200" s="182">
        <v>84.61</v>
      </c>
      <c r="L200" s="182">
        <v>1.39</v>
      </c>
      <c r="M200" s="182">
        <v>86</v>
      </c>
      <c r="N200" s="182">
        <v>0</v>
      </c>
      <c r="O200" s="182">
        <v>0</v>
      </c>
      <c r="P200" s="182">
        <v>0</v>
      </c>
      <c r="Q200" s="182">
        <v>278.74</v>
      </c>
      <c r="R200" s="182">
        <v>10.26</v>
      </c>
      <c r="S200" s="182">
        <v>289</v>
      </c>
      <c r="T200" s="515">
        <v>289</v>
      </c>
      <c r="U200" s="515">
        <v>0</v>
      </c>
    </row>
    <row r="201" spans="1:21">
      <c r="A201" s="512">
        <v>200</v>
      </c>
      <c r="B201" s="513" t="s">
        <v>658</v>
      </c>
      <c r="C201" s="514" t="s">
        <v>271</v>
      </c>
      <c r="D201" s="513" t="s">
        <v>214</v>
      </c>
      <c r="E201" s="513" t="s">
        <v>659</v>
      </c>
      <c r="F201" s="513" t="s">
        <v>273</v>
      </c>
      <c r="G201" s="182">
        <v>0</v>
      </c>
      <c r="H201" s="182">
        <v>619.22</v>
      </c>
      <c r="I201" s="182">
        <v>30.78</v>
      </c>
      <c r="J201" s="182">
        <v>650</v>
      </c>
      <c r="K201" s="182">
        <v>85.21</v>
      </c>
      <c r="L201" s="182">
        <v>5.79</v>
      </c>
      <c r="M201" s="182">
        <v>91</v>
      </c>
      <c r="N201" s="182">
        <v>0</v>
      </c>
      <c r="O201" s="182">
        <v>0</v>
      </c>
      <c r="P201" s="182">
        <v>0</v>
      </c>
      <c r="Q201" s="182">
        <v>704.43</v>
      </c>
      <c r="R201" s="182">
        <v>36.57</v>
      </c>
      <c r="S201" s="182">
        <v>741</v>
      </c>
      <c r="T201" s="515">
        <v>741</v>
      </c>
      <c r="U201" s="515">
        <v>0</v>
      </c>
    </row>
    <row r="202" spans="1:21">
      <c r="A202" s="512">
        <v>201</v>
      </c>
      <c r="B202" s="513" t="s">
        <v>660</v>
      </c>
      <c r="C202" s="514" t="s">
        <v>271</v>
      </c>
      <c r="D202" s="513" t="s">
        <v>214</v>
      </c>
      <c r="E202" s="513" t="s">
        <v>661</v>
      </c>
      <c r="F202" s="513" t="s">
        <v>273</v>
      </c>
      <c r="G202" s="182">
        <v>139</v>
      </c>
      <c r="H202" s="182">
        <v>2072.9</v>
      </c>
      <c r="I202" s="182">
        <v>19.100000000000001</v>
      </c>
      <c r="J202" s="182">
        <v>2092</v>
      </c>
      <c r="K202" s="182">
        <v>1757.05</v>
      </c>
      <c r="L202" s="182">
        <v>10.95</v>
      </c>
      <c r="M202" s="182">
        <v>1768</v>
      </c>
      <c r="N202" s="182">
        <v>0</v>
      </c>
      <c r="O202" s="182">
        <v>0</v>
      </c>
      <c r="P202" s="182">
        <v>0</v>
      </c>
      <c r="Q202" s="182">
        <v>3829.95</v>
      </c>
      <c r="R202" s="182">
        <v>30.05</v>
      </c>
      <c r="S202" s="182">
        <v>3860</v>
      </c>
      <c r="T202" s="515">
        <v>3860</v>
      </c>
      <c r="U202" s="515">
        <v>0</v>
      </c>
    </row>
    <row r="203" spans="1:21">
      <c r="A203" s="512">
        <v>202</v>
      </c>
      <c r="B203" s="513" t="s">
        <v>662</v>
      </c>
      <c r="C203" s="514" t="s">
        <v>271</v>
      </c>
      <c r="D203" s="513" t="s">
        <v>214</v>
      </c>
      <c r="E203" s="513" t="s">
        <v>663</v>
      </c>
      <c r="F203" s="513" t="s">
        <v>273</v>
      </c>
      <c r="G203" s="182">
        <v>4</v>
      </c>
      <c r="H203" s="182">
        <v>1838.24</v>
      </c>
      <c r="I203" s="182">
        <v>42.76</v>
      </c>
      <c r="J203" s="182">
        <v>1881</v>
      </c>
      <c r="K203" s="182">
        <v>304.24</v>
      </c>
      <c r="L203" s="182">
        <v>16.760000000000002</v>
      </c>
      <c r="M203" s="182">
        <v>321</v>
      </c>
      <c r="N203" s="182">
        <v>0</v>
      </c>
      <c r="O203" s="182">
        <v>0</v>
      </c>
      <c r="P203" s="182">
        <v>0</v>
      </c>
      <c r="Q203" s="182">
        <v>2142.48</v>
      </c>
      <c r="R203" s="182">
        <v>59.52</v>
      </c>
      <c r="S203" s="182">
        <v>2202</v>
      </c>
      <c r="T203" s="515">
        <v>2202</v>
      </c>
      <c r="U203" s="515">
        <v>0</v>
      </c>
    </row>
    <row r="204" spans="1:21">
      <c r="A204" s="512">
        <v>203</v>
      </c>
      <c r="B204" s="513" t="s">
        <v>664</v>
      </c>
      <c r="C204" s="514" t="s">
        <v>271</v>
      </c>
      <c r="D204" s="513" t="s">
        <v>214</v>
      </c>
      <c r="E204" s="513" t="s">
        <v>665</v>
      </c>
      <c r="F204" s="513" t="s">
        <v>273</v>
      </c>
      <c r="G204" s="182">
        <v>0</v>
      </c>
      <c r="H204" s="182">
        <v>169</v>
      </c>
      <c r="I204" s="182">
        <v>0</v>
      </c>
      <c r="J204" s="182">
        <v>169</v>
      </c>
      <c r="K204" s="182">
        <v>285</v>
      </c>
      <c r="L204" s="182">
        <v>1</v>
      </c>
      <c r="M204" s="182">
        <v>286</v>
      </c>
      <c r="N204" s="182">
        <v>0</v>
      </c>
      <c r="O204" s="182">
        <v>0</v>
      </c>
      <c r="P204" s="182">
        <v>0</v>
      </c>
      <c r="Q204" s="182">
        <v>454</v>
      </c>
      <c r="R204" s="182">
        <v>1</v>
      </c>
      <c r="S204" s="182">
        <v>455</v>
      </c>
      <c r="T204" s="515">
        <v>455</v>
      </c>
      <c r="U204" s="515">
        <v>0</v>
      </c>
    </row>
    <row r="205" spans="1:21">
      <c r="A205" s="512">
        <v>204</v>
      </c>
      <c r="B205" s="513" t="s">
        <v>666</v>
      </c>
      <c r="C205" s="514" t="s">
        <v>271</v>
      </c>
      <c r="D205" s="513" t="s">
        <v>214</v>
      </c>
      <c r="E205" s="513" t="s">
        <v>667</v>
      </c>
      <c r="F205" s="513" t="s">
        <v>668</v>
      </c>
      <c r="G205" s="182">
        <v>35</v>
      </c>
      <c r="H205" s="182">
        <v>0</v>
      </c>
      <c r="I205" s="182">
        <v>0</v>
      </c>
      <c r="J205" s="182">
        <v>0</v>
      </c>
      <c r="K205" s="182">
        <v>435</v>
      </c>
      <c r="L205" s="182">
        <v>0</v>
      </c>
      <c r="M205" s="182">
        <v>435</v>
      </c>
      <c r="N205" s="182">
        <v>435</v>
      </c>
      <c r="O205" s="182">
        <v>0</v>
      </c>
      <c r="P205" s="182">
        <v>435</v>
      </c>
      <c r="Q205" s="182">
        <v>0</v>
      </c>
      <c r="R205" s="182">
        <v>0</v>
      </c>
      <c r="S205" s="182">
        <v>0</v>
      </c>
      <c r="T205" s="515">
        <v>0</v>
      </c>
      <c r="U205" s="515">
        <v>0</v>
      </c>
    </row>
    <row r="206" spans="1:21">
      <c r="A206" s="512">
        <v>205</v>
      </c>
      <c r="B206" s="513" t="s">
        <v>669</v>
      </c>
      <c r="C206" s="514" t="s">
        <v>271</v>
      </c>
      <c r="D206" s="513" t="s">
        <v>214</v>
      </c>
      <c r="E206" s="513" t="s">
        <v>670</v>
      </c>
      <c r="F206" s="513" t="s">
        <v>668</v>
      </c>
      <c r="G206" s="182">
        <v>51</v>
      </c>
      <c r="H206" s="182">
        <v>1888.28</v>
      </c>
      <c r="I206" s="182">
        <v>21.72</v>
      </c>
      <c r="J206" s="182">
        <v>1910</v>
      </c>
      <c r="K206" s="182">
        <v>612.6</v>
      </c>
      <c r="L206" s="182">
        <v>15.4</v>
      </c>
      <c r="M206" s="182">
        <v>628</v>
      </c>
      <c r="N206" s="182">
        <v>0</v>
      </c>
      <c r="O206" s="182">
        <v>0</v>
      </c>
      <c r="P206" s="182">
        <v>0</v>
      </c>
      <c r="Q206" s="182">
        <v>2500.88</v>
      </c>
      <c r="R206" s="182">
        <v>37.119999999999997</v>
      </c>
      <c r="S206" s="182">
        <v>2538</v>
      </c>
      <c r="T206" s="515">
        <v>2538</v>
      </c>
      <c r="U206" s="515">
        <v>0</v>
      </c>
    </row>
    <row r="207" spans="1:21">
      <c r="A207" s="512">
        <v>206</v>
      </c>
      <c r="B207" s="513" t="s">
        <v>671</v>
      </c>
      <c r="C207" s="514" t="s">
        <v>271</v>
      </c>
      <c r="D207" s="513" t="s">
        <v>214</v>
      </c>
      <c r="E207" s="513" t="s">
        <v>672</v>
      </c>
      <c r="F207" s="513" t="s">
        <v>273</v>
      </c>
      <c r="G207" s="182">
        <v>5</v>
      </c>
      <c r="H207" s="182">
        <v>287.93</v>
      </c>
      <c r="I207" s="182">
        <v>3.07</v>
      </c>
      <c r="J207" s="182">
        <v>291</v>
      </c>
      <c r="K207" s="182">
        <v>118.86</v>
      </c>
      <c r="L207" s="182">
        <v>2.14</v>
      </c>
      <c r="M207" s="182">
        <v>121</v>
      </c>
      <c r="N207" s="182">
        <v>0</v>
      </c>
      <c r="O207" s="182">
        <v>0</v>
      </c>
      <c r="P207" s="182">
        <v>0</v>
      </c>
      <c r="Q207" s="182">
        <v>406.79</v>
      </c>
      <c r="R207" s="182">
        <v>5.21</v>
      </c>
      <c r="S207" s="182">
        <v>412</v>
      </c>
      <c r="T207" s="515">
        <v>412</v>
      </c>
      <c r="U207" s="515">
        <v>0</v>
      </c>
    </row>
    <row r="208" spans="1:21">
      <c r="A208" s="512">
        <v>207</v>
      </c>
      <c r="B208" s="513" t="s">
        <v>673</v>
      </c>
      <c r="C208" s="514" t="s">
        <v>271</v>
      </c>
      <c r="D208" s="513" t="s">
        <v>214</v>
      </c>
      <c r="E208" s="513" t="s">
        <v>674</v>
      </c>
      <c r="F208" s="513" t="s">
        <v>273</v>
      </c>
      <c r="G208" s="182">
        <v>0</v>
      </c>
      <c r="H208" s="182">
        <v>-804</v>
      </c>
      <c r="I208" s="182">
        <v>0</v>
      </c>
      <c r="J208" s="182">
        <v>-804</v>
      </c>
      <c r="K208" s="182">
        <v>85</v>
      </c>
      <c r="L208" s="182">
        <v>0</v>
      </c>
      <c r="M208" s="182">
        <v>85</v>
      </c>
      <c r="N208" s="182">
        <v>0</v>
      </c>
      <c r="O208" s="182">
        <v>0</v>
      </c>
      <c r="P208" s="182">
        <v>0</v>
      </c>
      <c r="Q208" s="182">
        <v>-719</v>
      </c>
      <c r="R208" s="182">
        <v>0</v>
      </c>
      <c r="S208" s="182">
        <v>-719</v>
      </c>
      <c r="T208" s="515">
        <v>-719</v>
      </c>
      <c r="U208" s="515">
        <v>0</v>
      </c>
    </row>
    <row r="209" spans="1:21">
      <c r="A209" s="512">
        <v>208</v>
      </c>
      <c r="B209" s="513" t="s">
        <v>675</v>
      </c>
      <c r="C209" s="514" t="s">
        <v>271</v>
      </c>
      <c r="D209" s="513" t="s">
        <v>214</v>
      </c>
      <c r="E209" s="513" t="s">
        <v>676</v>
      </c>
      <c r="F209" s="513" t="s">
        <v>273</v>
      </c>
      <c r="G209" s="182">
        <v>0</v>
      </c>
      <c r="H209" s="182">
        <v>173.97</v>
      </c>
      <c r="I209" s="182">
        <v>3.03</v>
      </c>
      <c r="J209" s="182">
        <v>177</v>
      </c>
      <c r="K209" s="182">
        <v>85.67</v>
      </c>
      <c r="L209" s="182">
        <v>1.33</v>
      </c>
      <c r="M209" s="182">
        <v>87</v>
      </c>
      <c r="N209" s="182">
        <v>0</v>
      </c>
      <c r="O209" s="182">
        <v>0</v>
      </c>
      <c r="P209" s="182">
        <v>0</v>
      </c>
      <c r="Q209" s="182">
        <v>259.64</v>
      </c>
      <c r="R209" s="182">
        <v>4.3600000000000003</v>
      </c>
      <c r="S209" s="182">
        <v>264</v>
      </c>
      <c r="T209" s="515">
        <v>264</v>
      </c>
      <c r="U209" s="515">
        <v>0</v>
      </c>
    </row>
    <row r="210" spans="1:21">
      <c r="A210" s="512">
        <v>209</v>
      </c>
      <c r="B210" s="513" t="s">
        <v>677</v>
      </c>
      <c r="C210" s="514" t="s">
        <v>271</v>
      </c>
      <c r="D210" s="513" t="s">
        <v>213</v>
      </c>
      <c r="E210" s="513" t="s">
        <v>678</v>
      </c>
      <c r="F210" s="513" t="s">
        <v>273</v>
      </c>
      <c r="G210" s="182">
        <v>0</v>
      </c>
      <c r="H210" s="182">
        <v>219</v>
      </c>
      <c r="I210" s="182">
        <v>1</v>
      </c>
      <c r="J210" s="182">
        <v>220</v>
      </c>
      <c r="K210" s="182">
        <v>84.83</v>
      </c>
      <c r="L210" s="182">
        <v>1.17</v>
      </c>
      <c r="M210" s="182">
        <v>86</v>
      </c>
      <c r="N210" s="182">
        <v>0</v>
      </c>
      <c r="O210" s="182">
        <v>0</v>
      </c>
      <c r="P210" s="182">
        <v>0</v>
      </c>
      <c r="Q210" s="182">
        <v>303.83</v>
      </c>
      <c r="R210" s="182">
        <v>2.17</v>
      </c>
      <c r="S210" s="182">
        <v>306</v>
      </c>
      <c r="T210" s="515">
        <v>306</v>
      </c>
      <c r="U210" s="515">
        <v>0</v>
      </c>
    </row>
    <row r="211" spans="1:21">
      <c r="A211" s="512">
        <v>210</v>
      </c>
      <c r="B211" s="513" t="s">
        <v>679</v>
      </c>
      <c r="C211" s="514" t="s">
        <v>271</v>
      </c>
      <c r="D211" s="513" t="s">
        <v>213</v>
      </c>
      <c r="E211" s="513" t="s">
        <v>680</v>
      </c>
      <c r="F211" s="513" t="s">
        <v>273</v>
      </c>
      <c r="G211" s="182">
        <v>0</v>
      </c>
      <c r="H211" s="182">
        <v>253.38</v>
      </c>
      <c r="I211" s="182">
        <v>3.62</v>
      </c>
      <c r="J211" s="182">
        <v>257</v>
      </c>
      <c r="K211" s="182">
        <v>84.86</v>
      </c>
      <c r="L211" s="182">
        <v>2.14</v>
      </c>
      <c r="M211" s="182">
        <v>87</v>
      </c>
      <c r="N211" s="182">
        <v>0</v>
      </c>
      <c r="O211" s="182">
        <v>0</v>
      </c>
      <c r="P211" s="182">
        <v>0</v>
      </c>
      <c r="Q211" s="182">
        <v>338.24</v>
      </c>
      <c r="R211" s="182">
        <v>5.76</v>
      </c>
      <c r="S211" s="182">
        <v>344</v>
      </c>
      <c r="T211" s="515">
        <v>344</v>
      </c>
      <c r="U211" s="515">
        <v>0</v>
      </c>
    </row>
    <row r="212" spans="1:21">
      <c r="A212" s="512">
        <v>211</v>
      </c>
      <c r="B212" s="513" t="s">
        <v>681</v>
      </c>
      <c r="C212" s="514" t="s">
        <v>271</v>
      </c>
      <c r="D212" s="513" t="s">
        <v>213</v>
      </c>
      <c r="E212" s="513" t="s">
        <v>682</v>
      </c>
      <c r="F212" s="513" t="s">
        <v>273</v>
      </c>
      <c r="G212" s="182">
        <v>0</v>
      </c>
      <c r="H212" s="182">
        <v>83</v>
      </c>
      <c r="I212" s="182">
        <v>0</v>
      </c>
      <c r="J212" s="182">
        <v>83</v>
      </c>
      <c r="K212" s="182">
        <v>85</v>
      </c>
      <c r="L212" s="182">
        <v>1</v>
      </c>
      <c r="M212" s="182">
        <v>86</v>
      </c>
      <c r="N212" s="182">
        <v>169</v>
      </c>
      <c r="O212" s="182">
        <v>1</v>
      </c>
      <c r="P212" s="182">
        <v>170</v>
      </c>
      <c r="Q212" s="182">
        <v>-1</v>
      </c>
      <c r="R212" s="182">
        <v>0</v>
      </c>
      <c r="S212" s="182">
        <v>-1</v>
      </c>
      <c r="T212" s="515">
        <v>-1</v>
      </c>
      <c r="U212" s="515">
        <v>0</v>
      </c>
    </row>
    <row r="213" spans="1:21">
      <c r="A213" s="512">
        <v>212</v>
      </c>
      <c r="B213" s="513" t="s">
        <v>683</v>
      </c>
      <c r="C213" s="514" t="s">
        <v>271</v>
      </c>
      <c r="D213" s="513" t="s">
        <v>213</v>
      </c>
      <c r="E213" s="513" t="s">
        <v>684</v>
      </c>
      <c r="F213" s="513" t="s">
        <v>273</v>
      </c>
      <c r="G213" s="182">
        <v>0</v>
      </c>
      <c r="H213" s="182">
        <v>329.77</v>
      </c>
      <c r="I213" s="182">
        <v>5.23</v>
      </c>
      <c r="J213" s="182">
        <v>335</v>
      </c>
      <c r="K213" s="182">
        <v>85.1</v>
      </c>
      <c r="L213" s="182">
        <v>2.9</v>
      </c>
      <c r="M213" s="182">
        <v>88</v>
      </c>
      <c r="N213" s="182">
        <v>0</v>
      </c>
      <c r="O213" s="182">
        <v>0</v>
      </c>
      <c r="P213" s="182">
        <v>0</v>
      </c>
      <c r="Q213" s="182">
        <v>414.87</v>
      </c>
      <c r="R213" s="182">
        <v>8.1300000000000008</v>
      </c>
      <c r="S213" s="182">
        <v>423</v>
      </c>
      <c r="T213" s="515">
        <v>423</v>
      </c>
      <c r="U213" s="515">
        <v>0</v>
      </c>
    </row>
    <row r="214" spans="1:21">
      <c r="A214" s="512">
        <v>213</v>
      </c>
      <c r="B214" s="513" t="s">
        <v>685</v>
      </c>
      <c r="C214" s="514" t="s">
        <v>271</v>
      </c>
      <c r="D214" s="513" t="s">
        <v>213</v>
      </c>
      <c r="E214" s="513" t="s">
        <v>686</v>
      </c>
      <c r="F214" s="513" t="s">
        <v>273</v>
      </c>
      <c r="G214" s="182">
        <v>0</v>
      </c>
      <c r="H214" s="182">
        <v>3618.16</v>
      </c>
      <c r="I214" s="182">
        <v>937.84</v>
      </c>
      <c r="J214" s="182">
        <v>4556</v>
      </c>
      <c r="K214" s="182">
        <v>85.22</v>
      </c>
      <c r="L214" s="182">
        <v>35.78</v>
      </c>
      <c r="M214" s="182">
        <v>121</v>
      </c>
      <c r="N214" s="182">
        <v>0</v>
      </c>
      <c r="O214" s="182">
        <v>0</v>
      </c>
      <c r="P214" s="182">
        <v>0</v>
      </c>
      <c r="Q214" s="182">
        <v>3703.38</v>
      </c>
      <c r="R214" s="182">
        <v>973.62</v>
      </c>
      <c r="S214" s="182">
        <v>4677</v>
      </c>
      <c r="T214" s="515">
        <v>4677</v>
      </c>
      <c r="U214" s="515">
        <v>0</v>
      </c>
    </row>
    <row r="215" spans="1:21">
      <c r="A215" s="512">
        <v>214</v>
      </c>
      <c r="B215" s="513" t="s">
        <v>687</v>
      </c>
      <c r="C215" s="514" t="s">
        <v>271</v>
      </c>
      <c r="D215" s="513" t="s">
        <v>213</v>
      </c>
      <c r="E215" s="513" t="s">
        <v>688</v>
      </c>
      <c r="F215" s="513" t="s">
        <v>273</v>
      </c>
      <c r="G215" s="182">
        <v>3</v>
      </c>
      <c r="H215" s="182">
        <v>116.35</v>
      </c>
      <c r="I215" s="182">
        <v>4.6500000000000004</v>
      </c>
      <c r="J215" s="182">
        <v>121</v>
      </c>
      <c r="K215" s="182">
        <v>100</v>
      </c>
      <c r="L215" s="182">
        <v>1</v>
      </c>
      <c r="M215" s="182">
        <v>101</v>
      </c>
      <c r="N215" s="182">
        <v>0</v>
      </c>
      <c r="O215" s="182">
        <v>0</v>
      </c>
      <c r="P215" s="182">
        <v>0</v>
      </c>
      <c r="Q215" s="182">
        <v>216.35</v>
      </c>
      <c r="R215" s="182">
        <v>5.65</v>
      </c>
      <c r="S215" s="182">
        <v>222</v>
      </c>
      <c r="T215" s="515">
        <v>222</v>
      </c>
      <c r="U215" s="515">
        <v>0</v>
      </c>
    </row>
    <row r="216" spans="1:21">
      <c r="A216" s="512">
        <v>215</v>
      </c>
      <c r="B216" s="513" t="s">
        <v>689</v>
      </c>
      <c r="C216" s="514" t="s">
        <v>271</v>
      </c>
      <c r="D216" s="513" t="s">
        <v>213</v>
      </c>
      <c r="E216" s="513" t="s">
        <v>690</v>
      </c>
      <c r="F216" s="513" t="s">
        <v>273</v>
      </c>
      <c r="G216" s="182">
        <v>0</v>
      </c>
      <c r="H216" s="182">
        <v>254.64</v>
      </c>
      <c r="I216" s="182">
        <v>3.36</v>
      </c>
      <c r="J216" s="182">
        <v>258</v>
      </c>
      <c r="K216" s="182">
        <v>84.85</v>
      </c>
      <c r="L216" s="182">
        <v>2.15</v>
      </c>
      <c r="M216" s="182">
        <v>87</v>
      </c>
      <c r="N216" s="182">
        <v>0</v>
      </c>
      <c r="O216" s="182">
        <v>0</v>
      </c>
      <c r="P216" s="182">
        <v>0</v>
      </c>
      <c r="Q216" s="182">
        <v>339.49</v>
      </c>
      <c r="R216" s="182">
        <v>5.51</v>
      </c>
      <c r="S216" s="182">
        <v>345</v>
      </c>
      <c r="T216" s="515">
        <v>345</v>
      </c>
      <c r="U216" s="515">
        <v>0</v>
      </c>
    </row>
    <row r="217" spans="1:21">
      <c r="A217" s="512">
        <v>216</v>
      </c>
      <c r="B217" s="513" t="s">
        <v>691</v>
      </c>
      <c r="C217" s="514" t="s">
        <v>271</v>
      </c>
      <c r="D217" s="513" t="s">
        <v>213</v>
      </c>
      <c r="E217" s="513" t="s">
        <v>692</v>
      </c>
      <c r="F217" s="513" t="s">
        <v>273</v>
      </c>
      <c r="G217" s="182">
        <v>5</v>
      </c>
      <c r="H217" s="182">
        <v>-2</v>
      </c>
      <c r="I217" s="182">
        <v>0</v>
      </c>
      <c r="J217" s="182">
        <v>-2</v>
      </c>
      <c r="K217" s="182">
        <v>109</v>
      </c>
      <c r="L217" s="182">
        <v>1</v>
      </c>
      <c r="M217" s="182">
        <v>110</v>
      </c>
      <c r="N217" s="182">
        <v>0</v>
      </c>
      <c r="O217" s="182">
        <v>0</v>
      </c>
      <c r="P217" s="182">
        <v>0</v>
      </c>
      <c r="Q217" s="182">
        <v>107</v>
      </c>
      <c r="R217" s="182">
        <v>1</v>
      </c>
      <c r="S217" s="182">
        <v>108</v>
      </c>
      <c r="T217" s="515">
        <v>108</v>
      </c>
      <c r="U217" s="515">
        <v>0</v>
      </c>
    </row>
    <row r="218" spans="1:21">
      <c r="A218" s="512">
        <v>217</v>
      </c>
      <c r="B218" s="513" t="s">
        <v>693</v>
      </c>
      <c r="C218" s="514" t="s">
        <v>271</v>
      </c>
      <c r="D218" s="513" t="s">
        <v>213</v>
      </c>
      <c r="E218" s="513" t="s">
        <v>694</v>
      </c>
      <c r="F218" s="513" t="s">
        <v>273</v>
      </c>
      <c r="G218" s="182">
        <v>0</v>
      </c>
      <c r="H218" s="182">
        <v>170</v>
      </c>
      <c r="I218" s="182">
        <v>2</v>
      </c>
      <c r="J218" s="182">
        <v>172</v>
      </c>
      <c r="K218" s="182">
        <v>84.7</v>
      </c>
      <c r="L218" s="182">
        <v>1.3</v>
      </c>
      <c r="M218" s="182">
        <v>86</v>
      </c>
      <c r="N218" s="182">
        <v>0</v>
      </c>
      <c r="O218" s="182">
        <v>0</v>
      </c>
      <c r="P218" s="182">
        <v>0</v>
      </c>
      <c r="Q218" s="182">
        <v>254.7</v>
      </c>
      <c r="R218" s="182">
        <v>3.3</v>
      </c>
      <c r="S218" s="182">
        <v>258</v>
      </c>
      <c r="T218" s="515">
        <v>258</v>
      </c>
      <c r="U218" s="515">
        <v>0</v>
      </c>
    </row>
    <row r="219" spans="1:21">
      <c r="A219" s="512">
        <v>218</v>
      </c>
      <c r="B219" s="513" t="s">
        <v>695</v>
      </c>
      <c r="C219" s="514" t="s">
        <v>271</v>
      </c>
      <c r="D219" s="513" t="s">
        <v>213</v>
      </c>
      <c r="E219" s="513" t="s">
        <v>696</v>
      </c>
      <c r="F219" s="513" t="s">
        <v>273</v>
      </c>
      <c r="G219" s="182">
        <v>0</v>
      </c>
      <c r="H219" s="182">
        <v>237.16</v>
      </c>
      <c r="I219" s="182">
        <v>3.84</v>
      </c>
      <c r="J219" s="182">
        <v>241</v>
      </c>
      <c r="K219" s="182">
        <v>85.03</v>
      </c>
      <c r="L219" s="182">
        <v>1.97</v>
      </c>
      <c r="M219" s="182">
        <v>87</v>
      </c>
      <c r="N219" s="182">
        <v>0</v>
      </c>
      <c r="O219" s="182">
        <v>0</v>
      </c>
      <c r="P219" s="182">
        <v>0</v>
      </c>
      <c r="Q219" s="182">
        <v>322.19</v>
      </c>
      <c r="R219" s="182">
        <v>5.81</v>
      </c>
      <c r="S219" s="182">
        <v>328</v>
      </c>
      <c r="T219" s="515">
        <v>328</v>
      </c>
      <c r="U219" s="515">
        <v>0</v>
      </c>
    </row>
    <row r="220" spans="1:21">
      <c r="A220" s="512">
        <v>219</v>
      </c>
      <c r="B220" s="513" t="s">
        <v>697</v>
      </c>
      <c r="C220" s="514" t="s">
        <v>271</v>
      </c>
      <c r="D220" s="513" t="s">
        <v>213</v>
      </c>
      <c r="E220" s="513" t="s">
        <v>698</v>
      </c>
      <c r="F220" s="513" t="s">
        <v>273</v>
      </c>
      <c r="G220" s="182">
        <v>0</v>
      </c>
      <c r="H220" s="182">
        <v>337.61</v>
      </c>
      <c r="I220" s="182">
        <v>5.39</v>
      </c>
      <c r="J220" s="182">
        <v>343</v>
      </c>
      <c r="K220" s="182">
        <v>85.02</v>
      </c>
      <c r="L220" s="182">
        <v>2.98</v>
      </c>
      <c r="M220" s="182">
        <v>88</v>
      </c>
      <c r="N220" s="182">
        <v>0</v>
      </c>
      <c r="O220" s="182">
        <v>0</v>
      </c>
      <c r="P220" s="182">
        <v>0</v>
      </c>
      <c r="Q220" s="182">
        <v>422.63</v>
      </c>
      <c r="R220" s="182">
        <v>8.3699999999999992</v>
      </c>
      <c r="S220" s="182">
        <v>431</v>
      </c>
      <c r="T220" s="515">
        <v>431</v>
      </c>
      <c r="U220" s="515">
        <v>0</v>
      </c>
    </row>
    <row r="221" spans="1:21">
      <c r="A221" s="512">
        <v>220</v>
      </c>
      <c r="B221" s="513" t="s">
        <v>699</v>
      </c>
      <c r="C221" s="514" t="s">
        <v>271</v>
      </c>
      <c r="D221" s="513" t="s">
        <v>213</v>
      </c>
      <c r="E221" s="513" t="s">
        <v>700</v>
      </c>
      <c r="F221" s="513" t="s">
        <v>285</v>
      </c>
      <c r="G221" s="182">
        <v>14</v>
      </c>
      <c r="H221" s="182">
        <v>0</v>
      </c>
      <c r="I221" s="182">
        <v>0</v>
      </c>
      <c r="J221" s="182">
        <v>0</v>
      </c>
      <c r="K221" s="182">
        <v>245</v>
      </c>
      <c r="L221" s="182">
        <v>1</v>
      </c>
      <c r="M221" s="182">
        <v>246</v>
      </c>
      <c r="N221" s="182">
        <v>245</v>
      </c>
      <c r="O221" s="182">
        <v>1</v>
      </c>
      <c r="P221" s="182">
        <v>246</v>
      </c>
      <c r="Q221" s="182">
        <v>0</v>
      </c>
      <c r="R221" s="182">
        <v>0</v>
      </c>
      <c r="S221" s="182">
        <v>0</v>
      </c>
      <c r="T221" s="515">
        <v>0</v>
      </c>
      <c r="U221" s="515">
        <v>0</v>
      </c>
    </row>
    <row r="222" spans="1:21">
      <c r="A222" s="512">
        <v>221</v>
      </c>
      <c r="B222" s="513" t="s">
        <v>701</v>
      </c>
      <c r="C222" s="514" t="s">
        <v>271</v>
      </c>
      <c r="D222" s="513" t="s">
        <v>213</v>
      </c>
      <c r="E222" s="513" t="s">
        <v>702</v>
      </c>
      <c r="F222" s="513" t="s">
        <v>273</v>
      </c>
      <c r="G222" s="182">
        <v>7</v>
      </c>
      <c r="H222" s="182">
        <v>263.58</v>
      </c>
      <c r="I222" s="182">
        <v>5.42</v>
      </c>
      <c r="J222" s="182">
        <v>269</v>
      </c>
      <c r="K222" s="182">
        <v>118.78</v>
      </c>
      <c r="L222" s="182">
        <v>2.2200000000000002</v>
      </c>
      <c r="M222" s="182">
        <v>121</v>
      </c>
      <c r="N222" s="182">
        <v>0</v>
      </c>
      <c r="O222" s="182">
        <v>0</v>
      </c>
      <c r="P222" s="182">
        <v>0</v>
      </c>
      <c r="Q222" s="182">
        <v>382.36</v>
      </c>
      <c r="R222" s="182">
        <v>7.64</v>
      </c>
      <c r="S222" s="182">
        <v>390</v>
      </c>
      <c r="T222" s="515">
        <v>390</v>
      </c>
      <c r="U222" s="515">
        <v>0</v>
      </c>
    </row>
    <row r="223" spans="1:21">
      <c r="A223" s="512">
        <v>222</v>
      </c>
      <c r="B223" s="513" t="s">
        <v>703</v>
      </c>
      <c r="C223" s="514" t="s">
        <v>271</v>
      </c>
      <c r="D223" s="513" t="s">
        <v>213</v>
      </c>
      <c r="E223" s="513" t="s">
        <v>704</v>
      </c>
      <c r="F223" s="513" t="s">
        <v>285</v>
      </c>
      <c r="G223" s="182">
        <v>0</v>
      </c>
      <c r="H223" s="182">
        <v>292.31</v>
      </c>
      <c r="I223" s="182">
        <v>3.69</v>
      </c>
      <c r="J223" s="182">
        <v>296</v>
      </c>
      <c r="K223" s="182">
        <v>99.55</v>
      </c>
      <c r="L223" s="182">
        <v>2.4500000000000002</v>
      </c>
      <c r="M223" s="182">
        <v>102</v>
      </c>
      <c r="N223" s="182">
        <v>0</v>
      </c>
      <c r="O223" s="182">
        <v>0</v>
      </c>
      <c r="P223" s="182">
        <v>0</v>
      </c>
      <c r="Q223" s="182">
        <v>391.86</v>
      </c>
      <c r="R223" s="182">
        <v>6.14</v>
      </c>
      <c r="S223" s="182">
        <v>398</v>
      </c>
      <c r="T223" s="515">
        <v>398</v>
      </c>
      <c r="U223" s="515">
        <v>0</v>
      </c>
    </row>
    <row r="224" spans="1:21">
      <c r="A224" s="512">
        <v>223</v>
      </c>
      <c r="B224" s="513" t="s">
        <v>705</v>
      </c>
      <c r="C224" s="514" t="s">
        <v>271</v>
      </c>
      <c r="D224" s="513" t="s">
        <v>213</v>
      </c>
      <c r="E224" s="513" t="s">
        <v>706</v>
      </c>
      <c r="F224" s="513" t="s">
        <v>273</v>
      </c>
      <c r="G224" s="182">
        <v>0</v>
      </c>
      <c r="H224" s="182">
        <v>4525.47</v>
      </c>
      <c r="I224" s="182">
        <v>1862.53</v>
      </c>
      <c r="J224" s="182">
        <v>6388</v>
      </c>
      <c r="K224" s="182">
        <v>0</v>
      </c>
      <c r="L224" s="182">
        <v>0</v>
      </c>
      <c r="M224" s="182">
        <v>0</v>
      </c>
      <c r="N224" s="182">
        <v>0</v>
      </c>
      <c r="O224" s="182">
        <v>0</v>
      </c>
      <c r="P224" s="182">
        <v>0</v>
      </c>
      <c r="Q224" s="182">
        <v>4525.47</v>
      </c>
      <c r="R224" s="182">
        <v>1862.53</v>
      </c>
      <c r="S224" s="182">
        <v>6388</v>
      </c>
      <c r="T224" s="515">
        <v>6388</v>
      </c>
      <c r="U224" s="515">
        <v>0</v>
      </c>
    </row>
    <row r="225" spans="1:21">
      <c r="A225" s="512">
        <v>224</v>
      </c>
      <c r="B225" s="513" t="s">
        <v>707</v>
      </c>
      <c r="C225" s="514" t="s">
        <v>271</v>
      </c>
      <c r="D225" s="513" t="s">
        <v>213</v>
      </c>
      <c r="E225" s="513" t="s">
        <v>708</v>
      </c>
      <c r="F225" s="513" t="s">
        <v>273</v>
      </c>
      <c r="G225" s="182">
        <v>2</v>
      </c>
      <c r="H225" s="182">
        <v>233</v>
      </c>
      <c r="I225" s="182">
        <v>1</v>
      </c>
      <c r="J225" s="182">
        <v>234</v>
      </c>
      <c r="K225" s="182">
        <v>95.07</v>
      </c>
      <c r="L225" s="182">
        <v>1.93</v>
      </c>
      <c r="M225" s="182">
        <v>97</v>
      </c>
      <c r="N225" s="182">
        <v>0</v>
      </c>
      <c r="O225" s="182">
        <v>0</v>
      </c>
      <c r="P225" s="182">
        <v>0</v>
      </c>
      <c r="Q225" s="182">
        <v>328.07</v>
      </c>
      <c r="R225" s="182">
        <v>2.93</v>
      </c>
      <c r="S225" s="182">
        <v>331</v>
      </c>
      <c r="T225" s="515">
        <v>331</v>
      </c>
      <c r="U225" s="515">
        <v>0</v>
      </c>
    </row>
    <row r="226" spans="1:21">
      <c r="A226" s="512">
        <v>225</v>
      </c>
      <c r="B226" s="513" t="s">
        <v>709</v>
      </c>
      <c r="C226" s="514" t="s">
        <v>271</v>
      </c>
      <c r="D226" s="513" t="s">
        <v>213</v>
      </c>
      <c r="E226" s="513" t="s">
        <v>710</v>
      </c>
      <c r="F226" s="513" t="s">
        <v>273</v>
      </c>
      <c r="G226" s="182">
        <v>1</v>
      </c>
      <c r="H226" s="182">
        <v>239.27</v>
      </c>
      <c r="I226" s="182">
        <v>2.73</v>
      </c>
      <c r="J226" s="182">
        <v>242</v>
      </c>
      <c r="K226" s="182">
        <v>66.13</v>
      </c>
      <c r="L226" s="182">
        <v>1.87</v>
      </c>
      <c r="M226" s="182">
        <v>68</v>
      </c>
      <c r="N226" s="182">
        <v>0</v>
      </c>
      <c r="O226" s="182">
        <v>0</v>
      </c>
      <c r="P226" s="182">
        <v>0</v>
      </c>
      <c r="Q226" s="182">
        <v>305.39999999999998</v>
      </c>
      <c r="R226" s="182">
        <v>4.5999999999999996</v>
      </c>
      <c r="S226" s="182">
        <v>310</v>
      </c>
      <c r="T226" s="515">
        <v>310</v>
      </c>
      <c r="U226" s="515">
        <v>0</v>
      </c>
    </row>
    <row r="227" spans="1:21">
      <c r="A227" s="512">
        <v>226</v>
      </c>
      <c r="B227" s="513" t="s">
        <v>711</v>
      </c>
      <c r="C227" s="514" t="s">
        <v>271</v>
      </c>
      <c r="D227" s="513" t="s">
        <v>213</v>
      </c>
      <c r="E227" s="513" t="s">
        <v>712</v>
      </c>
      <c r="F227" s="513" t="s">
        <v>273</v>
      </c>
      <c r="G227" s="182">
        <v>7</v>
      </c>
      <c r="H227" s="182">
        <v>229</v>
      </c>
      <c r="I227" s="182">
        <v>0</v>
      </c>
      <c r="J227" s="182">
        <v>229</v>
      </c>
      <c r="K227" s="182">
        <v>218.78</v>
      </c>
      <c r="L227" s="182">
        <v>1.22</v>
      </c>
      <c r="M227" s="182">
        <v>220</v>
      </c>
      <c r="N227" s="182">
        <v>447.78</v>
      </c>
      <c r="O227" s="182">
        <v>1.22</v>
      </c>
      <c r="P227" s="182">
        <v>449</v>
      </c>
      <c r="Q227" s="182">
        <v>0</v>
      </c>
      <c r="R227" s="182">
        <v>0</v>
      </c>
      <c r="S227" s="182">
        <v>0</v>
      </c>
      <c r="T227" s="515">
        <v>0</v>
      </c>
      <c r="U227" s="515">
        <v>0</v>
      </c>
    </row>
    <row r="228" spans="1:21">
      <c r="A228" s="512">
        <v>227</v>
      </c>
      <c r="B228" s="513" t="s">
        <v>713</v>
      </c>
      <c r="C228" s="514" t="s">
        <v>271</v>
      </c>
      <c r="D228" s="513" t="s">
        <v>213</v>
      </c>
      <c r="E228" s="513" t="s">
        <v>714</v>
      </c>
      <c r="F228" s="513" t="s">
        <v>273</v>
      </c>
      <c r="G228" s="182">
        <v>0</v>
      </c>
      <c r="H228" s="182">
        <v>-85</v>
      </c>
      <c r="I228" s="182">
        <v>1</v>
      </c>
      <c r="J228" s="182">
        <v>-84</v>
      </c>
      <c r="K228" s="182">
        <v>85</v>
      </c>
      <c r="L228" s="182">
        <v>0</v>
      </c>
      <c r="M228" s="182">
        <v>85</v>
      </c>
      <c r="N228" s="182">
        <v>0</v>
      </c>
      <c r="O228" s="182">
        <v>0</v>
      </c>
      <c r="P228" s="182">
        <v>0</v>
      </c>
      <c r="Q228" s="182">
        <v>0</v>
      </c>
      <c r="R228" s="182">
        <v>1</v>
      </c>
      <c r="S228" s="182">
        <v>1</v>
      </c>
      <c r="T228" s="515">
        <v>1</v>
      </c>
      <c r="U228" s="515">
        <v>0</v>
      </c>
    </row>
    <row r="229" spans="1:21">
      <c r="A229" s="512">
        <v>228</v>
      </c>
      <c r="B229" s="513" t="s">
        <v>715</v>
      </c>
      <c r="C229" s="514" t="s">
        <v>271</v>
      </c>
      <c r="D229" s="513" t="s">
        <v>213</v>
      </c>
      <c r="E229" s="513" t="s">
        <v>716</v>
      </c>
      <c r="F229" s="513" t="s">
        <v>273</v>
      </c>
      <c r="G229" s="182">
        <v>0</v>
      </c>
      <c r="H229" s="182">
        <v>237</v>
      </c>
      <c r="I229" s="182">
        <v>1</v>
      </c>
      <c r="J229" s="182">
        <v>238</v>
      </c>
      <c r="K229" s="182">
        <v>155.63</v>
      </c>
      <c r="L229" s="182">
        <v>1.37</v>
      </c>
      <c r="M229" s="182">
        <v>157</v>
      </c>
      <c r="N229" s="182">
        <v>0</v>
      </c>
      <c r="O229" s="182">
        <v>0</v>
      </c>
      <c r="P229" s="182">
        <v>0</v>
      </c>
      <c r="Q229" s="182">
        <v>392.63</v>
      </c>
      <c r="R229" s="182">
        <v>2.37</v>
      </c>
      <c r="S229" s="182">
        <v>395</v>
      </c>
      <c r="T229" s="515">
        <v>395</v>
      </c>
      <c r="U229" s="515">
        <v>0</v>
      </c>
    </row>
    <row r="230" spans="1:21">
      <c r="A230" s="512">
        <v>229</v>
      </c>
      <c r="B230" s="513" t="s">
        <v>717</v>
      </c>
      <c r="C230" s="514" t="s">
        <v>271</v>
      </c>
      <c r="D230" s="513" t="s">
        <v>213</v>
      </c>
      <c r="E230" s="513" t="s">
        <v>718</v>
      </c>
      <c r="F230" s="513" t="s">
        <v>273</v>
      </c>
      <c r="G230" s="182">
        <v>0</v>
      </c>
      <c r="H230" s="182">
        <v>0</v>
      </c>
      <c r="I230" s="182">
        <v>0</v>
      </c>
      <c r="J230" s="182">
        <v>0</v>
      </c>
      <c r="K230" s="182">
        <v>0</v>
      </c>
      <c r="L230" s="182">
        <v>0</v>
      </c>
      <c r="M230" s="182">
        <v>0</v>
      </c>
      <c r="N230" s="182">
        <v>0</v>
      </c>
      <c r="O230" s="182">
        <v>0</v>
      </c>
      <c r="P230" s="182">
        <v>0</v>
      </c>
      <c r="Q230" s="182">
        <v>0</v>
      </c>
      <c r="R230" s="182">
        <v>0</v>
      </c>
      <c r="S230" s="182">
        <v>0</v>
      </c>
      <c r="T230" s="515">
        <v>0</v>
      </c>
      <c r="U230" s="515">
        <v>0</v>
      </c>
    </row>
    <row r="231" spans="1:21">
      <c r="A231" s="512">
        <v>230</v>
      </c>
      <c r="B231" s="513" t="s">
        <v>719</v>
      </c>
      <c r="C231" s="514" t="s">
        <v>271</v>
      </c>
      <c r="D231" s="513" t="s">
        <v>213</v>
      </c>
      <c r="E231" s="513" t="s">
        <v>720</v>
      </c>
      <c r="F231" s="513" t="s">
        <v>273</v>
      </c>
      <c r="G231" s="182">
        <v>12</v>
      </c>
      <c r="H231" s="182">
        <v>141</v>
      </c>
      <c r="I231" s="182">
        <v>0</v>
      </c>
      <c r="J231" s="182">
        <v>141</v>
      </c>
      <c r="K231" s="182">
        <v>144</v>
      </c>
      <c r="L231" s="182">
        <v>1</v>
      </c>
      <c r="M231" s="182">
        <v>145</v>
      </c>
      <c r="N231" s="182">
        <v>0</v>
      </c>
      <c r="O231" s="182">
        <v>0</v>
      </c>
      <c r="P231" s="182">
        <v>0</v>
      </c>
      <c r="Q231" s="182">
        <v>285</v>
      </c>
      <c r="R231" s="182">
        <v>1</v>
      </c>
      <c r="S231" s="182">
        <v>286</v>
      </c>
      <c r="T231" s="515">
        <v>286</v>
      </c>
      <c r="U231" s="515">
        <v>0</v>
      </c>
    </row>
    <row r="232" spans="1:21">
      <c r="A232" s="512">
        <v>231</v>
      </c>
      <c r="B232" s="513" t="s">
        <v>721</v>
      </c>
      <c r="C232" s="514" t="s">
        <v>271</v>
      </c>
      <c r="D232" s="513" t="s">
        <v>213</v>
      </c>
      <c r="E232" s="513" t="s">
        <v>722</v>
      </c>
      <c r="F232" s="513" t="s">
        <v>273</v>
      </c>
      <c r="G232" s="182">
        <v>0</v>
      </c>
      <c r="H232" s="182">
        <v>194</v>
      </c>
      <c r="I232" s="182">
        <v>1</v>
      </c>
      <c r="J232" s="182">
        <v>195</v>
      </c>
      <c r="K232" s="182">
        <v>85.46</v>
      </c>
      <c r="L232" s="182">
        <v>1.54</v>
      </c>
      <c r="M232" s="182">
        <v>87</v>
      </c>
      <c r="N232" s="182">
        <v>0</v>
      </c>
      <c r="O232" s="182">
        <v>0</v>
      </c>
      <c r="P232" s="182">
        <v>0</v>
      </c>
      <c r="Q232" s="182">
        <v>279.45999999999998</v>
      </c>
      <c r="R232" s="182">
        <v>2.54</v>
      </c>
      <c r="S232" s="182">
        <v>282</v>
      </c>
      <c r="T232" s="515">
        <v>282</v>
      </c>
      <c r="U232" s="515">
        <v>0</v>
      </c>
    </row>
    <row r="233" spans="1:21">
      <c r="A233" s="512">
        <v>232</v>
      </c>
      <c r="B233" s="513" t="s">
        <v>723</v>
      </c>
      <c r="C233" s="514" t="s">
        <v>271</v>
      </c>
      <c r="D233" s="513" t="s">
        <v>213</v>
      </c>
      <c r="E233" s="513" t="s">
        <v>724</v>
      </c>
      <c r="F233" s="513" t="s">
        <v>273</v>
      </c>
      <c r="G233" s="182">
        <v>6</v>
      </c>
      <c r="H233" s="182">
        <v>293.25</v>
      </c>
      <c r="I233" s="182">
        <v>2.75</v>
      </c>
      <c r="J233" s="182">
        <v>296</v>
      </c>
      <c r="K233" s="182">
        <v>114.47</v>
      </c>
      <c r="L233" s="182">
        <v>2.5299999999999998</v>
      </c>
      <c r="M233" s="182">
        <v>117</v>
      </c>
      <c r="N233" s="182">
        <v>414.72</v>
      </c>
      <c r="O233" s="182">
        <v>5.28</v>
      </c>
      <c r="P233" s="182">
        <v>420</v>
      </c>
      <c r="Q233" s="182">
        <v>-7</v>
      </c>
      <c r="R233" s="182">
        <v>0</v>
      </c>
      <c r="S233" s="182">
        <v>-7</v>
      </c>
      <c r="T233" s="515">
        <v>-7</v>
      </c>
      <c r="U233" s="516">
        <v>-5.6999999999999997E-14</v>
      </c>
    </row>
    <row r="234" spans="1:21">
      <c r="A234" s="512">
        <v>233</v>
      </c>
      <c r="B234" s="513" t="s">
        <v>725</v>
      </c>
      <c r="C234" s="514" t="s">
        <v>271</v>
      </c>
      <c r="D234" s="513" t="s">
        <v>213</v>
      </c>
      <c r="E234" s="513" t="s">
        <v>726</v>
      </c>
      <c r="F234" s="513" t="s">
        <v>273</v>
      </c>
      <c r="G234" s="182">
        <v>0</v>
      </c>
      <c r="H234" s="182">
        <v>276.51</v>
      </c>
      <c r="I234" s="182">
        <v>5.49</v>
      </c>
      <c r="J234" s="182">
        <v>282</v>
      </c>
      <c r="K234" s="182">
        <v>84.63</v>
      </c>
      <c r="L234" s="182">
        <v>2.37</v>
      </c>
      <c r="M234" s="182">
        <v>87</v>
      </c>
      <c r="N234" s="182">
        <v>0</v>
      </c>
      <c r="O234" s="182">
        <v>0</v>
      </c>
      <c r="P234" s="182">
        <v>0</v>
      </c>
      <c r="Q234" s="182">
        <v>361.14</v>
      </c>
      <c r="R234" s="182">
        <v>7.86</v>
      </c>
      <c r="S234" s="182">
        <v>369</v>
      </c>
      <c r="T234" s="515">
        <v>369</v>
      </c>
      <c r="U234" s="515">
        <v>0</v>
      </c>
    </row>
    <row r="235" spans="1:21">
      <c r="A235" s="512">
        <v>234</v>
      </c>
      <c r="B235" s="513" t="s">
        <v>727</v>
      </c>
      <c r="C235" s="514" t="s">
        <v>271</v>
      </c>
      <c r="D235" s="513" t="s">
        <v>213</v>
      </c>
      <c r="E235" s="513" t="s">
        <v>728</v>
      </c>
      <c r="F235" s="513" t="s">
        <v>273</v>
      </c>
      <c r="G235" s="182">
        <v>5</v>
      </c>
      <c r="H235" s="182">
        <v>-230</v>
      </c>
      <c r="I235" s="182">
        <v>1</v>
      </c>
      <c r="J235" s="182">
        <v>-229</v>
      </c>
      <c r="K235" s="182">
        <v>109</v>
      </c>
      <c r="L235" s="182">
        <v>0</v>
      </c>
      <c r="M235" s="182">
        <v>109</v>
      </c>
      <c r="N235" s="182">
        <v>0</v>
      </c>
      <c r="O235" s="182">
        <v>0</v>
      </c>
      <c r="P235" s="182">
        <v>0</v>
      </c>
      <c r="Q235" s="182">
        <v>-121</v>
      </c>
      <c r="R235" s="182">
        <v>1</v>
      </c>
      <c r="S235" s="182">
        <v>-120</v>
      </c>
      <c r="T235" s="515">
        <v>-120</v>
      </c>
      <c r="U235" s="515">
        <v>0</v>
      </c>
    </row>
    <row r="236" spans="1:21">
      <c r="A236" s="512">
        <v>235</v>
      </c>
      <c r="B236" s="513" t="s">
        <v>729</v>
      </c>
      <c r="C236" s="514" t="s">
        <v>271</v>
      </c>
      <c r="D236" s="513" t="s">
        <v>213</v>
      </c>
      <c r="E236" s="513" t="s">
        <v>730</v>
      </c>
      <c r="F236" s="513" t="s">
        <v>273</v>
      </c>
      <c r="G236" s="182">
        <v>0</v>
      </c>
      <c r="H236" s="182">
        <v>3281.73</v>
      </c>
      <c r="I236" s="182">
        <v>779.27</v>
      </c>
      <c r="J236" s="182">
        <v>4061</v>
      </c>
      <c r="K236" s="182">
        <v>84.59</v>
      </c>
      <c r="L236" s="182">
        <v>32.409999999999997</v>
      </c>
      <c r="M236" s="182">
        <v>117</v>
      </c>
      <c r="N236" s="182">
        <v>0</v>
      </c>
      <c r="O236" s="182">
        <v>0</v>
      </c>
      <c r="P236" s="182">
        <v>0</v>
      </c>
      <c r="Q236" s="182">
        <v>3366.32</v>
      </c>
      <c r="R236" s="182">
        <v>811.68</v>
      </c>
      <c r="S236" s="182">
        <v>4178</v>
      </c>
      <c r="T236" s="515">
        <v>4178</v>
      </c>
      <c r="U236" s="515">
        <v>0</v>
      </c>
    </row>
    <row r="237" spans="1:21">
      <c r="A237" s="512">
        <v>236</v>
      </c>
      <c r="B237" s="513" t="s">
        <v>731</v>
      </c>
      <c r="C237" s="514" t="s">
        <v>271</v>
      </c>
      <c r="D237" s="513" t="s">
        <v>213</v>
      </c>
      <c r="E237" s="513" t="s">
        <v>732</v>
      </c>
      <c r="F237" s="513" t="s">
        <v>273</v>
      </c>
      <c r="G237" s="182">
        <v>0</v>
      </c>
      <c r="H237" s="182">
        <v>2767.3</v>
      </c>
      <c r="I237" s="182">
        <v>492.7</v>
      </c>
      <c r="J237" s="182">
        <v>3260</v>
      </c>
      <c r="K237" s="182">
        <v>0</v>
      </c>
      <c r="L237" s="182">
        <v>0</v>
      </c>
      <c r="M237" s="182">
        <v>0</v>
      </c>
      <c r="N237" s="182">
        <v>0</v>
      </c>
      <c r="O237" s="182">
        <v>0</v>
      </c>
      <c r="P237" s="182">
        <v>0</v>
      </c>
      <c r="Q237" s="182">
        <v>2767.3</v>
      </c>
      <c r="R237" s="182">
        <v>492.7</v>
      </c>
      <c r="S237" s="182">
        <v>3260</v>
      </c>
      <c r="T237" s="515">
        <v>3260</v>
      </c>
      <c r="U237" s="515">
        <v>0</v>
      </c>
    </row>
    <row r="238" spans="1:21">
      <c r="A238" s="512">
        <v>237</v>
      </c>
      <c r="B238" s="513" t="s">
        <v>733</v>
      </c>
      <c r="C238" s="514" t="s">
        <v>271</v>
      </c>
      <c r="D238" s="513" t="s">
        <v>213</v>
      </c>
      <c r="E238" s="513" t="s">
        <v>734</v>
      </c>
      <c r="F238" s="513" t="s">
        <v>273</v>
      </c>
      <c r="G238" s="182">
        <v>0</v>
      </c>
      <c r="H238" s="182">
        <v>700.25</v>
      </c>
      <c r="I238" s="182">
        <v>8.75</v>
      </c>
      <c r="J238" s="182">
        <v>709</v>
      </c>
      <c r="K238" s="182">
        <v>85.4</v>
      </c>
      <c r="L238" s="182">
        <v>6.6</v>
      </c>
      <c r="M238" s="182">
        <v>92</v>
      </c>
      <c r="N238" s="182">
        <v>0</v>
      </c>
      <c r="O238" s="182">
        <v>0</v>
      </c>
      <c r="P238" s="182">
        <v>0</v>
      </c>
      <c r="Q238" s="182">
        <v>785.65</v>
      </c>
      <c r="R238" s="182">
        <v>15.35</v>
      </c>
      <c r="S238" s="182">
        <v>801</v>
      </c>
      <c r="T238" s="515">
        <v>801</v>
      </c>
      <c r="U238" s="515">
        <v>0</v>
      </c>
    </row>
    <row r="239" spans="1:21">
      <c r="A239" s="512">
        <v>238</v>
      </c>
      <c r="B239" s="513" t="s">
        <v>735</v>
      </c>
      <c r="C239" s="514" t="s">
        <v>271</v>
      </c>
      <c r="D239" s="513" t="s">
        <v>213</v>
      </c>
      <c r="E239" s="513" t="s">
        <v>736</v>
      </c>
      <c r="F239" s="513" t="s">
        <v>273</v>
      </c>
      <c r="G239" s="182">
        <v>0</v>
      </c>
      <c r="H239" s="182">
        <v>1254.32</v>
      </c>
      <c r="I239" s="182">
        <v>71.680000000000007</v>
      </c>
      <c r="J239" s="182">
        <v>1326</v>
      </c>
      <c r="K239" s="182">
        <v>0</v>
      </c>
      <c r="L239" s="182">
        <v>0</v>
      </c>
      <c r="M239" s="182">
        <v>0</v>
      </c>
      <c r="N239" s="182">
        <v>0</v>
      </c>
      <c r="O239" s="182">
        <v>0</v>
      </c>
      <c r="P239" s="182">
        <v>0</v>
      </c>
      <c r="Q239" s="182">
        <v>1254.32</v>
      </c>
      <c r="R239" s="182">
        <v>71.680000000000007</v>
      </c>
      <c r="S239" s="182">
        <v>1326</v>
      </c>
      <c r="T239" s="515">
        <v>1326</v>
      </c>
      <c r="U239" s="515">
        <v>0</v>
      </c>
    </row>
    <row r="240" spans="1:21">
      <c r="A240" s="512">
        <v>239</v>
      </c>
      <c r="B240" s="513" t="s">
        <v>737</v>
      </c>
      <c r="C240" s="514" t="s">
        <v>271</v>
      </c>
      <c r="D240" s="513" t="s">
        <v>213</v>
      </c>
      <c r="E240" s="513" t="s">
        <v>738</v>
      </c>
      <c r="F240" s="513" t="s">
        <v>273</v>
      </c>
      <c r="G240" s="182">
        <v>0</v>
      </c>
      <c r="H240" s="182">
        <v>-1</v>
      </c>
      <c r="I240" s="182">
        <v>0</v>
      </c>
      <c r="J240" s="182">
        <v>-1</v>
      </c>
      <c r="K240" s="182">
        <v>260</v>
      </c>
      <c r="L240" s="182">
        <v>0</v>
      </c>
      <c r="M240" s="182">
        <v>260</v>
      </c>
      <c r="N240" s="182">
        <v>0</v>
      </c>
      <c r="O240" s="182">
        <v>0</v>
      </c>
      <c r="P240" s="182">
        <v>0</v>
      </c>
      <c r="Q240" s="182">
        <v>259</v>
      </c>
      <c r="R240" s="182">
        <v>0</v>
      </c>
      <c r="S240" s="182">
        <v>259</v>
      </c>
      <c r="T240" s="515">
        <v>259</v>
      </c>
      <c r="U240" s="515">
        <v>0</v>
      </c>
    </row>
    <row r="241" spans="1:21">
      <c r="A241" s="512">
        <v>240</v>
      </c>
      <c r="B241" s="513" t="s">
        <v>739</v>
      </c>
      <c r="C241" s="514" t="s">
        <v>271</v>
      </c>
      <c r="D241" s="513" t="s">
        <v>213</v>
      </c>
      <c r="E241" s="513" t="s">
        <v>740</v>
      </c>
      <c r="F241" s="513" t="s">
        <v>273</v>
      </c>
      <c r="G241" s="182">
        <v>0</v>
      </c>
      <c r="H241" s="182">
        <v>172</v>
      </c>
      <c r="I241" s="182">
        <v>2</v>
      </c>
      <c r="J241" s="182">
        <v>174</v>
      </c>
      <c r="K241" s="182">
        <v>84.68</v>
      </c>
      <c r="L241" s="182">
        <v>1.32</v>
      </c>
      <c r="M241" s="182">
        <v>86</v>
      </c>
      <c r="N241" s="182">
        <v>0</v>
      </c>
      <c r="O241" s="182">
        <v>0</v>
      </c>
      <c r="P241" s="182">
        <v>0</v>
      </c>
      <c r="Q241" s="182">
        <v>256.68</v>
      </c>
      <c r="R241" s="182">
        <v>3.32</v>
      </c>
      <c r="S241" s="182">
        <v>260</v>
      </c>
      <c r="T241" s="515">
        <v>260</v>
      </c>
      <c r="U241" s="515">
        <v>0</v>
      </c>
    </row>
    <row r="242" spans="1:21">
      <c r="A242" s="512">
        <v>241</v>
      </c>
      <c r="B242" s="513" t="s">
        <v>741</v>
      </c>
      <c r="C242" s="514" t="s">
        <v>271</v>
      </c>
      <c r="D242" s="513" t="s">
        <v>213</v>
      </c>
      <c r="E242" s="513" t="s">
        <v>742</v>
      </c>
      <c r="F242" s="513" t="s">
        <v>273</v>
      </c>
      <c r="G242" s="182">
        <v>0</v>
      </c>
      <c r="H242" s="182">
        <v>314.93</v>
      </c>
      <c r="I242" s="182">
        <v>5.07</v>
      </c>
      <c r="J242" s="182">
        <v>320</v>
      </c>
      <c r="K242" s="182">
        <v>85.29</v>
      </c>
      <c r="L242" s="182">
        <v>2.71</v>
      </c>
      <c r="M242" s="182">
        <v>88</v>
      </c>
      <c r="N242" s="182">
        <v>0</v>
      </c>
      <c r="O242" s="182">
        <v>0</v>
      </c>
      <c r="P242" s="182">
        <v>0</v>
      </c>
      <c r="Q242" s="182">
        <v>400.22</v>
      </c>
      <c r="R242" s="182">
        <v>7.78</v>
      </c>
      <c r="S242" s="182">
        <v>408</v>
      </c>
      <c r="T242" s="515">
        <v>408</v>
      </c>
      <c r="U242" s="515">
        <v>0</v>
      </c>
    </row>
    <row r="243" spans="1:21">
      <c r="A243" s="512">
        <v>242</v>
      </c>
      <c r="B243" s="513" t="s">
        <v>743</v>
      </c>
      <c r="C243" s="514" t="s">
        <v>271</v>
      </c>
      <c r="D243" s="513" t="s">
        <v>213</v>
      </c>
      <c r="E243" s="513" t="s">
        <v>744</v>
      </c>
      <c r="F243" s="513" t="s">
        <v>273</v>
      </c>
      <c r="G243" s="182">
        <v>0</v>
      </c>
      <c r="H243" s="182">
        <v>78</v>
      </c>
      <c r="I243" s="182">
        <v>0</v>
      </c>
      <c r="J243" s="182">
        <v>78</v>
      </c>
      <c r="K243" s="182">
        <v>85</v>
      </c>
      <c r="L243" s="182">
        <v>1</v>
      </c>
      <c r="M243" s="182">
        <v>86</v>
      </c>
      <c r="N243" s="182">
        <v>0</v>
      </c>
      <c r="O243" s="182">
        <v>0</v>
      </c>
      <c r="P243" s="182">
        <v>0</v>
      </c>
      <c r="Q243" s="182">
        <v>163</v>
      </c>
      <c r="R243" s="182">
        <v>1</v>
      </c>
      <c r="S243" s="182">
        <v>164</v>
      </c>
      <c r="T243" s="515">
        <v>164</v>
      </c>
      <c r="U243" s="515">
        <v>0</v>
      </c>
    </row>
    <row r="244" spans="1:21">
      <c r="A244" s="512">
        <v>243</v>
      </c>
      <c r="B244" s="513" t="s">
        <v>745</v>
      </c>
      <c r="C244" s="514" t="s">
        <v>271</v>
      </c>
      <c r="D244" s="513" t="s">
        <v>213</v>
      </c>
      <c r="E244" s="513" t="s">
        <v>746</v>
      </c>
      <c r="F244" s="513" t="s">
        <v>273</v>
      </c>
      <c r="G244" s="182">
        <v>1</v>
      </c>
      <c r="H244" s="182">
        <v>265.60000000000002</v>
      </c>
      <c r="I244" s="182">
        <v>3.4</v>
      </c>
      <c r="J244" s="182">
        <v>269</v>
      </c>
      <c r="K244" s="182">
        <v>89.76</v>
      </c>
      <c r="L244" s="182">
        <v>2.2400000000000002</v>
      </c>
      <c r="M244" s="182">
        <v>92</v>
      </c>
      <c r="N244" s="182">
        <v>0</v>
      </c>
      <c r="O244" s="182">
        <v>0</v>
      </c>
      <c r="P244" s="182">
        <v>0</v>
      </c>
      <c r="Q244" s="182">
        <v>355.36</v>
      </c>
      <c r="R244" s="182">
        <v>5.64</v>
      </c>
      <c r="S244" s="182">
        <v>361</v>
      </c>
      <c r="T244" s="515">
        <v>361</v>
      </c>
      <c r="U244" s="515">
        <v>0</v>
      </c>
    </row>
    <row r="245" spans="1:21">
      <c r="A245" s="512">
        <v>244</v>
      </c>
      <c r="B245" s="513" t="s">
        <v>747</v>
      </c>
      <c r="C245" s="514" t="s">
        <v>271</v>
      </c>
      <c r="D245" s="513" t="s">
        <v>213</v>
      </c>
      <c r="E245" s="513" t="s">
        <v>748</v>
      </c>
      <c r="F245" s="513" t="s">
        <v>273</v>
      </c>
      <c r="G245" s="182">
        <v>0</v>
      </c>
      <c r="H245" s="182">
        <v>4826</v>
      </c>
      <c r="I245" s="182">
        <v>0</v>
      </c>
      <c r="J245" s="182">
        <v>4826</v>
      </c>
      <c r="K245" s="182">
        <v>0</v>
      </c>
      <c r="L245" s="182">
        <v>0</v>
      </c>
      <c r="M245" s="182">
        <v>0</v>
      </c>
      <c r="N245" s="182">
        <v>0</v>
      </c>
      <c r="O245" s="182">
        <v>0</v>
      </c>
      <c r="P245" s="182">
        <v>0</v>
      </c>
      <c r="Q245" s="182">
        <v>4826</v>
      </c>
      <c r="R245" s="182">
        <v>0</v>
      </c>
      <c r="S245" s="182">
        <v>4826</v>
      </c>
      <c r="T245" s="515">
        <v>4826</v>
      </c>
      <c r="U245" s="515">
        <v>0</v>
      </c>
    </row>
    <row r="246" spans="1:21">
      <c r="A246" s="512">
        <v>245</v>
      </c>
      <c r="B246" s="513" t="s">
        <v>749</v>
      </c>
      <c r="C246" s="514" t="s">
        <v>271</v>
      </c>
      <c r="D246" s="513" t="s">
        <v>213</v>
      </c>
      <c r="E246" s="513" t="s">
        <v>750</v>
      </c>
      <c r="F246" s="513" t="s">
        <v>273</v>
      </c>
      <c r="G246" s="182">
        <v>0</v>
      </c>
      <c r="H246" s="182">
        <v>252.66</v>
      </c>
      <c r="I246" s="182">
        <v>3.34</v>
      </c>
      <c r="J246" s="182">
        <v>256</v>
      </c>
      <c r="K246" s="182">
        <v>84.87</v>
      </c>
      <c r="L246" s="182">
        <v>2.13</v>
      </c>
      <c r="M246" s="182">
        <v>87</v>
      </c>
      <c r="N246" s="182">
        <v>0</v>
      </c>
      <c r="O246" s="182">
        <v>0</v>
      </c>
      <c r="P246" s="182">
        <v>0</v>
      </c>
      <c r="Q246" s="182">
        <v>337.53</v>
      </c>
      <c r="R246" s="182">
        <v>5.47</v>
      </c>
      <c r="S246" s="182">
        <v>343</v>
      </c>
      <c r="T246" s="515">
        <v>343</v>
      </c>
      <c r="U246" s="515">
        <v>0</v>
      </c>
    </row>
    <row r="247" spans="1:21">
      <c r="A247" s="512">
        <v>246</v>
      </c>
      <c r="B247" s="513" t="s">
        <v>751</v>
      </c>
      <c r="C247" s="514" t="s">
        <v>271</v>
      </c>
      <c r="D247" s="513" t="s">
        <v>213</v>
      </c>
      <c r="E247" s="513" t="s">
        <v>752</v>
      </c>
      <c r="F247" s="513" t="s">
        <v>273</v>
      </c>
      <c r="G247" s="182">
        <v>0</v>
      </c>
      <c r="H247" s="182">
        <v>-2</v>
      </c>
      <c r="I247" s="182">
        <v>0</v>
      </c>
      <c r="J247" s="182">
        <v>-2</v>
      </c>
      <c r="K247" s="182">
        <v>85</v>
      </c>
      <c r="L247" s="182">
        <v>1</v>
      </c>
      <c r="M247" s="182">
        <v>86</v>
      </c>
      <c r="N247" s="182">
        <v>0</v>
      </c>
      <c r="O247" s="182">
        <v>0</v>
      </c>
      <c r="P247" s="182">
        <v>0</v>
      </c>
      <c r="Q247" s="182">
        <v>83</v>
      </c>
      <c r="R247" s="182">
        <v>1</v>
      </c>
      <c r="S247" s="182">
        <v>84</v>
      </c>
      <c r="T247" s="515">
        <v>84</v>
      </c>
      <c r="U247" s="515">
        <v>0</v>
      </c>
    </row>
    <row r="248" spans="1:21">
      <c r="A248" s="512">
        <v>247</v>
      </c>
      <c r="B248" s="513" t="s">
        <v>753</v>
      </c>
      <c r="C248" s="514" t="s">
        <v>271</v>
      </c>
      <c r="D248" s="513" t="s">
        <v>213</v>
      </c>
      <c r="E248" s="513" t="s">
        <v>754</v>
      </c>
      <c r="F248" s="513" t="s">
        <v>273</v>
      </c>
      <c r="G248" s="182">
        <v>0</v>
      </c>
      <c r="H248" s="182">
        <v>85</v>
      </c>
      <c r="I248" s="182">
        <v>0</v>
      </c>
      <c r="J248" s="182">
        <v>85</v>
      </c>
      <c r="K248" s="182">
        <v>85</v>
      </c>
      <c r="L248" s="182">
        <v>1</v>
      </c>
      <c r="M248" s="182">
        <v>86</v>
      </c>
      <c r="N248" s="182">
        <v>170</v>
      </c>
      <c r="O248" s="182">
        <v>1</v>
      </c>
      <c r="P248" s="182">
        <v>171</v>
      </c>
      <c r="Q248" s="182">
        <v>0</v>
      </c>
      <c r="R248" s="182">
        <v>0</v>
      </c>
      <c r="S248" s="182">
        <v>0</v>
      </c>
      <c r="T248" s="515">
        <v>0</v>
      </c>
      <c r="U248" s="515">
        <v>0</v>
      </c>
    </row>
    <row r="249" spans="1:21">
      <c r="A249" s="512">
        <v>248</v>
      </c>
      <c r="B249" s="513" t="s">
        <v>755</v>
      </c>
      <c r="C249" s="514" t="s">
        <v>271</v>
      </c>
      <c r="D249" s="513" t="s">
        <v>213</v>
      </c>
      <c r="E249" s="513" t="s">
        <v>756</v>
      </c>
      <c r="F249" s="513" t="s">
        <v>273</v>
      </c>
      <c r="G249" s="182">
        <v>0</v>
      </c>
      <c r="H249" s="182">
        <v>180</v>
      </c>
      <c r="I249" s="182">
        <v>2</v>
      </c>
      <c r="J249" s="182">
        <v>182</v>
      </c>
      <c r="K249" s="182">
        <v>84.6</v>
      </c>
      <c r="L249" s="182">
        <v>1.4</v>
      </c>
      <c r="M249" s="182">
        <v>86</v>
      </c>
      <c r="N249" s="182">
        <v>0</v>
      </c>
      <c r="O249" s="182">
        <v>0</v>
      </c>
      <c r="P249" s="182">
        <v>0</v>
      </c>
      <c r="Q249" s="182">
        <v>264.60000000000002</v>
      </c>
      <c r="R249" s="182">
        <v>3.4</v>
      </c>
      <c r="S249" s="182">
        <v>268</v>
      </c>
      <c r="T249" s="515">
        <v>268</v>
      </c>
      <c r="U249" s="515">
        <v>0</v>
      </c>
    </row>
    <row r="250" spans="1:21">
      <c r="A250" s="512">
        <v>249</v>
      </c>
      <c r="B250" s="513" t="s">
        <v>757</v>
      </c>
      <c r="C250" s="514" t="s">
        <v>271</v>
      </c>
      <c r="D250" s="513" t="s">
        <v>213</v>
      </c>
      <c r="E250" s="513" t="s">
        <v>758</v>
      </c>
      <c r="F250" s="513" t="s">
        <v>273</v>
      </c>
      <c r="G250" s="182">
        <v>0</v>
      </c>
      <c r="H250" s="182">
        <v>172</v>
      </c>
      <c r="I250" s="182">
        <v>2</v>
      </c>
      <c r="J250" s="182">
        <v>174</v>
      </c>
      <c r="K250" s="182">
        <v>84.68</v>
      </c>
      <c r="L250" s="182">
        <v>1.32</v>
      </c>
      <c r="M250" s="182">
        <v>86</v>
      </c>
      <c r="N250" s="182">
        <v>0</v>
      </c>
      <c r="O250" s="182">
        <v>0</v>
      </c>
      <c r="P250" s="182">
        <v>0</v>
      </c>
      <c r="Q250" s="182">
        <v>256.68</v>
      </c>
      <c r="R250" s="182">
        <v>3.32</v>
      </c>
      <c r="S250" s="182">
        <v>260</v>
      </c>
      <c r="T250" s="515">
        <v>260</v>
      </c>
      <c r="U250" s="515">
        <v>0</v>
      </c>
    </row>
    <row r="251" spans="1:21">
      <c r="A251" s="512">
        <v>250</v>
      </c>
      <c r="B251" s="513" t="s">
        <v>759</v>
      </c>
      <c r="C251" s="514" t="s">
        <v>271</v>
      </c>
      <c r="D251" s="513" t="s">
        <v>213</v>
      </c>
      <c r="E251" s="513" t="s">
        <v>760</v>
      </c>
      <c r="F251" s="513" t="s">
        <v>273</v>
      </c>
      <c r="G251" s="182">
        <v>0</v>
      </c>
      <c r="H251" s="182">
        <v>-310</v>
      </c>
      <c r="I251" s="182">
        <v>0</v>
      </c>
      <c r="J251" s="182">
        <v>-310</v>
      </c>
      <c r="K251" s="182">
        <v>85</v>
      </c>
      <c r="L251" s="182">
        <v>0</v>
      </c>
      <c r="M251" s="182">
        <v>85</v>
      </c>
      <c r="N251" s="182">
        <v>0</v>
      </c>
      <c r="O251" s="182">
        <v>0</v>
      </c>
      <c r="P251" s="182">
        <v>0</v>
      </c>
      <c r="Q251" s="182">
        <v>-225</v>
      </c>
      <c r="R251" s="182">
        <v>0</v>
      </c>
      <c r="S251" s="182">
        <v>-225</v>
      </c>
      <c r="T251" s="515">
        <v>-225</v>
      </c>
      <c r="U251" s="515">
        <v>0</v>
      </c>
    </row>
    <row r="252" spans="1:21">
      <c r="A252" s="512">
        <v>251</v>
      </c>
      <c r="B252" s="513" t="s">
        <v>761</v>
      </c>
      <c r="C252" s="514" t="s">
        <v>271</v>
      </c>
      <c r="D252" s="513" t="s">
        <v>213</v>
      </c>
      <c r="E252" s="513" t="s">
        <v>762</v>
      </c>
      <c r="F252" s="513" t="s">
        <v>273</v>
      </c>
      <c r="G252" s="182">
        <v>0</v>
      </c>
      <c r="H252" s="182">
        <v>254.64</v>
      </c>
      <c r="I252" s="182">
        <v>2.36</v>
      </c>
      <c r="J252" s="182">
        <v>257</v>
      </c>
      <c r="K252" s="182">
        <v>84.85</v>
      </c>
      <c r="L252" s="182">
        <v>2.15</v>
      </c>
      <c r="M252" s="182">
        <v>87</v>
      </c>
      <c r="N252" s="182">
        <v>0</v>
      </c>
      <c r="O252" s="182">
        <v>0</v>
      </c>
      <c r="P252" s="182">
        <v>0</v>
      </c>
      <c r="Q252" s="182">
        <v>339.49</v>
      </c>
      <c r="R252" s="182">
        <v>4.51</v>
      </c>
      <c r="S252" s="182">
        <v>344</v>
      </c>
      <c r="T252" s="515">
        <v>344</v>
      </c>
      <c r="U252" s="515">
        <v>0</v>
      </c>
    </row>
    <row r="253" spans="1:21">
      <c r="A253" s="512">
        <v>252</v>
      </c>
      <c r="B253" s="513" t="s">
        <v>763</v>
      </c>
      <c r="C253" s="514" t="s">
        <v>271</v>
      </c>
      <c r="D253" s="513" t="s">
        <v>213</v>
      </c>
      <c r="E253" s="513" t="s">
        <v>764</v>
      </c>
      <c r="F253" s="513" t="s">
        <v>273</v>
      </c>
      <c r="G253" s="182">
        <v>0</v>
      </c>
      <c r="H253" s="182">
        <v>177</v>
      </c>
      <c r="I253" s="182">
        <v>1</v>
      </c>
      <c r="J253" s="182">
        <v>178</v>
      </c>
      <c r="K253" s="182">
        <v>84.63</v>
      </c>
      <c r="L253" s="182">
        <v>1.37</v>
      </c>
      <c r="M253" s="182">
        <v>86</v>
      </c>
      <c r="N253" s="182">
        <v>0</v>
      </c>
      <c r="O253" s="182">
        <v>0</v>
      </c>
      <c r="P253" s="182">
        <v>0</v>
      </c>
      <c r="Q253" s="182">
        <v>261.63</v>
      </c>
      <c r="R253" s="182">
        <v>2.37</v>
      </c>
      <c r="S253" s="182">
        <v>264</v>
      </c>
      <c r="T253" s="515">
        <v>264</v>
      </c>
      <c r="U253" s="515">
        <v>0</v>
      </c>
    </row>
    <row r="254" spans="1:21">
      <c r="A254" s="512">
        <v>253</v>
      </c>
      <c r="B254" s="513" t="s">
        <v>765</v>
      </c>
      <c r="C254" s="514" t="s">
        <v>271</v>
      </c>
      <c r="D254" s="513" t="s">
        <v>213</v>
      </c>
      <c r="E254" s="513" t="s">
        <v>766</v>
      </c>
      <c r="F254" s="513" t="s">
        <v>273</v>
      </c>
      <c r="G254" s="182">
        <v>1</v>
      </c>
      <c r="H254" s="182">
        <v>299.95</v>
      </c>
      <c r="I254" s="182">
        <v>19.05</v>
      </c>
      <c r="J254" s="182">
        <v>319</v>
      </c>
      <c r="K254" s="182">
        <v>89.42</v>
      </c>
      <c r="L254" s="182">
        <v>2.58</v>
      </c>
      <c r="M254" s="182">
        <v>92</v>
      </c>
      <c r="N254" s="182">
        <v>0</v>
      </c>
      <c r="O254" s="182">
        <v>0</v>
      </c>
      <c r="P254" s="182">
        <v>0</v>
      </c>
      <c r="Q254" s="182">
        <v>389.37</v>
      </c>
      <c r="R254" s="182">
        <v>21.63</v>
      </c>
      <c r="S254" s="182">
        <v>411</v>
      </c>
      <c r="T254" s="515">
        <v>411</v>
      </c>
      <c r="U254" s="515">
        <v>0</v>
      </c>
    </row>
    <row r="255" spans="1:21">
      <c r="A255" s="512">
        <v>254</v>
      </c>
      <c r="B255" s="513" t="s">
        <v>767</v>
      </c>
      <c r="C255" s="514" t="s">
        <v>271</v>
      </c>
      <c r="D255" s="513" t="s">
        <v>213</v>
      </c>
      <c r="E255" s="513" t="s">
        <v>768</v>
      </c>
      <c r="F255" s="513" t="s">
        <v>285</v>
      </c>
      <c r="G255" s="182">
        <v>2</v>
      </c>
      <c r="H255" s="182">
        <v>0</v>
      </c>
      <c r="I255" s="182">
        <v>0</v>
      </c>
      <c r="J255" s="182">
        <v>0</v>
      </c>
      <c r="K255" s="182">
        <v>110</v>
      </c>
      <c r="L255" s="182">
        <v>0</v>
      </c>
      <c r="M255" s="182">
        <v>110</v>
      </c>
      <c r="N255" s="182">
        <v>0</v>
      </c>
      <c r="O255" s="182">
        <v>0</v>
      </c>
      <c r="P255" s="182">
        <v>0</v>
      </c>
      <c r="Q255" s="182">
        <v>110</v>
      </c>
      <c r="R255" s="182">
        <v>0</v>
      </c>
      <c r="S255" s="182">
        <v>110</v>
      </c>
      <c r="T255" s="515">
        <v>110</v>
      </c>
      <c r="U255" s="515">
        <v>0</v>
      </c>
    </row>
    <row r="256" spans="1:21">
      <c r="A256" s="512">
        <v>255</v>
      </c>
      <c r="B256" s="513" t="s">
        <v>769</v>
      </c>
      <c r="C256" s="514" t="s">
        <v>271</v>
      </c>
      <c r="D256" s="513" t="s">
        <v>213</v>
      </c>
      <c r="E256" s="513" t="s">
        <v>770</v>
      </c>
      <c r="F256" s="513" t="s">
        <v>273</v>
      </c>
      <c r="G256" s="182">
        <v>0</v>
      </c>
      <c r="H256" s="182">
        <v>0</v>
      </c>
      <c r="I256" s="182">
        <v>0</v>
      </c>
      <c r="J256" s="182">
        <v>0</v>
      </c>
      <c r="K256" s="182">
        <v>85</v>
      </c>
      <c r="L256" s="182">
        <v>1</v>
      </c>
      <c r="M256" s="182">
        <v>86</v>
      </c>
      <c r="N256" s="182">
        <v>0</v>
      </c>
      <c r="O256" s="182">
        <v>0</v>
      </c>
      <c r="P256" s="182">
        <v>0</v>
      </c>
      <c r="Q256" s="182">
        <v>85</v>
      </c>
      <c r="R256" s="182">
        <v>1</v>
      </c>
      <c r="S256" s="182">
        <v>86</v>
      </c>
      <c r="T256" s="515">
        <v>86</v>
      </c>
      <c r="U256" s="515">
        <v>0</v>
      </c>
    </row>
    <row r="257" spans="1:21">
      <c r="A257" s="512">
        <v>256</v>
      </c>
      <c r="B257" s="513" t="s">
        <v>771</v>
      </c>
      <c r="C257" s="514" t="s">
        <v>271</v>
      </c>
      <c r="D257" s="513" t="s">
        <v>213</v>
      </c>
      <c r="E257" s="513" t="s">
        <v>772</v>
      </c>
      <c r="F257" s="513" t="s">
        <v>273</v>
      </c>
      <c r="G257" s="182">
        <v>10</v>
      </c>
      <c r="H257" s="182">
        <v>595.37</v>
      </c>
      <c r="I257" s="182">
        <v>18.63</v>
      </c>
      <c r="J257" s="182">
        <v>614</v>
      </c>
      <c r="K257" s="182">
        <v>133.63999999999999</v>
      </c>
      <c r="L257" s="182">
        <v>5.36</v>
      </c>
      <c r="M257" s="182">
        <v>139</v>
      </c>
      <c r="N257" s="182">
        <v>0</v>
      </c>
      <c r="O257" s="182">
        <v>0</v>
      </c>
      <c r="P257" s="182">
        <v>0</v>
      </c>
      <c r="Q257" s="182">
        <v>729.01</v>
      </c>
      <c r="R257" s="182">
        <v>23.99</v>
      </c>
      <c r="S257" s="182">
        <v>753</v>
      </c>
      <c r="T257" s="515">
        <v>753</v>
      </c>
      <c r="U257" s="515">
        <v>0</v>
      </c>
    </row>
    <row r="258" spans="1:21">
      <c r="A258" s="512">
        <v>257</v>
      </c>
      <c r="B258" s="513" t="s">
        <v>773</v>
      </c>
      <c r="C258" s="514" t="s">
        <v>271</v>
      </c>
      <c r="D258" s="513" t="s">
        <v>213</v>
      </c>
      <c r="E258" s="513" t="s">
        <v>774</v>
      </c>
      <c r="F258" s="513" t="s">
        <v>273</v>
      </c>
      <c r="G258" s="182">
        <v>0</v>
      </c>
      <c r="H258" s="182">
        <v>55</v>
      </c>
      <c r="I258" s="182">
        <v>0</v>
      </c>
      <c r="J258" s="182">
        <v>55</v>
      </c>
      <c r="K258" s="182">
        <v>85</v>
      </c>
      <c r="L258" s="182">
        <v>1</v>
      </c>
      <c r="M258" s="182">
        <v>86</v>
      </c>
      <c r="N258" s="182">
        <v>0</v>
      </c>
      <c r="O258" s="182">
        <v>0</v>
      </c>
      <c r="P258" s="182">
        <v>0</v>
      </c>
      <c r="Q258" s="182">
        <v>140</v>
      </c>
      <c r="R258" s="182">
        <v>1</v>
      </c>
      <c r="S258" s="182">
        <v>141</v>
      </c>
      <c r="T258" s="515">
        <v>141</v>
      </c>
      <c r="U258" s="515">
        <v>0</v>
      </c>
    </row>
    <row r="259" spans="1:21">
      <c r="A259" s="512">
        <v>258</v>
      </c>
      <c r="B259" s="513" t="s">
        <v>775</v>
      </c>
      <c r="C259" s="514" t="s">
        <v>271</v>
      </c>
      <c r="D259" s="513" t="s">
        <v>213</v>
      </c>
      <c r="E259" s="513" t="s">
        <v>776</v>
      </c>
      <c r="F259" s="513" t="s">
        <v>273</v>
      </c>
      <c r="G259" s="182">
        <v>15</v>
      </c>
      <c r="H259" s="182">
        <v>813.95</v>
      </c>
      <c r="I259" s="182">
        <v>45.05</v>
      </c>
      <c r="J259" s="182">
        <v>859</v>
      </c>
      <c r="K259" s="182">
        <v>158.30000000000001</v>
      </c>
      <c r="L259" s="182">
        <v>7.7</v>
      </c>
      <c r="M259" s="182">
        <v>166</v>
      </c>
      <c r="N259" s="182">
        <v>0</v>
      </c>
      <c r="O259" s="182">
        <v>0</v>
      </c>
      <c r="P259" s="182">
        <v>0</v>
      </c>
      <c r="Q259" s="182">
        <v>972.25</v>
      </c>
      <c r="R259" s="182">
        <v>52.75</v>
      </c>
      <c r="S259" s="182">
        <v>1025</v>
      </c>
      <c r="T259" s="515">
        <v>1025</v>
      </c>
      <c r="U259" s="515">
        <v>0</v>
      </c>
    </row>
    <row r="260" spans="1:21">
      <c r="A260" s="512">
        <v>259</v>
      </c>
      <c r="B260" s="513" t="s">
        <v>777</v>
      </c>
      <c r="C260" s="514" t="s">
        <v>271</v>
      </c>
      <c r="D260" s="513" t="s">
        <v>213</v>
      </c>
      <c r="E260" s="513" t="s">
        <v>778</v>
      </c>
      <c r="F260" s="513" t="s">
        <v>273</v>
      </c>
      <c r="G260" s="182">
        <v>0</v>
      </c>
      <c r="H260" s="182">
        <v>78</v>
      </c>
      <c r="I260" s="182">
        <v>0</v>
      </c>
      <c r="J260" s="182">
        <v>78</v>
      </c>
      <c r="K260" s="182">
        <v>85</v>
      </c>
      <c r="L260" s="182">
        <v>1</v>
      </c>
      <c r="M260" s="182">
        <v>86</v>
      </c>
      <c r="N260" s="182">
        <v>0</v>
      </c>
      <c r="O260" s="182">
        <v>0</v>
      </c>
      <c r="P260" s="182">
        <v>0</v>
      </c>
      <c r="Q260" s="182">
        <v>163</v>
      </c>
      <c r="R260" s="182">
        <v>1</v>
      </c>
      <c r="S260" s="182">
        <v>164</v>
      </c>
      <c r="T260" s="515">
        <v>164</v>
      </c>
      <c r="U260" s="515">
        <v>0</v>
      </c>
    </row>
    <row r="261" spans="1:21">
      <c r="A261" s="512">
        <v>260</v>
      </c>
      <c r="B261" s="513" t="s">
        <v>779</v>
      </c>
      <c r="C261" s="514" t="s">
        <v>271</v>
      </c>
      <c r="D261" s="513" t="s">
        <v>213</v>
      </c>
      <c r="E261" s="513" t="s">
        <v>780</v>
      </c>
      <c r="F261" s="513" t="s">
        <v>273</v>
      </c>
      <c r="G261" s="182">
        <v>0</v>
      </c>
      <c r="H261" s="182">
        <v>697.65</v>
      </c>
      <c r="I261" s="182">
        <v>95.35</v>
      </c>
      <c r="J261" s="182">
        <v>793</v>
      </c>
      <c r="K261" s="182">
        <v>85.42</v>
      </c>
      <c r="L261" s="182">
        <v>6.58</v>
      </c>
      <c r="M261" s="182">
        <v>92</v>
      </c>
      <c r="N261" s="182">
        <v>0</v>
      </c>
      <c r="O261" s="182">
        <v>0</v>
      </c>
      <c r="P261" s="182">
        <v>0</v>
      </c>
      <c r="Q261" s="182">
        <v>783.07</v>
      </c>
      <c r="R261" s="182">
        <v>101.93</v>
      </c>
      <c r="S261" s="182">
        <v>885</v>
      </c>
      <c r="T261" s="515">
        <v>885</v>
      </c>
      <c r="U261" s="515">
        <v>0</v>
      </c>
    </row>
    <row r="262" spans="1:21">
      <c r="A262" s="512">
        <v>261</v>
      </c>
      <c r="B262" s="513" t="s">
        <v>781</v>
      </c>
      <c r="C262" s="514" t="s">
        <v>271</v>
      </c>
      <c r="D262" s="513" t="s">
        <v>213</v>
      </c>
      <c r="E262" s="513" t="s">
        <v>782</v>
      </c>
      <c r="F262" s="513" t="s">
        <v>273</v>
      </c>
      <c r="G262" s="182">
        <v>5</v>
      </c>
      <c r="H262" s="182">
        <v>188</v>
      </c>
      <c r="I262" s="182">
        <v>1</v>
      </c>
      <c r="J262" s="182">
        <v>189</v>
      </c>
      <c r="K262" s="182">
        <v>109.56</v>
      </c>
      <c r="L262" s="182">
        <v>1.44</v>
      </c>
      <c r="M262" s="182">
        <v>111</v>
      </c>
      <c r="N262" s="182">
        <v>0</v>
      </c>
      <c r="O262" s="182">
        <v>0</v>
      </c>
      <c r="P262" s="182">
        <v>0</v>
      </c>
      <c r="Q262" s="182">
        <v>297.56</v>
      </c>
      <c r="R262" s="182">
        <v>2.44</v>
      </c>
      <c r="S262" s="182">
        <v>300</v>
      </c>
      <c r="T262" s="515">
        <v>300</v>
      </c>
      <c r="U262" s="515">
        <v>0</v>
      </c>
    </row>
    <row r="263" spans="1:21">
      <c r="A263" s="512">
        <v>262</v>
      </c>
      <c r="B263" s="513" t="s">
        <v>783</v>
      </c>
      <c r="C263" s="514" t="s">
        <v>271</v>
      </c>
      <c r="D263" s="513" t="s">
        <v>213</v>
      </c>
      <c r="E263" s="513" t="s">
        <v>784</v>
      </c>
      <c r="F263" s="513" t="s">
        <v>273</v>
      </c>
      <c r="G263" s="182">
        <v>0</v>
      </c>
      <c r="H263" s="182">
        <v>171</v>
      </c>
      <c r="I263" s="182">
        <v>1</v>
      </c>
      <c r="J263" s="182">
        <v>172</v>
      </c>
      <c r="K263" s="182">
        <v>84.69</v>
      </c>
      <c r="L263" s="182">
        <v>1.31</v>
      </c>
      <c r="M263" s="182">
        <v>86</v>
      </c>
      <c r="N263" s="182">
        <v>0</v>
      </c>
      <c r="O263" s="182">
        <v>0</v>
      </c>
      <c r="P263" s="182">
        <v>0</v>
      </c>
      <c r="Q263" s="182">
        <v>255.69</v>
      </c>
      <c r="R263" s="182">
        <v>2.31</v>
      </c>
      <c r="S263" s="182">
        <v>258</v>
      </c>
      <c r="T263" s="515">
        <v>258</v>
      </c>
      <c r="U263" s="515">
        <v>0</v>
      </c>
    </row>
    <row r="264" spans="1:21">
      <c r="A264" s="512">
        <v>263</v>
      </c>
      <c r="B264" s="513" t="s">
        <v>785</v>
      </c>
      <c r="C264" s="514" t="s">
        <v>271</v>
      </c>
      <c r="D264" s="513" t="s">
        <v>213</v>
      </c>
      <c r="E264" s="513" t="s">
        <v>786</v>
      </c>
      <c r="F264" s="513" t="s">
        <v>273</v>
      </c>
      <c r="G264" s="182">
        <v>0</v>
      </c>
      <c r="H264" s="182">
        <v>0</v>
      </c>
      <c r="I264" s="182">
        <v>0</v>
      </c>
      <c r="J264" s="182">
        <v>0</v>
      </c>
      <c r="K264" s="182">
        <v>0</v>
      </c>
      <c r="L264" s="182">
        <v>0</v>
      </c>
      <c r="M264" s="182">
        <v>0</v>
      </c>
      <c r="N264" s="182">
        <v>0</v>
      </c>
      <c r="O264" s="182">
        <v>0</v>
      </c>
      <c r="P264" s="182">
        <v>0</v>
      </c>
      <c r="Q264" s="182">
        <v>0</v>
      </c>
      <c r="R264" s="182">
        <v>0</v>
      </c>
      <c r="S264" s="182">
        <v>0</v>
      </c>
      <c r="T264" s="515">
        <v>0</v>
      </c>
      <c r="U264" s="515">
        <v>0</v>
      </c>
    </row>
    <row r="265" spans="1:21">
      <c r="A265" s="512">
        <v>264</v>
      </c>
      <c r="B265" s="513" t="s">
        <v>787</v>
      </c>
      <c r="C265" s="514" t="s">
        <v>271</v>
      </c>
      <c r="D265" s="513" t="s">
        <v>213</v>
      </c>
      <c r="E265" s="513" t="s">
        <v>788</v>
      </c>
      <c r="F265" s="513" t="s">
        <v>273</v>
      </c>
      <c r="G265" s="182">
        <v>0</v>
      </c>
      <c r="H265" s="182">
        <v>167</v>
      </c>
      <c r="I265" s="182">
        <v>2</v>
      </c>
      <c r="J265" s="182">
        <v>169</v>
      </c>
      <c r="K265" s="182">
        <v>84.73</v>
      </c>
      <c r="L265" s="182">
        <v>1.27</v>
      </c>
      <c r="M265" s="182">
        <v>86</v>
      </c>
      <c r="N265" s="182">
        <v>0</v>
      </c>
      <c r="O265" s="182">
        <v>0</v>
      </c>
      <c r="P265" s="182">
        <v>0</v>
      </c>
      <c r="Q265" s="182">
        <v>251.73</v>
      </c>
      <c r="R265" s="182">
        <v>3.27</v>
      </c>
      <c r="S265" s="182">
        <v>255</v>
      </c>
      <c r="T265" s="515">
        <v>255</v>
      </c>
      <c r="U265" s="515">
        <v>0</v>
      </c>
    </row>
    <row r="266" spans="1:21">
      <c r="A266" s="512">
        <v>265</v>
      </c>
      <c r="B266" s="513" t="s">
        <v>789</v>
      </c>
      <c r="C266" s="514" t="s">
        <v>271</v>
      </c>
      <c r="D266" s="513" t="s">
        <v>213</v>
      </c>
      <c r="E266" s="513" t="s">
        <v>790</v>
      </c>
      <c r="F266" s="513" t="s">
        <v>273</v>
      </c>
      <c r="G266" s="182">
        <v>0</v>
      </c>
      <c r="H266" s="182">
        <v>3020.32</v>
      </c>
      <c r="I266" s="182">
        <v>622.67999999999995</v>
      </c>
      <c r="J266" s="182">
        <v>3643</v>
      </c>
      <c r="K266" s="182">
        <v>0</v>
      </c>
      <c r="L266" s="182">
        <v>0</v>
      </c>
      <c r="M266" s="182">
        <v>0</v>
      </c>
      <c r="N266" s="182">
        <v>0</v>
      </c>
      <c r="O266" s="182">
        <v>0</v>
      </c>
      <c r="P266" s="182">
        <v>0</v>
      </c>
      <c r="Q266" s="182">
        <v>3020.32</v>
      </c>
      <c r="R266" s="182">
        <v>622.67999999999995</v>
      </c>
      <c r="S266" s="182">
        <v>3643</v>
      </c>
      <c r="T266" s="515">
        <v>3643</v>
      </c>
      <c r="U266" s="515">
        <v>0</v>
      </c>
    </row>
    <row r="267" spans="1:21">
      <c r="A267" s="512">
        <v>266</v>
      </c>
      <c r="B267" s="513" t="s">
        <v>791</v>
      </c>
      <c r="C267" s="514" t="s">
        <v>271</v>
      </c>
      <c r="D267" s="513" t="s">
        <v>213</v>
      </c>
      <c r="E267" s="513" t="s">
        <v>792</v>
      </c>
      <c r="F267" s="513" t="s">
        <v>285</v>
      </c>
      <c r="G267" s="182">
        <v>97</v>
      </c>
      <c r="H267" s="182">
        <v>1576.46</v>
      </c>
      <c r="I267" s="182">
        <v>2.54</v>
      </c>
      <c r="J267" s="182">
        <v>1579</v>
      </c>
      <c r="K267" s="182">
        <v>1431.59</v>
      </c>
      <c r="L267" s="182">
        <v>8.41</v>
      </c>
      <c r="M267" s="182">
        <v>1440</v>
      </c>
      <c r="N267" s="182">
        <v>3008.05</v>
      </c>
      <c r="O267" s="182">
        <v>10.95</v>
      </c>
      <c r="P267" s="182">
        <v>3019</v>
      </c>
      <c r="Q267" s="182">
        <v>0</v>
      </c>
      <c r="R267" s="182">
        <v>0</v>
      </c>
      <c r="S267" s="182">
        <v>0</v>
      </c>
      <c r="T267" s="515">
        <v>0</v>
      </c>
      <c r="U267" s="515">
        <v>0</v>
      </c>
    </row>
    <row r="268" spans="1:21">
      <c r="A268" s="512">
        <v>267</v>
      </c>
      <c r="B268" s="513" t="s">
        <v>793</v>
      </c>
      <c r="C268" s="514" t="s">
        <v>271</v>
      </c>
      <c r="D268" s="513" t="s">
        <v>213</v>
      </c>
      <c r="E268" s="513" t="s">
        <v>794</v>
      </c>
      <c r="F268" s="513" t="s">
        <v>273</v>
      </c>
      <c r="G268" s="182">
        <v>0</v>
      </c>
      <c r="H268" s="182">
        <v>170</v>
      </c>
      <c r="I268" s="182">
        <v>2</v>
      </c>
      <c r="J268" s="182">
        <v>172</v>
      </c>
      <c r="K268" s="182">
        <v>84.7</v>
      </c>
      <c r="L268" s="182">
        <v>1.3</v>
      </c>
      <c r="M268" s="182">
        <v>86</v>
      </c>
      <c r="N268" s="182">
        <v>0</v>
      </c>
      <c r="O268" s="182">
        <v>0</v>
      </c>
      <c r="P268" s="182">
        <v>0</v>
      </c>
      <c r="Q268" s="182">
        <v>254.7</v>
      </c>
      <c r="R268" s="182">
        <v>3.3</v>
      </c>
      <c r="S268" s="182">
        <v>258</v>
      </c>
      <c r="T268" s="515">
        <v>258</v>
      </c>
      <c r="U268" s="515">
        <v>0</v>
      </c>
    </row>
    <row r="269" spans="1:21">
      <c r="A269" s="512">
        <v>268</v>
      </c>
      <c r="B269" s="513" t="s">
        <v>795</v>
      </c>
      <c r="C269" s="514" t="s">
        <v>271</v>
      </c>
      <c r="D269" s="513" t="s">
        <v>213</v>
      </c>
      <c r="E269" s="513" t="s">
        <v>796</v>
      </c>
      <c r="F269" s="513" t="s">
        <v>273</v>
      </c>
      <c r="G269" s="182">
        <v>0</v>
      </c>
      <c r="H269" s="182">
        <v>342</v>
      </c>
      <c r="I269" s="182">
        <v>1</v>
      </c>
      <c r="J269" s="182">
        <v>343</v>
      </c>
      <c r="K269" s="182">
        <v>84.98</v>
      </c>
      <c r="L269" s="182">
        <v>3.02</v>
      </c>
      <c r="M269" s="182">
        <v>88</v>
      </c>
      <c r="N269" s="182">
        <v>0</v>
      </c>
      <c r="O269" s="182">
        <v>0</v>
      </c>
      <c r="P269" s="182">
        <v>0</v>
      </c>
      <c r="Q269" s="182">
        <v>426.98</v>
      </c>
      <c r="R269" s="182">
        <v>4.0199999999999996</v>
      </c>
      <c r="S269" s="182">
        <v>431</v>
      </c>
      <c r="T269" s="515">
        <v>431</v>
      </c>
      <c r="U269" s="515">
        <v>0</v>
      </c>
    </row>
    <row r="270" spans="1:21">
      <c r="A270" s="512">
        <v>269</v>
      </c>
      <c r="B270" s="513" t="s">
        <v>797</v>
      </c>
      <c r="C270" s="514" t="s">
        <v>271</v>
      </c>
      <c r="D270" s="513" t="s">
        <v>213</v>
      </c>
      <c r="E270" s="513" t="s">
        <v>798</v>
      </c>
      <c r="F270" s="513" t="s">
        <v>273</v>
      </c>
      <c r="G270" s="182">
        <v>0</v>
      </c>
      <c r="H270" s="182">
        <v>730.25</v>
      </c>
      <c r="I270" s="182">
        <v>7.75</v>
      </c>
      <c r="J270" s="182">
        <v>738</v>
      </c>
      <c r="K270" s="182">
        <v>139.22999999999999</v>
      </c>
      <c r="L270" s="182">
        <v>5.77</v>
      </c>
      <c r="M270" s="182">
        <v>145</v>
      </c>
      <c r="N270" s="182">
        <v>869.48</v>
      </c>
      <c r="O270" s="182">
        <v>13.52</v>
      </c>
      <c r="P270" s="182">
        <v>883</v>
      </c>
      <c r="Q270" s="182">
        <v>0</v>
      </c>
      <c r="R270" s="182">
        <v>0</v>
      </c>
      <c r="S270" s="182">
        <v>0</v>
      </c>
      <c r="T270" s="515">
        <v>0</v>
      </c>
      <c r="U270" s="515">
        <v>0</v>
      </c>
    </row>
    <row r="271" spans="1:21">
      <c r="A271" s="512">
        <v>270</v>
      </c>
      <c r="B271" s="513" t="s">
        <v>799</v>
      </c>
      <c r="C271" s="514" t="s">
        <v>271</v>
      </c>
      <c r="D271" s="513" t="s">
        <v>213</v>
      </c>
      <c r="E271" s="513" t="s">
        <v>800</v>
      </c>
      <c r="F271" s="513" t="s">
        <v>273</v>
      </c>
      <c r="G271" s="182">
        <v>0</v>
      </c>
      <c r="H271" s="182">
        <v>200</v>
      </c>
      <c r="I271" s="182">
        <v>2</v>
      </c>
      <c r="J271" s="182">
        <v>202</v>
      </c>
      <c r="K271" s="182">
        <v>85.4</v>
      </c>
      <c r="L271" s="182">
        <v>1.6</v>
      </c>
      <c r="M271" s="182">
        <v>87</v>
      </c>
      <c r="N271" s="182">
        <v>0</v>
      </c>
      <c r="O271" s="182">
        <v>0</v>
      </c>
      <c r="P271" s="182">
        <v>0</v>
      </c>
      <c r="Q271" s="182">
        <v>285.39999999999998</v>
      </c>
      <c r="R271" s="182">
        <v>3.6</v>
      </c>
      <c r="S271" s="182">
        <v>289</v>
      </c>
      <c r="T271" s="515">
        <v>289</v>
      </c>
      <c r="U271" s="515">
        <v>0</v>
      </c>
    </row>
    <row r="272" spans="1:21">
      <c r="A272" s="512">
        <v>271</v>
      </c>
      <c r="B272" s="513" t="s">
        <v>801</v>
      </c>
      <c r="C272" s="514" t="s">
        <v>271</v>
      </c>
      <c r="D272" s="513" t="s">
        <v>213</v>
      </c>
      <c r="E272" s="513" t="s">
        <v>802</v>
      </c>
      <c r="F272" s="513" t="s">
        <v>273</v>
      </c>
      <c r="G272" s="182">
        <v>0</v>
      </c>
      <c r="H272" s="182">
        <v>12416.83</v>
      </c>
      <c r="I272" s="182">
        <v>6116.17</v>
      </c>
      <c r="J272" s="182">
        <v>18533</v>
      </c>
      <c r="K272" s="182">
        <v>85.23</v>
      </c>
      <c r="L272" s="182">
        <v>123.77</v>
      </c>
      <c r="M272" s="182">
        <v>209</v>
      </c>
      <c r="N272" s="182">
        <v>0</v>
      </c>
      <c r="O272" s="182">
        <v>0</v>
      </c>
      <c r="P272" s="182">
        <v>0</v>
      </c>
      <c r="Q272" s="182">
        <v>12502.06</v>
      </c>
      <c r="R272" s="182">
        <v>6239.94</v>
      </c>
      <c r="S272" s="182">
        <v>18742</v>
      </c>
      <c r="T272" s="515">
        <v>18742</v>
      </c>
      <c r="U272" s="515">
        <v>0</v>
      </c>
    </row>
    <row r="273" spans="1:21">
      <c r="A273" s="512">
        <v>272</v>
      </c>
      <c r="B273" s="513" t="s">
        <v>803</v>
      </c>
      <c r="C273" s="514" t="s">
        <v>271</v>
      </c>
      <c r="D273" s="513" t="s">
        <v>213</v>
      </c>
      <c r="E273" s="513" t="s">
        <v>804</v>
      </c>
      <c r="F273" s="513" t="s">
        <v>285</v>
      </c>
      <c r="G273" s="182">
        <v>94</v>
      </c>
      <c r="H273" s="182">
        <v>382.9</v>
      </c>
      <c r="I273" s="182">
        <v>1.1000000000000001</v>
      </c>
      <c r="J273" s="182">
        <v>384</v>
      </c>
      <c r="K273" s="182">
        <v>778.96</v>
      </c>
      <c r="L273" s="182">
        <v>2.04</v>
      </c>
      <c r="M273" s="182">
        <v>781</v>
      </c>
      <c r="N273" s="182">
        <v>1161.8599999999999</v>
      </c>
      <c r="O273" s="182">
        <v>3.14</v>
      </c>
      <c r="P273" s="182">
        <v>1165</v>
      </c>
      <c r="Q273" s="182">
        <v>0</v>
      </c>
      <c r="R273" s="182">
        <v>0</v>
      </c>
      <c r="S273" s="182">
        <v>0</v>
      </c>
      <c r="T273" s="515">
        <v>0</v>
      </c>
      <c r="U273" s="515">
        <v>0</v>
      </c>
    </row>
    <row r="274" spans="1:21">
      <c r="A274" s="512">
        <v>273</v>
      </c>
      <c r="B274" s="513" t="s">
        <v>805</v>
      </c>
      <c r="C274" s="514" t="s">
        <v>271</v>
      </c>
      <c r="D274" s="513" t="s">
        <v>213</v>
      </c>
      <c r="E274" s="513" t="s">
        <v>806</v>
      </c>
      <c r="F274" s="513" t="s">
        <v>273</v>
      </c>
      <c r="G274" s="182">
        <v>50</v>
      </c>
      <c r="H274" s="182">
        <v>485.99</v>
      </c>
      <c r="I274" s="182">
        <v>4.01</v>
      </c>
      <c r="J274" s="182">
        <v>490</v>
      </c>
      <c r="K274" s="182">
        <v>329.45</v>
      </c>
      <c r="L274" s="182">
        <v>3.55</v>
      </c>
      <c r="M274" s="182">
        <v>333</v>
      </c>
      <c r="N274" s="182">
        <v>0</v>
      </c>
      <c r="O274" s="182">
        <v>0</v>
      </c>
      <c r="P274" s="182">
        <v>0</v>
      </c>
      <c r="Q274" s="182">
        <v>815.44</v>
      </c>
      <c r="R274" s="182">
        <v>7.56</v>
      </c>
      <c r="S274" s="182">
        <v>823</v>
      </c>
      <c r="T274" s="515">
        <v>823</v>
      </c>
      <c r="U274" s="515">
        <v>0</v>
      </c>
    </row>
    <row r="275" spans="1:21">
      <c r="A275" s="512">
        <v>274</v>
      </c>
      <c r="B275" s="513" t="s">
        <v>807</v>
      </c>
      <c r="C275" s="514" t="s">
        <v>271</v>
      </c>
      <c r="D275" s="513" t="s">
        <v>213</v>
      </c>
      <c r="E275" s="513" t="s">
        <v>808</v>
      </c>
      <c r="F275" s="513" t="s">
        <v>273</v>
      </c>
      <c r="G275" s="182">
        <v>0</v>
      </c>
      <c r="H275" s="182">
        <v>-1929.11</v>
      </c>
      <c r="I275" s="182">
        <v>5.1100000000000003</v>
      </c>
      <c r="J275" s="182">
        <v>-1924</v>
      </c>
      <c r="K275" s="182">
        <v>85</v>
      </c>
      <c r="L275" s="182">
        <v>0</v>
      </c>
      <c r="M275" s="182">
        <v>85</v>
      </c>
      <c r="N275" s="182">
        <v>0</v>
      </c>
      <c r="O275" s="182">
        <v>0</v>
      </c>
      <c r="P275" s="182">
        <v>0</v>
      </c>
      <c r="Q275" s="182">
        <v>-1844.11</v>
      </c>
      <c r="R275" s="182">
        <v>5.1100000000000003</v>
      </c>
      <c r="S275" s="182">
        <v>-1839</v>
      </c>
      <c r="T275" s="515">
        <v>-1839</v>
      </c>
      <c r="U275" s="515">
        <v>0</v>
      </c>
    </row>
    <row r="276" spans="1:21">
      <c r="A276" s="512">
        <v>275</v>
      </c>
      <c r="B276" s="513" t="s">
        <v>809</v>
      </c>
      <c r="C276" s="514" t="s">
        <v>271</v>
      </c>
      <c r="D276" s="513" t="s">
        <v>213</v>
      </c>
      <c r="E276" s="513" t="s">
        <v>810</v>
      </c>
      <c r="F276" s="513" t="s">
        <v>273</v>
      </c>
      <c r="G276" s="182">
        <v>0</v>
      </c>
      <c r="H276" s="182">
        <v>-10.46</v>
      </c>
      <c r="I276" s="182">
        <v>6.46</v>
      </c>
      <c r="J276" s="182">
        <v>-4</v>
      </c>
      <c r="K276" s="182">
        <v>0</v>
      </c>
      <c r="L276" s="182">
        <v>0</v>
      </c>
      <c r="M276" s="182">
        <v>0</v>
      </c>
      <c r="N276" s="182">
        <v>0</v>
      </c>
      <c r="O276" s="182">
        <v>0</v>
      </c>
      <c r="P276" s="182">
        <v>0</v>
      </c>
      <c r="Q276" s="182">
        <v>-10.46</v>
      </c>
      <c r="R276" s="182">
        <v>6.46</v>
      </c>
      <c r="S276" s="182">
        <v>-4</v>
      </c>
      <c r="T276" s="515">
        <v>-4</v>
      </c>
      <c r="U276" s="515">
        <v>0</v>
      </c>
    </row>
    <row r="277" spans="1:21">
      <c r="A277" s="512">
        <v>276</v>
      </c>
      <c r="B277" s="513" t="s">
        <v>811</v>
      </c>
      <c r="C277" s="514" t="s">
        <v>271</v>
      </c>
      <c r="D277" s="513" t="s">
        <v>213</v>
      </c>
      <c r="E277" s="513" t="s">
        <v>812</v>
      </c>
      <c r="F277" s="513" t="s">
        <v>273</v>
      </c>
      <c r="G277" s="182">
        <v>0</v>
      </c>
      <c r="H277" s="182">
        <v>-7</v>
      </c>
      <c r="I277" s="182">
        <v>0</v>
      </c>
      <c r="J277" s="182">
        <v>-7</v>
      </c>
      <c r="K277" s="182">
        <v>91</v>
      </c>
      <c r="L277" s="182">
        <v>0</v>
      </c>
      <c r="M277" s="182">
        <v>91</v>
      </c>
      <c r="N277" s="182">
        <v>0</v>
      </c>
      <c r="O277" s="182">
        <v>0</v>
      </c>
      <c r="P277" s="182">
        <v>0</v>
      </c>
      <c r="Q277" s="182">
        <v>84</v>
      </c>
      <c r="R277" s="182">
        <v>0</v>
      </c>
      <c r="S277" s="182">
        <v>84</v>
      </c>
      <c r="T277" s="515">
        <v>84</v>
      </c>
      <c r="U277" s="515">
        <v>0</v>
      </c>
    </row>
    <row r="278" spans="1:21">
      <c r="A278" s="512">
        <v>277</v>
      </c>
      <c r="B278" s="513" t="s">
        <v>813</v>
      </c>
      <c r="C278" s="514" t="s">
        <v>271</v>
      </c>
      <c r="D278" s="513" t="s">
        <v>213</v>
      </c>
      <c r="E278" s="513" t="s">
        <v>814</v>
      </c>
      <c r="F278" s="513" t="s">
        <v>273</v>
      </c>
      <c r="G278" s="182">
        <v>0</v>
      </c>
      <c r="H278" s="182">
        <v>177</v>
      </c>
      <c r="I278" s="182">
        <v>1</v>
      </c>
      <c r="J278" s="182">
        <v>178</v>
      </c>
      <c r="K278" s="182">
        <v>75.67</v>
      </c>
      <c r="L278" s="182">
        <v>1.33</v>
      </c>
      <c r="M278" s="182">
        <v>77</v>
      </c>
      <c r="N278" s="182">
        <v>0</v>
      </c>
      <c r="O278" s="182">
        <v>0</v>
      </c>
      <c r="P278" s="182">
        <v>0</v>
      </c>
      <c r="Q278" s="182">
        <v>252.67</v>
      </c>
      <c r="R278" s="182">
        <v>2.33</v>
      </c>
      <c r="S278" s="182">
        <v>255</v>
      </c>
      <c r="T278" s="515">
        <v>255</v>
      </c>
      <c r="U278" s="515">
        <v>0</v>
      </c>
    </row>
    <row r="279" spans="1:21">
      <c r="A279" s="512">
        <v>278</v>
      </c>
      <c r="B279" s="513" t="s">
        <v>815</v>
      </c>
      <c r="C279" s="514" t="s">
        <v>271</v>
      </c>
      <c r="D279" s="513" t="s">
        <v>213</v>
      </c>
      <c r="E279" s="513" t="s">
        <v>816</v>
      </c>
      <c r="F279" s="513" t="s">
        <v>273</v>
      </c>
      <c r="G279" s="182">
        <v>0</v>
      </c>
      <c r="H279" s="182">
        <v>249.5</v>
      </c>
      <c r="I279" s="182">
        <v>4.5</v>
      </c>
      <c r="J279" s="182">
        <v>254</v>
      </c>
      <c r="K279" s="182">
        <v>84.9</v>
      </c>
      <c r="L279" s="182">
        <v>2.1</v>
      </c>
      <c r="M279" s="182">
        <v>87</v>
      </c>
      <c r="N279" s="182">
        <v>0</v>
      </c>
      <c r="O279" s="182">
        <v>0</v>
      </c>
      <c r="P279" s="182">
        <v>0</v>
      </c>
      <c r="Q279" s="182">
        <v>334.4</v>
      </c>
      <c r="R279" s="182">
        <v>6.6</v>
      </c>
      <c r="S279" s="182">
        <v>341</v>
      </c>
      <c r="T279" s="515">
        <v>341</v>
      </c>
      <c r="U279" s="515">
        <v>0</v>
      </c>
    </row>
    <row r="280" spans="1:21">
      <c r="A280" s="512">
        <v>279</v>
      </c>
      <c r="B280" s="513" t="s">
        <v>817</v>
      </c>
      <c r="C280" s="514" t="s">
        <v>271</v>
      </c>
      <c r="D280" s="513" t="s">
        <v>213</v>
      </c>
      <c r="E280" s="513" t="s">
        <v>818</v>
      </c>
      <c r="F280" s="513" t="s">
        <v>273</v>
      </c>
      <c r="G280" s="182">
        <v>2</v>
      </c>
      <c r="H280" s="182">
        <v>0</v>
      </c>
      <c r="I280" s="182">
        <v>0</v>
      </c>
      <c r="J280" s="182">
        <v>0</v>
      </c>
      <c r="K280" s="182">
        <v>95</v>
      </c>
      <c r="L280" s="182">
        <v>1</v>
      </c>
      <c r="M280" s="182">
        <v>96</v>
      </c>
      <c r="N280" s="182">
        <v>0</v>
      </c>
      <c r="O280" s="182">
        <v>0</v>
      </c>
      <c r="P280" s="182">
        <v>0</v>
      </c>
      <c r="Q280" s="182">
        <v>95</v>
      </c>
      <c r="R280" s="182">
        <v>1</v>
      </c>
      <c r="S280" s="182">
        <v>96</v>
      </c>
      <c r="T280" s="515">
        <v>96</v>
      </c>
      <c r="U280" s="515">
        <v>0</v>
      </c>
    </row>
    <row r="281" spans="1:21">
      <c r="A281" s="512">
        <v>280</v>
      </c>
      <c r="B281" s="513" t="s">
        <v>819</v>
      </c>
      <c r="C281" s="514" t="s">
        <v>271</v>
      </c>
      <c r="D281" s="513" t="s">
        <v>213</v>
      </c>
      <c r="E281" s="513" t="s">
        <v>820</v>
      </c>
      <c r="F281" s="513" t="s">
        <v>273</v>
      </c>
      <c r="G281" s="182">
        <v>0</v>
      </c>
      <c r="H281" s="182">
        <v>4641.1400000000003</v>
      </c>
      <c r="I281" s="182">
        <v>1725.86</v>
      </c>
      <c r="J281" s="182">
        <v>6367</v>
      </c>
      <c r="K281" s="182">
        <v>443.03</v>
      </c>
      <c r="L281" s="182">
        <v>93.97</v>
      </c>
      <c r="M281" s="182">
        <v>537</v>
      </c>
      <c r="N281" s="182">
        <v>5178.1400000000003</v>
      </c>
      <c r="O281" s="182">
        <v>1725.86</v>
      </c>
      <c r="P281" s="182">
        <v>6904</v>
      </c>
      <c r="Q281" s="182">
        <v>-93.97</v>
      </c>
      <c r="R281" s="182">
        <v>93.97</v>
      </c>
      <c r="S281" s="182">
        <v>0</v>
      </c>
      <c r="T281" s="515">
        <v>0</v>
      </c>
      <c r="U281" s="515">
        <v>0</v>
      </c>
    </row>
    <row r="282" spans="1:21">
      <c r="A282" s="512">
        <v>281</v>
      </c>
      <c r="B282" s="513" t="s">
        <v>821</v>
      </c>
      <c r="C282" s="514" t="s">
        <v>271</v>
      </c>
      <c r="D282" s="513" t="s">
        <v>213</v>
      </c>
      <c r="E282" s="513" t="s">
        <v>822</v>
      </c>
      <c r="F282" s="513" t="s">
        <v>273</v>
      </c>
      <c r="G282" s="182">
        <v>0</v>
      </c>
      <c r="H282" s="182">
        <v>3853.84</v>
      </c>
      <c r="I282" s="182">
        <v>1111.1600000000001</v>
      </c>
      <c r="J282" s="182">
        <v>4965</v>
      </c>
      <c r="K282" s="182">
        <v>0</v>
      </c>
      <c r="L282" s="182">
        <v>0</v>
      </c>
      <c r="M282" s="182">
        <v>0</v>
      </c>
      <c r="N282" s="182">
        <v>0</v>
      </c>
      <c r="O282" s="182">
        <v>0</v>
      </c>
      <c r="P282" s="182">
        <v>0</v>
      </c>
      <c r="Q282" s="182">
        <v>3853.84</v>
      </c>
      <c r="R282" s="182">
        <v>1111.1600000000001</v>
      </c>
      <c r="S282" s="182">
        <v>4965</v>
      </c>
      <c r="T282" s="515">
        <v>4965</v>
      </c>
      <c r="U282" s="515">
        <v>0</v>
      </c>
    </row>
    <row r="283" spans="1:21">
      <c r="A283" s="512">
        <v>282</v>
      </c>
      <c r="B283" s="513" t="s">
        <v>823</v>
      </c>
      <c r="C283" s="514" t="s">
        <v>271</v>
      </c>
      <c r="D283" s="513" t="s">
        <v>213</v>
      </c>
      <c r="E283" s="513" t="s">
        <v>824</v>
      </c>
      <c r="F283" s="513" t="s">
        <v>273</v>
      </c>
      <c r="G283" s="182">
        <v>0</v>
      </c>
      <c r="H283" s="182">
        <v>-6.14</v>
      </c>
      <c r="I283" s="182">
        <v>2.14</v>
      </c>
      <c r="J283" s="182">
        <v>-4</v>
      </c>
      <c r="K283" s="182">
        <v>0</v>
      </c>
      <c r="L283" s="182">
        <v>0</v>
      </c>
      <c r="M283" s="182">
        <v>0</v>
      </c>
      <c r="N283" s="182">
        <v>0</v>
      </c>
      <c r="O283" s="182">
        <v>0</v>
      </c>
      <c r="P283" s="182">
        <v>0</v>
      </c>
      <c r="Q283" s="182">
        <v>-6.14</v>
      </c>
      <c r="R283" s="182">
        <v>2.14</v>
      </c>
      <c r="S283" s="182">
        <v>-4</v>
      </c>
      <c r="T283" s="515">
        <v>-4</v>
      </c>
      <c r="U283" s="515">
        <v>0</v>
      </c>
    </row>
    <row r="284" spans="1:21">
      <c r="A284" s="512">
        <v>283</v>
      </c>
      <c r="B284" s="513" t="s">
        <v>825</v>
      </c>
      <c r="C284" s="514" t="s">
        <v>271</v>
      </c>
      <c r="D284" s="513" t="s">
        <v>213</v>
      </c>
      <c r="E284" s="513" t="s">
        <v>826</v>
      </c>
      <c r="F284" s="513" t="s">
        <v>273</v>
      </c>
      <c r="G284" s="182">
        <v>18</v>
      </c>
      <c r="H284" s="182">
        <v>290.58</v>
      </c>
      <c r="I284" s="182">
        <v>2.42</v>
      </c>
      <c r="J284" s="182">
        <v>293</v>
      </c>
      <c r="K284" s="182">
        <v>172.62</v>
      </c>
      <c r="L284" s="182">
        <v>2.38</v>
      </c>
      <c r="M284" s="182">
        <v>175</v>
      </c>
      <c r="N284" s="182">
        <v>0</v>
      </c>
      <c r="O284" s="182">
        <v>0</v>
      </c>
      <c r="P284" s="182">
        <v>0</v>
      </c>
      <c r="Q284" s="182">
        <v>463.2</v>
      </c>
      <c r="R284" s="182">
        <v>4.8</v>
      </c>
      <c r="S284" s="182">
        <v>468</v>
      </c>
      <c r="T284" s="515">
        <v>468</v>
      </c>
      <c r="U284" s="515">
        <v>0</v>
      </c>
    </row>
    <row r="285" spans="1:21">
      <c r="A285" s="512">
        <v>284</v>
      </c>
      <c r="B285" s="513" t="s">
        <v>827</v>
      </c>
      <c r="C285" s="514" t="s">
        <v>271</v>
      </c>
      <c r="D285" s="513" t="s">
        <v>213</v>
      </c>
      <c r="E285" s="513" t="s">
        <v>828</v>
      </c>
      <c r="F285" s="513" t="s">
        <v>273</v>
      </c>
      <c r="G285" s="182">
        <v>0</v>
      </c>
      <c r="H285" s="182">
        <v>308.42</v>
      </c>
      <c r="I285" s="182">
        <v>5.58</v>
      </c>
      <c r="J285" s="182">
        <v>314</v>
      </c>
      <c r="K285" s="182">
        <v>85.32</v>
      </c>
      <c r="L285" s="182">
        <v>2.68</v>
      </c>
      <c r="M285" s="182">
        <v>88</v>
      </c>
      <c r="N285" s="182">
        <v>0</v>
      </c>
      <c r="O285" s="182">
        <v>0</v>
      </c>
      <c r="P285" s="182">
        <v>0</v>
      </c>
      <c r="Q285" s="182">
        <v>393.74</v>
      </c>
      <c r="R285" s="182">
        <v>8.26</v>
      </c>
      <c r="S285" s="182">
        <v>402</v>
      </c>
      <c r="T285" s="515">
        <v>402</v>
      </c>
      <c r="U285" s="515">
        <v>0</v>
      </c>
    </row>
    <row r="286" spans="1:21">
      <c r="A286" s="512">
        <v>285</v>
      </c>
      <c r="B286" s="513" t="s">
        <v>829</v>
      </c>
      <c r="C286" s="514" t="s">
        <v>271</v>
      </c>
      <c r="D286" s="513" t="s">
        <v>213</v>
      </c>
      <c r="E286" s="513" t="s">
        <v>830</v>
      </c>
      <c r="F286" s="513" t="s">
        <v>273</v>
      </c>
      <c r="G286" s="182">
        <v>0</v>
      </c>
      <c r="H286" s="182">
        <v>264.12</v>
      </c>
      <c r="I286" s="182">
        <v>4.88</v>
      </c>
      <c r="J286" s="182">
        <v>269</v>
      </c>
      <c r="K286" s="182">
        <v>84.75</v>
      </c>
      <c r="L286" s="182">
        <v>2.25</v>
      </c>
      <c r="M286" s="182">
        <v>87</v>
      </c>
      <c r="N286" s="182">
        <v>0</v>
      </c>
      <c r="O286" s="182">
        <v>0</v>
      </c>
      <c r="P286" s="182">
        <v>0</v>
      </c>
      <c r="Q286" s="182">
        <v>348.87</v>
      </c>
      <c r="R286" s="182">
        <v>7.13</v>
      </c>
      <c r="S286" s="182">
        <v>356</v>
      </c>
      <c r="T286" s="515">
        <v>356</v>
      </c>
      <c r="U286" s="515">
        <v>0</v>
      </c>
    </row>
    <row r="287" spans="1:21">
      <c r="A287" s="512">
        <v>286</v>
      </c>
      <c r="B287" s="513" t="s">
        <v>831</v>
      </c>
      <c r="C287" s="514" t="s">
        <v>271</v>
      </c>
      <c r="D287" s="513" t="s">
        <v>213</v>
      </c>
      <c r="E287" s="513" t="s">
        <v>832</v>
      </c>
      <c r="F287" s="513" t="s">
        <v>273</v>
      </c>
      <c r="G287" s="182">
        <v>0</v>
      </c>
      <c r="H287" s="182">
        <v>0</v>
      </c>
      <c r="I287" s="182">
        <v>0</v>
      </c>
      <c r="J287" s="182">
        <v>0</v>
      </c>
      <c r="K287" s="182">
        <v>0</v>
      </c>
      <c r="L287" s="182">
        <v>0</v>
      </c>
      <c r="M287" s="182">
        <v>0</v>
      </c>
      <c r="N287" s="182">
        <v>0</v>
      </c>
      <c r="O287" s="182">
        <v>0</v>
      </c>
      <c r="P287" s="182">
        <v>0</v>
      </c>
      <c r="Q287" s="182">
        <v>0</v>
      </c>
      <c r="R287" s="182">
        <v>0</v>
      </c>
      <c r="S287" s="182">
        <v>0</v>
      </c>
      <c r="T287" s="515">
        <v>0</v>
      </c>
      <c r="U287" s="515">
        <v>0</v>
      </c>
    </row>
    <row r="288" spans="1:21">
      <c r="A288" s="512">
        <v>287</v>
      </c>
      <c r="B288" s="513" t="s">
        <v>833</v>
      </c>
      <c r="C288" s="514" t="s">
        <v>271</v>
      </c>
      <c r="D288" s="513" t="s">
        <v>213</v>
      </c>
      <c r="E288" s="513" t="s">
        <v>834</v>
      </c>
      <c r="F288" s="513" t="s">
        <v>285</v>
      </c>
      <c r="G288" s="182">
        <v>82</v>
      </c>
      <c r="H288" s="182">
        <v>0</v>
      </c>
      <c r="I288" s="182">
        <v>0</v>
      </c>
      <c r="J288" s="182">
        <v>0</v>
      </c>
      <c r="K288" s="182">
        <v>561.9</v>
      </c>
      <c r="L288" s="182">
        <v>1.1000000000000001</v>
      </c>
      <c r="M288" s="182">
        <v>563</v>
      </c>
      <c r="N288" s="182">
        <v>561.9</v>
      </c>
      <c r="O288" s="182">
        <v>1.1000000000000001</v>
      </c>
      <c r="P288" s="182">
        <v>563</v>
      </c>
      <c r="Q288" s="182">
        <v>0</v>
      </c>
      <c r="R288" s="182">
        <v>0</v>
      </c>
      <c r="S288" s="182">
        <v>0</v>
      </c>
      <c r="T288" s="515">
        <v>0</v>
      </c>
      <c r="U288" s="515">
        <v>0</v>
      </c>
    </row>
    <row r="289" spans="1:21">
      <c r="A289" s="512">
        <v>288</v>
      </c>
      <c r="B289" s="513" t="s">
        <v>835</v>
      </c>
      <c r="C289" s="514" t="s">
        <v>271</v>
      </c>
      <c r="D289" s="513" t="s">
        <v>213</v>
      </c>
      <c r="E289" s="513" t="s">
        <v>836</v>
      </c>
      <c r="F289" s="513" t="s">
        <v>273</v>
      </c>
      <c r="G289" s="182">
        <v>0</v>
      </c>
      <c r="H289" s="182">
        <v>50</v>
      </c>
      <c r="I289" s="182">
        <v>0</v>
      </c>
      <c r="J289" s="182">
        <v>50</v>
      </c>
      <c r="K289" s="182">
        <v>85</v>
      </c>
      <c r="L289" s="182">
        <v>1</v>
      </c>
      <c r="M289" s="182">
        <v>86</v>
      </c>
      <c r="N289" s="182">
        <v>0</v>
      </c>
      <c r="O289" s="182">
        <v>0</v>
      </c>
      <c r="P289" s="182">
        <v>0</v>
      </c>
      <c r="Q289" s="182">
        <v>135</v>
      </c>
      <c r="R289" s="182">
        <v>1</v>
      </c>
      <c r="S289" s="182">
        <v>136</v>
      </c>
      <c r="T289" s="515">
        <v>136</v>
      </c>
      <c r="U289" s="515">
        <v>0</v>
      </c>
    </row>
    <row r="290" spans="1:21">
      <c r="A290" s="512">
        <v>289</v>
      </c>
      <c r="B290" s="513" t="s">
        <v>837</v>
      </c>
      <c r="C290" s="514" t="s">
        <v>271</v>
      </c>
      <c r="D290" s="513" t="s">
        <v>213</v>
      </c>
      <c r="E290" s="513" t="s">
        <v>838</v>
      </c>
      <c r="F290" s="513" t="s">
        <v>273</v>
      </c>
      <c r="G290" s="182">
        <v>0</v>
      </c>
      <c r="H290" s="182">
        <v>949.11</v>
      </c>
      <c r="I290" s="182">
        <v>13.89</v>
      </c>
      <c r="J290" s="182">
        <v>963</v>
      </c>
      <c r="K290" s="182">
        <v>0</v>
      </c>
      <c r="L290" s="182">
        <v>0</v>
      </c>
      <c r="M290" s="182">
        <v>0</v>
      </c>
      <c r="N290" s="182">
        <v>0</v>
      </c>
      <c r="O290" s="182">
        <v>0</v>
      </c>
      <c r="P290" s="182">
        <v>0</v>
      </c>
      <c r="Q290" s="182">
        <v>949.11</v>
      </c>
      <c r="R290" s="182">
        <v>13.89</v>
      </c>
      <c r="S290" s="182">
        <v>963</v>
      </c>
      <c r="T290" s="515">
        <v>963</v>
      </c>
      <c r="U290" s="515">
        <v>0</v>
      </c>
    </row>
    <row r="291" spans="1:21">
      <c r="A291" s="512">
        <v>290</v>
      </c>
      <c r="B291" s="513" t="s">
        <v>839</v>
      </c>
      <c r="C291" s="514" t="s">
        <v>271</v>
      </c>
      <c r="D291" s="513" t="s">
        <v>213</v>
      </c>
      <c r="E291" s="513" t="s">
        <v>840</v>
      </c>
      <c r="F291" s="513" t="s">
        <v>273</v>
      </c>
      <c r="G291" s="182">
        <v>0</v>
      </c>
      <c r="H291" s="182">
        <v>254.23</v>
      </c>
      <c r="I291" s="182">
        <v>3.77</v>
      </c>
      <c r="J291" s="182">
        <v>258</v>
      </c>
      <c r="K291" s="182">
        <v>84.85</v>
      </c>
      <c r="L291" s="182">
        <v>2.15</v>
      </c>
      <c r="M291" s="182">
        <v>87</v>
      </c>
      <c r="N291" s="182">
        <v>0</v>
      </c>
      <c r="O291" s="182">
        <v>0</v>
      </c>
      <c r="P291" s="182">
        <v>0</v>
      </c>
      <c r="Q291" s="182">
        <v>339.08</v>
      </c>
      <c r="R291" s="182">
        <v>5.92</v>
      </c>
      <c r="S291" s="182">
        <v>345</v>
      </c>
      <c r="T291" s="515">
        <v>345</v>
      </c>
      <c r="U291" s="515">
        <v>0</v>
      </c>
    </row>
    <row r="292" spans="1:21">
      <c r="A292" s="512">
        <v>291</v>
      </c>
      <c r="B292" s="513" t="s">
        <v>841</v>
      </c>
      <c r="C292" s="514" t="s">
        <v>271</v>
      </c>
      <c r="D292" s="513" t="s">
        <v>213</v>
      </c>
      <c r="E292" s="513" t="s">
        <v>842</v>
      </c>
      <c r="F292" s="513" t="s">
        <v>273</v>
      </c>
      <c r="G292" s="182">
        <v>0</v>
      </c>
      <c r="H292" s="182">
        <v>254.53</v>
      </c>
      <c r="I292" s="182">
        <v>5.47</v>
      </c>
      <c r="J292" s="182">
        <v>260</v>
      </c>
      <c r="K292" s="182">
        <v>84.85</v>
      </c>
      <c r="L292" s="182">
        <v>2.15</v>
      </c>
      <c r="M292" s="182">
        <v>87</v>
      </c>
      <c r="N292" s="182">
        <v>0</v>
      </c>
      <c r="O292" s="182">
        <v>0</v>
      </c>
      <c r="P292" s="182">
        <v>0</v>
      </c>
      <c r="Q292" s="182">
        <v>339.38</v>
      </c>
      <c r="R292" s="182">
        <v>7.62</v>
      </c>
      <c r="S292" s="182">
        <v>347</v>
      </c>
      <c r="T292" s="515">
        <v>347</v>
      </c>
      <c r="U292" s="515">
        <v>0</v>
      </c>
    </row>
    <row r="293" spans="1:21">
      <c r="A293" s="512">
        <v>292</v>
      </c>
      <c r="B293" s="513" t="s">
        <v>843</v>
      </c>
      <c r="C293" s="514" t="s">
        <v>271</v>
      </c>
      <c r="D293" s="513" t="s">
        <v>213</v>
      </c>
      <c r="E293" s="513" t="s">
        <v>844</v>
      </c>
      <c r="F293" s="513" t="s">
        <v>285</v>
      </c>
      <c r="G293" s="182">
        <v>3</v>
      </c>
      <c r="H293" s="182">
        <v>-1</v>
      </c>
      <c r="I293" s="182">
        <v>0</v>
      </c>
      <c r="J293" s="182">
        <v>-1</v>
      </c>
      <c r="K293" s="182">
        <v>115</v>
      </c>
      <c r="L293" s="182">
        <v>1</v>
      </c>
      <c r="M293" s="182">
        <v>116</v>
      </c>
      <c r="N293" s="182">
        <v>0</v>
      </c>
      <c r="O293" s="182">
        <v>0</v>
      </c>
      <c r="P293" s="182">
        <v>0</v>
      </c>
      <c r="Q293" s="182">
        <v>114</v>
      </c>
      <c r="R293" s="182">
        <v>1</v>
      </c>
      <c r="S293" s="182">
        <v>115</v>
      </c>
      <c r="T293" s="515">
        <v>115</v>
      </c>
      <c r="U293" s="515">
        <v>0</v>
      </c>
    </row>
    <row r="294" spans="1:21">
      <c r="A294" s="512">
        <v>293</v>
      </c>
      <c r="B294" s="513" t="s">
        <v>845</v>
      </c>
      <c r="C294" s="514" t="s">
        <v>271</v>
      </c>
      <c r="D294" s="513" t="s">
        <v>213</v>
      </c>
      <c r="E294" s="513" t="s">
        <v>846</v>
      </c>
      <c r="F294" s="513" t="s">
        <v>273</v>
      </c>
      <c r="G294" s="182">
        <v>0</v>
      </c>
      <c r="H294" s="182">
        <v>3080.37</v>
      </c>
      <c r="I294" s="182">
        <v>562.63</v>
      </c>
      <c r="J294" s="182">
        <v>3643</v>
      </c>
      <c r="K294" s="182">
        <v>0</v>
      </c>
      <c r="L294" s="182">
        <v>0</v>
      </c>
      <c r="M294" s="182">
        <v>0</v>
      </c>
      <c r="N294" s="182">
        <v>0</v>
      </c>
      <c r="O294" s="182">
        <v>0</v>
      </c>
      <c r="P294" s="182">
        <v>0</v>
      </c>
      <c r="Q294" s="182">
        <v>3080.37</v>
      </c>
      <c r="R294" s="182">
        <v>562.63</v>
      </c>
      <c r="S294" s="182">
        <v>3643</v>
      </c>
      <c r="T294" s="515">
        <v>3643</v>
      </c>
      <c r="U294" s="515">
        <v>0</v>
      </c>
    </row>
    <row r="295" spans="1:21">
      <c r="A295" s="512">
        <v>294</v>
      </c>
      <c r="B295" s="513" t="s">
        <v>847</v>
      </c>
      <c r="C295" s="514" t="s">
        <v>271</v>
      </c>
      <c r="D295" s="513" t="s">
        <v>213</v>
      </c>
      <c r="E295" s="513" t="s">
        <v>848</v>
      </c>
      <c r="F295" s="513" t="s">
        <v>273</v>
      </c>
      <c r="G295" s="182">
        <v>18</v>
      </c>
      <c r="H295" s="182">
        <v>65</v>
      </c>
      <c r="I295" s="182">
        <v>1</v>
      </c>
      <c r="J295" s="182">
        <v>66</v>
      </c>
      <c r="K295" s="182">
        <v>173</v>
      </c>
      <c r="L295" s="182">
        <v>1</v>
      </c>
      <c r="M295" s="182">
        <v>174</v>
      </c>
      <c r="N295" s="182">
        <v>0</v>
      </c>
      <c r="O295" s="182">
        <v>0</v>
      </c>
      <c r="P295" s="182">
        <v>0</v>
      </c>
      <c r="Q295" s="182">
        <v>238</v>
      </c>
      <c r="R295" s="182">
        <v>2</v>
      </c>
      <c r="S295" s="182">
        <v>240</v>
      </c>
      <c r="T295" s="515">
        <v>240</v>
      </c>
      <c r="U295" s="515">
        <v>0</v>
      </c>
    </row>
    <row r="296" spans="1:21">
      <c r="A296" s="512">
        <v>295</v>
      </c>
      <c r="B296" s="513" t="s">
        <v>849</v>
      </c>
      <c r="C296" s="514" t="s">
        <v>271</v>
      </c>
      <c r="D296" s="513" t="s">
        <v>213</v>
      </c>
      <c r="E296" s="513" t="s">
        <v>850</v>
      </c>
      <c r="F296" s="513" t="s">
        <v>273</v>
      </c>
      <c r="G296" s="182">
        <v>0</v>
      </c>
      <c r="H296" s="182">
        <v>254.34</v>
      </c>
      <c r="I296" s="182">
        <v>3.66</v>
      </c>
      <c r="J296" s="182">
        <v>258</v>
      </c>
      <c r="K296" s="182">
        <v>84.85</v>
      </c>
      <c r="L296" s="182">
        <v>2.15</v>
      </c>
      <c r="M296" s="182">
        <v>87</v>
      </c>
      <c r="N296" s="182">
        <v>0</v>
      </c>
      <c r="O296" s="182">
        <v>0</v>
      </c>
      <c r="P296" s="182">
        <v>0</v>
      </c>
      <c r="Q296" s="182">
        <v>339.19</v>
      </c>
      <c r="R296" s="182">
        <v>5.81</v>
      </c>
      <c r="S296" s="182">
        <v>345</v>
      </c>
      <c r="T296" s="515">
        <v>345</v>
      </c>
      <c r="U296" s="515">
        <v>0</v>
      </c>
    </row>
    <row r="297" spans="1:21">
      <c r="A297" s="512">
        <v>296</v>
      </c>
      <c r="B297" s="517" t="s">
        <v>851</v>
      </c>
      <c r="C297" s="514" t="s">
        <v>271</v>
      </c>
      <c r="D297" s="513" t="s">
        <v>213</v>
      </c>
      <c r="E297" s="513" t="s">
        <v>852</v>
      </c>
      <c r="F297" s="513" t="s">
        <v>273</v>
      </c>
      <c r="G297" s="182">
        <v>0</v>
      </c>
      <c r="H297" s="182">
        <v>222</v>
      </c>
      <c r="I297" s="182">
        <v>1</v>
      </c>
      <c r="J297" s="182">
        <v>223</v>
      </c>
      <c r="K297" s="182">
        <v>184.82</v>
      </c>
      <c r="L297" s="182">
        <v>1.18</v>
      </c>
      <c r="M297" s="182">
        <v>186</v>
      </c>
      <c r="N297" s="182">
        <v>0</v>
      </c>
      <c r="O297" s="182">
        <v>0</v>
      </c>
      <c r="P297" s="182">
        <v>0</v>
      </c>
      <c r="Q297" s="182">
        <v>406.82</v>
      </c>
      <c r="R297" s="182">
        <v>2.1800000000000002</v>
      </c>
      <c r="S297" s="182">
        <v>409</v>
      </c>
      <c r="T297" s="515">
        <v>409</v>
      </c>
      <c r="U297" s="515">
        <v>0</v>
      </c>
    </row>
    <row r="298" spans="1:21">
      <c r="A298" s="512">
        <v>297</v>
      </c>
      <c r="B298" s="513" t="s">
        <v>853</v>
      </c>
      <c r="C298" s="514" t="s">
        <v>271</v>
      </c>
      <c r="D298" s="513" t="s">
        <v>213</v>
      </c>
      <c r="E298" s="513" t="s">
        <v>854</v>
      </c>
      <c r="F298" s="513" t="s">
        <v>273</v>
      </c>
      <c r="G298" s="182">
        <v>0</v>
      </c>
      <c r="H298" s="182">
        <v>0</v>
      </c>
      <c r="I298" s="182">
        <v>0</v>
      </c>
      <c r="J298" s="182">
        <v>0</v>
      </c>
      <c r="K298" s="182">
        <v>85</v>
      </c>
      <c r="L298" s="182">
        <v>0</v>
      </c>
      <c r="M298" s="182">
        <v>85</v>
      </c>
      <c r="N298" s="182">
        <v>0</v>
      </c>
      <c r="O298" s="182">
        <v>0</v>
      </c>
      <c r="P298" s="182">
        <v>0</v>
      </c>
      <c r="Q298" s="182">
        <v>85</v>
      </c>
      <c r="R298" s="182">
        <v>0</v>
      </c>
      <c r="S298" s="182">
        <v>85</v>
      </c>
      <c r="T298" s="515">
        <v>85</v>
      </c>
      <c r="U298" s="515">
        <v>0</v>
      </c>
    </row>
    <row r="299" spans="1:21">
      <c r="A299" s="512">
        <v>298</v>
      </c>
      <c r="B299" s="513" t="s">
        <v>855</v>
      </c>
      <c r="C299" s="514" t="s">
        <v>271</v>
      </c>
      <c r="D299" s="513" t="s">
        <v>213</v>
      </c>
      <c r="E299" s="513" t="s">
        <v>856</v>
      </c>
      <c r="F299" s="513" t="s">
        <v>273</v>
      </c>
      <c r="G299" s="182">
        <v>4</v>
      </c>
      <c r="H299" s="182">
        <v>131</v>
      </c>
      <c r="I299" s="182">
        <v>0</v>
      </c>
      <c r="J299" s="182">
        <v>131</v>
      </c>
      <c r="K299" s="182">
        <v>105</v>
      </c>
      <c r="L299" s="182">
        <v>1</v>
      </c>
      <c r="M299" s="182">
        <v>106</v>
      </c>
      <c r="N299" s="182">
        <v>0</v>
      </c>
      <c r="O299" s="182">
        <v>0</v>
      </c>
      <c r="P299" s="182">
        <v>0</v>
      </c>
      <c r="Q299" s="182">
        <v>236</v>
      </c>
      <c r="R299" s="182">
        <v>1</v>
      </c>
      <c r="S299" s="182">
        <v>237</v>
      </c>
      <c r="T299" s="515">
        <v>237</v>
      </c>
      <c r="U299" s="515">
        <v>0</v>
      </c>
    </row>
    <row r="300" spans="1:21">
      <c r="A300" s="512">
        <v>299</v>
      </c>
      <c r="B300" s="513" t="s">
        <v>857</v>
      </c>
      <c r="C300" s="514" t="s">
        <v>271</v>
      </c>
      <c r="D300" s="513" t="s">
        <v>213</v>
      </c>
      <c r="E300" s="513" t="s">
        <v>858</v>
      </c>
      <c r="F300" s="513" t="s">
        <v>273</v>
      </c>
      <c r="G300" s="182">
        <v>1</v>
      </c>
      <c r="H300" s="182">
        <v>171</v>
      </c>
      <c r="I300" s="182">
        <v>2</v>
      </c>
      <c r="J300" s="182">
        <v>173</v>
      </c>
      <c r="K300" s="182">
        <v>89.69</v>
      </c>
      <c r="L300" s="182">
        <v>1.31</v>
      </c>
      <c r="M300" s="182">
        <v>91</v>
      </c>
      <c r="N300" s="182">
        <v>0</v>
      </c>
      <c r="O300" s="182">
        <v>0</v>
      </c>
      <c r="P300" s="182">
        <v>0</v>
      </c>
      <c r="Q300" s="182">
        <v>260.69</v>
      </c>
      <c r="R300" s="182">
        <v>3.31</v>
      </c>
      <c r="S300" s="182">
        <v>264</v>
      </c>
      <c r="T300" s="515">
        <v>264</v>
      </c>
      <c r="U300" s="515">
        <v>0</v>
      </c>
    </row>
    <row r="301" spans="1:21">
      <c r="A301" s="512">
        <v>300</v>
      </c>
      <c r="B301" s="513" t="s">
        <v>859</v>
      </c>
      <c r="C301" s="514" t="s">
        <v>271</v>
      </c>
      <c r="D301" s="513" t="s">
        <v>213</v>
      </c>
      <c r="E301" s="513" t="s">
        <v>860</v>
      </c>
      <c r="F301" s="513" t="s">
        <v>273</v>
      </c>
      <c r="G301" s="182">
        <v>0</v>
      </c>
      <c r="H301" s="182">
        <v>170</v>
      </c>
      <c r="I301" s="182">
        <v>2</v>
      </c>
      <c r="J301" s="182">
        <v>172</v>
      </c>
      <c r="K301" s="182">
        <v>84.7</v>
      </c>
      <c r="L301" s="182">
        <v>1.3</v>
      </c>
      <c r="M301" s="182">
        <v>86</v>
      </c>
      <c r="N301" s="182">
        <v>0</v>
      </c>
      <c r="O301" s="182">
        <v>0</v>
      </c>
      <c r="P301" s="182">
        <v>0</v>
      </c>
      <c r="Q301" s="182">
        <v>254.7</v>
      </c>
      <c r="R301" s="182">
        <v>3.3</v>
      </c>
      <c r="S301" s="182">
        <v>258</v>
      </c>
      <c r="T301" s="515">
        <v>258</v>
      </c>
      <c r="U301" s="515">
        <v>0</v>
      </c>
    </row>
    <row r="302" spans="1:21">
      <c r="A302" s="512">
        <v>301</v>
      </c>
      <c r="B302" s="513" t="s">
        <v>861</v>
      </c>
      <c r="C302" s="514" t="s">
        <v>271</v>
      </c>
      <c r="D302" s="513" t="s">
        <v>213</v>
      </c>
      <c r="E302" s="513" t="s">
        <v>862</v>
      </c>
      <c r="F302" s="513" t="s">
        <v>273</v>
      </c>
      <c r="G302" s="182">
        <v>0</v>
      </c>
      <c r="H302" s="182">
        <v>237</v>
      </c>
      <c r="I302" s="182">
        <v>1</v>
      </c>
      <c r="J302" s="182">
        <v>238</v>
      </c>
      <c r="K302" s="182">
        <v>85.03</v>
      </c>
      <c r="L302" s="182">
        <v>1.97</v>
      </c>
      <c r="M302" s="182">
        <v>87</v>
      </c>
      <c r="N302" s="182">
        <v>0</v>
      </c>
      <c r="O302" s="182">
        <v>0</v>
      </c>
      <c r="P302" s="182">
        <v>0</v>
      </c>
      <c r="Q302" s="182">
        <v>322.02999999999997</v>
      </c>
      <c r="R302" s="182">
        <v>2.97</v>
      </c>
      <c r="S302" s="182">
        <v>325</v>
      </c>
      <c r="T302" s="515">
        <v>325</v>
      </c>
      <c r="U302" s="515">
        <v>0</v>
      </c>
    </row>
    <row r="303" spans="1:21">
      <c r="A303" s="512">
        <v>302</v>
      </c>
      <c r="B303" s="513" t="s">
        <v>863</v>
      </c>
      <c r="C303" s="514" t="s">
        <v>271</v>
      </c>
      <c r="D303" s="513" t="s">
        <v>213</v>
      </c>
      <c r="E303" s="513" t="s">
        <v>864</v>
      </c>
      <c r="F303" s="513" t="s">
        <v>273</v>
      </c>
      <c r="G303" s="182">
        <v>0</v>
      </c>
      <c r="H303" s="182">
        <v>174</v>
      </c>
      <c r="I303" s="182">
        <v>2</v>
      </c>
      <c r="J303" s="182">
        <v>176</v>
      </c>
      <c r="K303" s="182">
        <v>84.66</v>
      </c>
      <c r="L303" s="182">
        <v>1.34</v>
      </c>
      <c r="M303" s="182">
        <v>86</v>
      </c>
      <c r="N303" s="182">
        <v>0</v>
      </c>
      <c r="O303" s="182">
        <v>0</v>
      </c>
      <c r="P303" s="182">
        <v>0</v>
      </c>
      <c r="Q303" s="182">
        <v>258.66000000000003</v>
      </c>
      <c r="R303" s="182">
        <v>3.34</v>
      </c>
      <c r="S303" s="182">
        <v>262</v>
      </c>
      <c r="T303" s="515">
        <v>262</v>
      </c>
      <c r="U303" s="515">
        <v>0</v>
      </c>
    </row>
    <row r="304" spans="1:21">
      <c r="A304" s="512">
        <v>303</v>
      </c>
      <c r="B304" s="513" t="s">
        <v>865</v>
      </c>
      <c r="C304" s="514" t="s">
        <v>271</v>
      </c>
      <c r="D304" s="513" t="s">
        <v>213</v>
      </c>
      <c r="E304" s="513" t="s">
        <v>866</v>
      </c>
      <c r="F304" s="513" t="s">
        <v>273</v>
      </c>
      <c r="G304" s="182">
        <v>0</v>
      </c>
      <c r="H304" s="182">
        <v>170</v>
      </c>
      <c r="I304" s="182">
        <v>2</v>
      </c>
      <c r="J304" s="182">
        <v>172</v>
      </c>
      <c r="K304" s="182">
        <v>84.7</v>
      </c>
      <c r="L304" s="182">
        <v>1.3</v>
      </c>
      <c r="M304" s="182">
        <v>86</v>
      </c>
      <c r="N304" s="182">
        <v>0</v>
      </c>
      <c r="O304" s="182">
        <v>0</v>
      </c>
      <c r="P304" s="182">
        <v>0</v>
      </c>
      <c r="Q304" s="182">
        <v>254.7</v>
      </c>
      <c r="R304" s="182">
        <v>3.3</v>
      </c>
      <c r="S304" s="182">
        <v>258</v>
      </c>
      <c r="T304" s="515">
        <v>258</v>
      </c>
      <c r="U304" s="515">
        <v>0</v>
      </c>
    </row>
    <row r="305" spans="1:21">
      <c r="A305" s="512">
        <v>304</v>
      </c>
      <c r="B305" s="513" t="s">
        <v>867</v>
      </c>
      <c r="C305" s="514" t="s">
        <v>271</v>
      </c>
      <c r="D305" s="513" t="s">
        <v>213</v>
      </c>
      <c r="E305" s="513" t="s">
        <v>868</v>
      </c>
      <c r="F305" s="513" t="s">
        <v>273</v>
      </c>
      <c r="G305" s="182">
        <v>0</v>
      </c>
      <c r="H305" s="182">
        <v>194.5</v>
      </c>
      <c r="I305" s="182">
        <v>3.5</v>
      </c>
      <c r="J305" s="182">
        <v>198</v>
      </c>
      <c r="K305" s="182">
        <v>85.46</v>
      </c>
      <c r="L305" s="182">
        <v>1.54</v>
      </c>
      <c r="M305" s="182">
        <v>87</v>
      </c>
      <c r="N305" s="182">
        <v>0</v>
      </c>
      <c r="O305" s="182">
        <v>0</v>
      </c>
      <c r="P305" s="182">
        <v>0</v>
      </c>
      <c r="Q305" s="182">
        <v>279.95999999999998</v>
      </c>
      <c r="R305" s="182">
        <v>5.04</v>
      </c>
      <c r="S305" s="182">
        <v>285</v>
      </c>
      <c r="T305" s="515">
        <v>285</v>
      </c>
      <c r="U305" s="515">
        <v>0</v>
      </c>
    </row>
    <row r="306" spans="1:21">
      <c r="A306" s="512">
        <v>305</v>
      </c>
      <c r="B306" s="513" t="s">
        <v>869</v>
      </c>
      <c r="C306" s="514" t="s">
        <v>271</v>
      </c>
      <c r="D306" s="513" t="s">
        <v>213</v>
      </c>
      <c r="E306" s="513" t="s">
        <v>870</v>
      </c>
      <c r="F306" s="513" t="s">
        <v>273</v>
      </c>
      <c r="G306" s="182">
        <v>0</v>
      </c>
      <c r="H306" s="182">
        <v>163.69</v>
      </c>
      <c r="I306" s="182">
        <v>2.31</v>
      </c>
      <c r="J306" s="182">
        <v>166</v>
      </c>
      <c r="K306" s="182">
        <v>84.76</v>
      </c>
      <c r="L306" s="182">
        <v>1.24</v>
      </c>
      <c r="M306" s="182">
        <v>86</v>
      </c>
      <c r="N306" s="182">
        <v>0</v>
      </c>
      <c r="O306" s="182">
        <v>0</v>
      </c>
      <c r="P306" s="182">
        <v>0</v>
      </c>
      <c r="Q306" s="182">
        <v>248.45</v>
      </c>
      <c r="R306" s="182">
        <v>3.55</v>
      </c>
      <c r="S306" s="182">
        <v>252</v>
      </c>
      <c r="T306" s="515">
        <v>252</v>
      </c>
      <c r="U306" s="515">
        <v>0</v>
      </c>
    </row>
    <row r="307" spans="1:21">
      <c r="A307" s="512">
        <v>306</v>
      </c>
      <c r="B307" s="513" t="s">
        <v>871</v>
      </c>
      <c r="C307" s="514" t="s">
        <v>271</v>
      </c>
      <c r="D307" s="513" t="s">
        <v>213</v>
      </c>
      <c r="E307" s="513" t="s">
        <v>872</v>
      </c>
      <c r="F307" s="513" t="s">
        <v>273</v>
      </c>
      <c r="G307" s="182">
        <v>0</v>
      </c>
      <c r="H307" s="182">
        <v>291.33</v>
      </c>
      <c r="I307" s="182">
        <v>5.67</v>
      </c>
      <c r="J307" s="182">
        <v>297</v>
      </c>
      <c r="K307" s="182">
        <v>85.49</v>
      </c>
      <c r="L307" s="182">
        <v>2.5099999999999998</v>
      </c>
      <c r="M307" s="182">
        <v>88</v>
      </c>
      <c r="N307" s="182">
        <v>0</v>
      </c>
      <c r="O307" s="182">
        <v>0</v>
      </c>
      <c r="P307" s="182">
        <v>0</v>
      </c>
      <c r="Q307" s="182">
        <v>376.82</v>
      </c>
      <c r="R307" s="182">
        <v>8.18</v>
      </c>
      <c r="S307" s="182">
        <v>385</v>
      </c>
      <c r="T307" s="515">
        <v>385</v>
      </c>
      <c r="U307" s="515">
        <v>0</v>
      </c>
    </row>
    <row r="308" spans="1:21">
      <c r="A308" s="512">
        <v>307</v>
      </c>
      <c r="B308" s="513" t="s">
        <v>873</v>
      </c>
      <c r="C308" s="514" t="s">
        <v>271</v>
      </c>
      <c r="D308" s="513" t="s">
        <v>213</v>
      </c>
      <c r="E308" s="513" t="s">
        <v>874</v>
      </c>
      <c r="F308" s="513" t="s">
        <v>273</v>
      </c>
      <c r="G308" s="182">
        <v>1</v>
      </c>
      <c r="H308" s="182">
        <v>85</v>
      </c>
      <c r="I308" s="182">
        <v>0</v>
      </c>
      <c r="J308" s="182">
        <v>85</v>
      </c>
      <c r="K308" s="182">
        <v>90</v>
      </c>
      <c r="L308" s="182">
        <v>1</v>
      </c>
      <c r="M308" s="182">
        <v>91</v>
      </c>
      <c r="N308" s="182">
        <v>0</v>
      </c>
      <c r="O308" s="182">
        <v>0</v>
      </c>
      <c r="P308" s="182">
        <v>0</v>
      </c>
      <c r="Q308" s="182">
        <v>175</v>
      </c>
      <c r="R308" s="182">
        <v>1</v>
      </c>
      <c r="S308" s="182">
        <v>176</v>
      </c>
      <c r="T308" s="515">
        <v>176</v>
      </c>
      <c r="U308" s="515">
        <v>0</v>
      </c>
    </row>
    <row r="309" spans="1:21">
      <c r="A309" s="512">
        <v>308</v>
      </c>
      <c r="B309" s="513" t="s">
        <v>875</v>
      </c>
      <c r="C309" s="514" t="s">
        <v>271</v>
      </c>
      <c r="D309" s="513" t="s">
        <v>213</v>
      </c>
      <c r="E309" s="513" t="s">
        <v>876</v>
      </c>
      <c r="F309" s="513" t="s">
        <v>273</v>
      </c>
      <c r="G309" s="182">
        <v>0</v>
      </c>
      <c r="H309" s="182">
        <v>85</v>
      </c>
      <c r="I309" s="182">
        <v>0</v>
      </c>
      <c r="J309" s="182">
        <v>85</v>
      </c>
      <c r="K309" s="182">
        <v>85</v>
      </c>
      <c r="L309" s="182">
        <v>1</v>
      </c>
      <c r="M309" s="182">
        <v>86</v>
      </c>
      <c r="N309" s="182">
        <v>0</v>
      </c>
      <c r="O309" s="182">
        <v>0</v>
      </c>
      <c r="P309" s="182">
        <v>0</v>
      </c>
      <c r="Q309" s="182">
        <v>170</v>
      </c>
      <c r="R309" s="182">
        <v>1</v>
      </c>
      <c r="S309" s="182">
        <v>171</v>
      </c>
      <c r="T309" s="515">
        <v>171</v>
      </c>
      <c r="U309" s="515">
        <v>0</v>
      </c>
    </row>
    <row r="310" spans="1:21">
      <c r="A310" s="512">
        <v>309</v>
      </c>
      <c r="B310" s="513" t="s">
        <v>877</v>
      </c>
      <c r="C310" s="514" t="s">
        <v>271</v>
      </c>
      <c r="D310" s="513" t="s">
        <v>213</v>
      </c>
      <c r="E310" s="513" t="s">
        <v>878</v>
      </c>
      <c r="F310" s="513" t="s">
        <v>273</v>
      </c>
      <c r="G310" s="182">
        <v>0</v>
      </c>
      <c r="H310" s="182">
        <v>67</v>
      </c>
      <c r="I310" s="182">
        <v>0</v>
      </c>
      <c r="J310" s="182">
        <v>67</v>
      </c>
      <c r="K310" s="182">
        <v>85</v>
      </c>
      <c r="L310" s="182">
        <v>1</v>
      </c>
      <c r="M310" s="182">
        <v>86</v>
      </c>
      <c r="N310" s="182">
        <v>159</v>
      </c>
      <c r="O310" s="182">
        <v>1</v>
      </c>
      <c r="P310" s="182">
        <v>160</v>
      </c>
      <c r="Q310" s="182">
        <v>-7</v>
      </c>
      <c r="R310" s="182">
        <v>0</v>
      </c>
      <c r="S310" s="182">
        <v>-7</v>
      </c>
      <c r="T310" s="515">
        <v>-7</v>
      </c>
      <c r="U310" s="515">
        <v>0</v>
      </c>
    </row>
    <row r="311" spans="1:21">
      <c r="A311" s="518"/>
      <c r="B311" s="519"/>
      <c r="C311" s="518"/>
      <c r="D311" s="519"/>
      <c r="E311" s="519"/>
      <c r="F311" s="519"/>
      <c r="G311" s="519"/>
      <c r="H311" s="519"/>
      <c r="I311" s="519"/>
      <c r="J311" s="519"/>
      <c r="K311" s="519"/>
      <c r="L311" s="519"/>
      <c r="M311" s="519"/>
      <c r="N311" s="180"/>
      <c r="O311" s="180"/>
      <c r="P311" s="180"/>
      <c r="Q311" s="180"/>
      <c r="R311" s="180"/>
      <c r="S311" s="180"/>
      <c r="T311" s="515">
        <v>0</v>
      </c>
      <c r="U311" s="515">
        <v>0</v>
      </c>
    </row>
    <row r="312" spans="1:21">
      <c r="A312" s="520">
        <v>1</v>
      </c>
      <c r="B312" s="521" t="s">
        <v>879</v>
      </c>
      <c r="C312" s="522" t="s">
        <v>880</v>
      </c>
      <c r="D312" s="521" t="s">
        <v>214</v>
      </c>
      <c r="E312" s="521" t="s">
        <v>881</v>
      </c>
      <c r="F312" s="521" t="s">
        <v>474</v>
      </c>
      <c r="G312" s="523">
        <v>240</v>
      </c>
      <c r="H312" s="523">
        <v>5248.24</v>
      </c>
      <c r="I312" s="523">
        <v>112.76</v>
      </c>
      <c r="J312" s="523">
        <v>5361</v>
      </c>
      <c r="K312" s="523">
        <v>3262.44</v>
      </c>
      <c r="L312" s="523">
        <v>39.56</v>
      </c>
      <c r="M312" s="523">
        <v>3302</v>
      </c>
      <c r="N312" s="523">
        <v>0</v>
      </c>
      <c r="O312" s="523">
        <v>0</v>
      </c>
      <c r="P312" s="523">
        <v>0</v>
      </c>
      <c r="Q312" s="523">
        <v>8510.68</v>
      </c>
      <c r="R312" s="523">
        <v>152.32</v>
      </c>
      <c r="S312" s="523">
        <v>8663</v>
      </c>
      <c r="T312" s="515">
        <v>8663</v>
      </c>
      <c r="U312" s="515">
        <v>0</v>
      </c>
    </row>
    <row r="313" spans="1:21">
      <c r="A313" s="512">
        <v>2</v>
      </c>
      <c r="B313" s="513" t="s">
        <v>882</v>
      </c>
      <c r="C313" s="514" t="s">
        <v>880</v>
      </c>
      <c r="D313" s="513" t="s">
        <v>214</v>
      </c>
      <c r="E313" s="513" t="s">
        <v>883</v>
      </c>
      <c r="F313" s="513" t="s">
        <v>474</v>
      </c>
      <c r="G313" s="182">
        <v>625</v>
      </c>
      <c r="H313" s="182">
        <v>7788.89</v>
      </c>
      <c r="I313" s="182">
        <v>40.11</v>
      </c>
      <c r="J313" s="182">
        <v>7829</v>
      </c>
      <c r="K313" s="182">
        <v>8567.4599999999991</v>
      </c>
      <c r="L313" s="182">
        <v>41.54</v>
      </c>
      <c r="M313" s="182">
        <v>8609</v>
      </c>
      <c r="N313" s="182">
        <v>0</v>
      </c>
      <c r="O313" s="182">
        <v>0</v>
      </c>
      <c r="P313" s="182">
        <v>0</v>
      </c>
      <c r="Q313" s="182">
        <v>16356.35</v>
      </c>
      <c r="R313" s="182">
        <v>81.650000000000006</v>
      </c>
      <c r="S313" s="182">
        <v>16438</v>
      </c>
      <c r="T313" s="515">
        <v>16438</v>
      </c>
      <c r="U313" s="515">
        <v>0</v>
      </c>
    </row>
    <row r="314" spans="1:21">
      <c r="A314" s="512">
        <v>3</v>
      </c>
      <c r="B314" s="513" t="s">
        <v>884</v>
      </c>
      <c r="C314" s="514" t="s">
        <v>880</v>
      </c>
      <c r="D314" s="513" t="s">
        <v>214</v>
      </c>
      <c r="E314" s="513" t="s">
        <v>885</v>
      </c>
      <c r="F314" s="513" t="s">
        <v>474</v>
      </c>
      <c r="G314" s="182">
        <v>216</v>
      </c>
      <c r="H314" s="182">
        <v>0</v>
      </c>
      <c r="I314" s="182">
        <v>0</v>
      </c>
      <c r="J314" s="182">
        <v>0</v>
      </c>
      <c r="K314" s="182">
        <v>3303</v>
      </c>
      <c r="L314" s="182">
        <v>0</v>
      </c>
      <c r="M314" s="182">
        <v>3303</v>
      </c>
      <c r="N314" s="182">
        <v>0</v>
      </c>
      <c r="O314" s="182">
        <v>0</v>
      </c>
      <c r="P314" s="182">
        <v>0</v>
      </c>
      <c r="Q314" s="182">
        <v>3303</v>
      </c>
      <c r="R314" s="182">
        <v>0</v>
      </c>
      <c r="S314" s="182">
        <v>3303</v>
      </c>
      <c r="T314" s="515">
        <v>3303</v>
      </c>
      <c r="U314" s="515">
        <v>0</v>
      </c>
    </row>
    <row r="315" spans="1:21">
      <c r="A315" s="512">
        <v>4</v>
      </c>
      <c r="B315" s="513" t="s">
        <v>886</v>
      </c>
      <c r="C315" s="514" t="s">
        <v>880</v>
      </c>
      <c r="D315" s="513" t="s">
        <v>214</v>
      </c>
      <c r="E315" s="513" t="s">
        <v>887</v>
      </c>
      <c r="F315" s="513" t="s">
        <v>474</v>
      </c>
      <c r="G315" s="182">
        <v>91</v>
      </c>
      <c r="H315" s="182">
        <v>1482.41</v>
      </c>
      <c r="I315" s="182">
        <v>1.59</v>
      </c>
      <c r="J315" s="182">
        <v>1484</v>
      </c>
      <c r="K315" s="182">
        <v>1598.09</v>
      </c>
      <c r="L315" s="182">
        <v>7.91</v>
      </c>
      <c r="M315" s="182">
        <v>1606</v>
      </c>
      <c r="N315" s="182">
        <v>3080.5</v>
      </c>
      <c r="O315" s="182">
        <v>9.5</v>
      </c>
      <c r="P315" s="182">
        <v>3090</v>
      </c>
      <c r="Q315" s="182">
        <v>0</v>
      </c>
      <c r="R315" s="182">
        <v>0</v>
      </c>
      <c r="S315" s="182">
        <v>0</v>
      </c>
      <c r="T315" s="515">
        <v>0</v>
      </c>
      <c r="U315" s="515">
        <v>0</v>
      </c>
    </row>
    <row r="316" spans="1:21">
      <c r="A316" s="512">
        <v>5</v>
      </c>
      <c r="B316" s="513" t="s">
        <v>888</v>
      </c>
      <c r="C316" s="514" t="s">
        <v>880</v>
      </c>
      <c r="D316" s="513" t="s">
        <v>214</v>
      </c>
      <c r="E316" s="513" t="s">
        <v>889</v>
      </c>
      <c r="F316" s="513" t="s">
        <v>474</v>
      </c>
      <c r="G316" s="182">
        <v>819</v>
      </c>
      <c r="H316" s="182">
        <v>8782.15</v>
      </c>
      <c r="I316" s="182">
        <v>34.85</v>
      </c>
      <c r="J316" s="182">
        <v>8817</v>
      </c>
      <c r="K316" s="182">
        <v>10764.02</v>
      </c>
      <c r="L316" s="182">
        <v>40.98</v>
      </c>
      <c r="M316" s="182">
        <v>10805</v>
      </c>
      <c r="N316" s="182">
        <v>0</v>
      </c>
      <c r="O316" s="182">
        <v>0</v>
      </c>
      <c r="P316" s="182">
        <v>0</v>
      </c>
      <c r="Q316" s="182">
        <v>19546.169999999998</v>
      </c>
      <c r="R316" s="182">
        <v>75.83</v>
      </c>
      <c r="S316" s="182">
        <v>19622</v>
      </c>
      <c r="T316" s="515">
        <v>19622</v>
      </c>
      <c r="U316" s="515">
        <v>0</v>
      </c>
    </row>
    <row r="317" spans="1:21">
      <c r="A317" s="524"/>
      <c r="B317" s="525"/>
      <c r="C317" s="526"/>
      <c r="D317" s="525"/>
      <c r="E317" s="525"/>
      <c r="F317" s="525"/>
      <c r="G317" s="525"/>
      <c r="H317" s="525"/>
      <c r="I317" s="525"/>
      <c r="J317" s="525"/>
      <c r="K317" s="525"/>
      <c r="L317" s="525"/>
      <c r="M317" s="525"/>
      <c r="N317" s="510"/>
      <c r="O317" s="510"/>
      <c r="P317" s="510"/>
      <c r="Q317" s="510"/>
      <c r="R317" s="510"/>
      <c r="S317" s="510"/>
      <c r="T317" s="515">
        <v>0</v>
      </c>
      <c r="U317" s="515">
        <v>0</v>
      </c>
    </row>
    <row r="318" spans="1:21">
      <c r="A318" s="512">
        <v>1</v>
      </c>
      <c r="B318" s="513" t="s">
        <v>890</v>
      </c>
      <c r="C318" s="514" t="s">
        <v>891</v>
      </c>
      <c r="D318" s="513" t="s">
        <v>214</v>
      </c>
      <c r="E318" s="513" t="s">
        <v>892</v>
      </c>
      <c r="F318" s="513" t="s">
        <v>285</v>
      </c>
      <c r="G318" s="182">
        <v>24</v>
      </c>
      <c r="H318" s="182">
        <v>0</v>
      </c>
      <c r="I318" s="182">
        <v>0</v>
      </c>
      <c r="J318" s="182">
        <v>0</v>
      </c>
      <c r="K318" s="182">
        <v>346</v>
      </c>
      <c r="L318" s="182">
        <v>0</v>
      </c>
      <c r="M318" s="182">
        <v>346</v>
      </c>
      <c r="N318" s="182">
        <v>0</v>
      </c>
      <c r="O318" s="182">
        <v>0</v>
      </c>
      <c r="P318" s="182">
        <v>0</v>
      </c>
      <c r="Q318" s="182">
        <v>346</v>
      </c>
      <c r="R318" s="182">
        <v>0</v>
      </c>
      <c r="S318" s="182">
        <v>346</v>
      </c>
      <c r="T318" s="515">
        <v>346</v>
      </c>
      <c r="U318" s="515">
        <v>0</v>
      </c>
    </row>
    <row r="319" spans="1:21">
      <c r="A319" s="512">
        <v>2</v>
      </c>
      <c r="B319" s="513" t="s">
        <v>893</v>
      </c>
      <c r="C319" s="514" t="s">
        <v>891</v>
      </c>
      <c r="D319" s="513" t="s">
        <v>214</v>
      </c>
      <c r="E319" s="513" t="s">
        <v>892</v>
      </c>
      <c r="F319" s="513" t="s">
        <v>285</v>
      </c>
      <c r="G319" s="182">
        <v>5</v>
      </c>
      <c r="H319" s="182">
        <v>241</v>
      </c>
      <c r="I319" s="182">
        <v>1</v>
      </c>
      <c r="J319" s="182">
        <v>242</v>
      </c>
      <c r="K319" s="182">
        <v>238.71</v>
      </c>
      <c r="L319" s="182">
        <v>1.29</v>
      </c>
      <c r="M319" s="182">
        <v>240</v>
      </c>
      <c r="N319" s="182">
        <v>0</v>
      </c>
      <c r="O319" s="182">
        <v>0</v>
      </c>
      <c r="P319" s="182">
        <v>0</v>
      </c>
      <c r="Q319" s="182">
        <v>479.71</v>
      </c>
      <c r="R319" s="182">
        <v>2.29</v>
      </c>
      <c r="S319" s="182">
        <v>482</v>
      </c>
      <c r="T319" s="515">
        <v>482</v>
      </c>
      <c r="U319" s="515">
        <v>0</v>
      </c>
    </row>
    <row r="320" spans="1:21">
      <c r="A320" s="524"/>
      <c r="B320" s="525"/>
      <c r="C320" s="526"/>
      <c r="D320" s="525"/>
      <c r="E320" s="525"/>
      <c r="F320" s="525"/>
      <c r="G320" s="525"/>
      <c r="H320" s="525"/>
      <c r="I320" s="525"/>
      <c r="J320" s="525"/>
      <c r="K320" s="525"/>
      <c r="L320" s="525"/>
      <c r="M320" s="525"/>
      <c r="N320" s="510"/>
      <c r="O320" s="510"/>
      <c r="P320" s="510"/>
      <c r="Q320" s="510"/>
      <c r="R320" s="510"/>
      <c r="S320" s="510"/>
      <c r="T320" s="515">
        <v>0</v>
      </c>
      <c r="U320" s="515">
        <v>0</v>
      </c>
    </row>
    <row r="321" spans="1:21">
      <c r="A321" s="512">
        <v>1</v>
      </c>
      <c r="B321" s="513" t="s">
        <v>894</v>
      </c>
      <c r="C321" s="514" t="s">
        <v>9</v>
      </c>
      <c r="D321" s="513" t="s">
        <v>204</v>
      </c>
      <c r="E321" s="513" t="s">
        <v>895</v>
      </c>
      <c r="F321" s="513" t="s">
        <v>273</v>
      </c>
      <c r="G321" s="182">
        <v>110</v>
      </c>
      <c r="H321" s="182">
        <v>-2766</v>
      </c>
      <c r="I321" s="182">
        <v>0</v>
      </c>
      <c r="J321" s="182">
        <v>-2766</v>
      </c>
      <c r="K321" s="182">
        <v>748</v>
      </c>
      <c r="L321" s="182">
        <v>0</v>
      </c>
      <c r="M321" s="182">
        <v>748</v>
      </c>
      <c r="N321" s="182">
        <v>0</v>
      </c>
      <c r="O321" s="182">
        <v>0</v>
      </c>
      <c r="P321" s="182">
        <v>0</v>
      </c>
      <c r="Q321" s="182">
        <v>-2018</v>
      </c>
      <c r="R321" s="182">
        <v>0</v>
      </c>
      <c r="S321" s="182">
        <v>-2018</v>
      </c>
      <c r="T321" s="515">
        <v>-2018</v>
      </c>
      <c r="U321" s="515">
        <v>0</v>
      </c>
    </row>
    <row r="322" spans="1:21">
      <c r="A322" s="512">
        <v>2</v>
      </c>
      <c r="B322" s="513" t="s">
        <v>896</v>
      </c>
      <c r="C322" s="514" t="s">
        <v>9</v>
      </c>
      <c r="D322" s="513" t="s">
        <v>204</v>
      </c>
      <c r="E322" s="513" t="s">
        <v>897</v>
      </c>
      <c r="F322" s="513" t="s">
        <v>273</v>
      </c>
      <c r="G322" s="182">
        <v>337</v>
      </c>
      <c r="H322" s="182">
        <v>11578.4</v>
      </c>
      <c r="I322" s="182">
        <v>882.6</v>
      </c>
      <c r="J322" s="182">
        <v>12461</v>
      </c>
      <c r="K322" s="182">
        <v>2941.82</v>
      </c>
      <c r="L322" s="182">
        <v>104.18</v>
      </c>
      <c r="M322" s="182">
        <v>3046</v>
      </c>
      <c r="N322" s="182">
        <v>0</v>
      </c>
      <c r="O322" s="182">
        <v>0</v>
      </c>
      <c r="P322" s="182">
        <v>0</v>
      </c>
      <c r="Q322" s="182">
        <v>14520.22</v>
      </c>
      <c r="R322" s="182">
        <v>986.78</v>
      </c>
      <c r="S322" s="182">
        <v>15507</v>
      </c>
      <c r="T322" s="515">
        <v>15507</v>
      </c>
      <c r="U322" s="515">
        <v>0</v>
      </c>
    </row>
    <row r="323" spans="1:21">
      <c r="A323" s="512">
        <v>3</v>
      </c>
      <c r="B323" s="517" t="s">
        <v>851</v>
      </c>
      <c r="C323" s="514" t="s">
        <v>9</v>
      </c>
      <c r="D323" s="513" t="s">
        <v>204</v>
      </c>
      <c r="E323" s="513" t="s">
        <v>898</v>
      </c>
      <c r="F323" s="513" t="s">
        <v>273</v>
      </c>
      <c r="G323" s="182">
        <v>0</v>
      </c>
      <c r="H323" s="182">
        <v>404.32</v>
      </c>
      <c r="I323" s="182">
        <v>9.68</v>
      </c>
      <c r="J323" s="182">
        <v>414</v>
      </c>
      <c r="K323" s="182">
        <v>134.59</v>
      </c>
      <c r="L323" s="182">
        <v>3.41</v>
      </c>
      <c r="M323" s="182">
        <v>138</v>
      </c>
      <c r="N323" s="182">
        <v>0</v>
      </c>
      <c r="O323" s="182">
        <v>0</v>
      </c>
      <c r="P323" s="182">
        <v>0</v>
      </c>
      <c r="Q323" s="182">
        <v>538.91</v>
      </c>
      <c r="R323" s="182">
        <v>13.09</v>
      </c>
      <c r="S323" s="182">
        <v>552</v>
      </c>
      <c r="T323" s="515">
        <v>552</v>
      </c>
      <c r="U323" s="515">
        <v>0</v>
      </c>
    </row>
    <row r="324" spans="1:21">
      <c r="A324" s="512">
        <v>4</v>
      </c>
      <c r="B324" s="513">
        <v>1584</v>
      </c>
      <c r="C324" s="514" t="s">
        <v>9</v>
      </c>
      <c r="D324" s="513" t="s">
        <v>204</v>
      </c>
      <c r="E324" s="513" t="s">
        <v>899</v>
      </c>
      <c r="F324" s="513" t="s">
        <v>285</v>
      </c>
      <c r="G324" s="182">
        <v>1138</v>
      </c>
      <c r="H324" s="182">
        <v>11900.34</v>
      </c>
      <c r="I324" s="182">
        <v>37.659999999999997</v>
      </c>
      <c r="J324" s="182">
        <v>11938</v>
      </c>
      <c r="K324" s="182">
        <v>10532.48</v>
      </c>
      <c r="L324" s="182">
        <v>92.52</v>
      </c>
      <c r="M324" s="182">
        <v>10625</v>
      </c>
      <c r="N324" s="182">
        <v>22432.82</v>
      </c>
      <c r="O324" s="182">
        <v>130.18</v>
      </c>
      <c r="P324" s="182">
        <v>22563</v>
      </c>
      <c r="Q324" s="182">
        <v>0</v>
      </c>
      <c r="R324" s="182">
        <v>0</v>
      </c>
      <c r="S324" s="182">
        <v>0</v>
      </c>
      <c r="T324" s="515">
        <v>0</v>
      </c>
      <c r="U324" s="515">
        <v>0</v>
      </c>
    </row>
    <row r="325" spans="1:21">
      <c r="A325" s="512">
        <v>5</v>
      </c>
      <c r="B325" s="513" t="s">
        <v>900</v>
      </c>
      <c r="C325" s="514" t="s">
        <v>9</v>
      </c>
      <c r="D325" s="513" t="s">
        <v>204</v>
      </c>
      <c r="E325" s="513" t="s">
        <v>901</v>
      </c>
      <c r="F325" s="513" t="s">
        <v>273</v>
      </c>
      <c r="G325" s="182">
        <v>148</v>
      </c>
      <c r="H325" s="182">
        <v>4061.97</v>
      </c>
      <c r="I325" s="182">
        <v>46.03</v>
      </c>
      <c r="J325" s="182">
        <v>4108</v>
      </c>
      <c r="K325" s="182">
        <v>1128.71</v>
      </c>
      <c r="L325" s="182">
        <v>28.29</v>
      </c>
      <c r="M325" s="182">
        <v>1157</v>
      </c>
      <c r="N325" s="182">
        <v>0</v>
      </c>
      <c r="O325" s="182">
        <v>0</v>
      </c>
      <c r="P325" s="182">
        <v>0</v>
      </c>
      <c r="Q325" s="182">
        <v>5190.68</v>
      </c>
      <c r="R325" s="182">
        <v>74.319999999999993</v>
      </c>
      <c r="S325" s="182">
        <v>5265</v>
      </c>
      <c r="T325" s="515">
        <v>5265</v>
      </c>
      <c r="U325" s="515">
        <v>0</v>
      </c>
    </row>
    <row r="326" spans="1:21">
      <c r="A326" s="512">
        <v>6</v>
      </c>
      <c r="B326" s="513" t="s">
        <v>902</v>
      </c>
      <c r="C326" s="514" t="s">
        <v>9</v>
      </c>
      <c r="D326" s="513" t="s">
        <v>204</v>
      </c>
      <c r="E326" s="513" t="s">
        <v>903</v>
      </c>
      <c r="F326" s="513" t="s">
        <v>273</v>
      </c>
      <c r="G326" s="182">
        <v>0</v>
      </c>
      <c r="H326" s="182">
        <v>1500.38</v>
      </c>
      <c r="I326" s="182">
        <v>141.62</v>
      </c>
      <c r="J326" s="182">
        <v>1642</v>
      </c>
      <c r="K326" s="182">
        <v>85.39</v>
      </c>
      <c r="L326" s="182">
        <v>14.61</v>
      </c>
      <c r="M326" s="182">
        <v>100</v>
      </c>
      <c r="N326" s="182">
        <v>0</v>
      </c>
      <c r="O326" s="182">
        <v>0</v>
      </c>
      <c r="P326" s="182">
        <v>0</v>
      </c>
      <c r="Q326" s="182">
        <v>1585.77</v>
      </c>
      <c r="R326" s="182">
        <v>156.22999999999999</v>
      </c>
      <c r="S326" s="182">
        <v>1742</v>
      </c>
      <c r="T326" s="515">
        <v>1742</v>
      </c>
      <c r="U326" s="515">
        <v>0</v>
      </c>
    </row>
    <row r="327" spans="1:21">
      <c r="A327" s="512">
        <v>7</v>
      </c>
      <c r="B327" s="513" t="s">
        <v>904</v>
      </c>
      <c r="C327" s="514" t="s">
        <v>9</v>
      </c>
      <c r="D327" s="513" t="s">
        <v>204</v>
      </c>
      <c r="E327" s="513" t="s">
        <v>905</v>
      </c>
      <c r="F327" s="513" t="s">
        <v>273</v>
      </c>
      <c r="G327" s="182">
        <v>7</v>
      </c>
      <c r="H327" s="182">
        <v>-356</v>
      </c>
      <c r="I327" s="182">
        <v>0</v>
      </c>
      <c r="J327" s="182">
        <v>-356</v>
      </c>
      <c r="K327" s="182">
        <v>159</v>
      </c>
      <c r="L327" s="182">
        <v>0</v>
      </c>
      <c r="M327" s="182">
        <v>159</v>
      </c>
      <c r="N327" s="182">
        <v>0</v>
      </c>
      <c r="O327" s="182">
        <v>0</v>
      </c>
      <c r="P327" s="182">
        <v>0</v>
      </c>
      <c r="Q327" s="182">
        <v>-197</v>
      </c>
      <c r="R327" s="182">
        <v>0</v>
      </c>
      <c r="S327" s="182">
        <v>-197</v>
      </c>
      <c r="T327" s="515">
        <v>-197</v>
      </c>
      <c r="U327" s="515">
        <v>0</v>
      </c>
    </row>
    <row r="328" spans="1:21">
      <c r="A328" s="512">
        <v>8</v>
      </c>
      <c r="B328" s="513" t="s">
        <v>906</v>
      </c>
      <c r="C328" s="514" t="s">
        <v>9</v>
      </c>
      <c r="D328" s="513" t="s">
        <v>204</v>
      </c>
      <c r="E328" s="513" t="s">
        <v>907</v>
      </c>
      <c r="F328" s="513" t="s">
        <v>273</v>
      </c>
      <c r="G328" s="182">
        <v>84</v>
      </c>
      <c r="H328" s="182">
        <v>12497.92</v>
      </c>
      <c r="I328" s="182">
        <v>165.08</v>
      </c>
      <c r="J328" s="182">
        <v>12663</v>
      </c>
      <c r="K328" s="182">
        <v>1244.3399999999999</v>
      </c>
      <c r="L328" s="182">
        <v>41.66</v>
      </c>
      <c r="M328" s="182">
        <v>1286</v>
      </c>
      <c r="N328" s="182">
        <v>0</v>
      </c>
      <c r="O328" s="182">
        <v>0</v>
      </c>
      <c r="P328" s="182">
        <v>0</v>
      </c>
      <c r="Q328" s="182">
        <v>13742.26</v>
      </c>
      <c r="R328" s="182">
        <v>206.74</v>
      </c>
      <c r="S328" s="182">
        <v>13949</v>
      </c>
      <c r="T328" s="515">
        <v>13949</v>
      </c>
      <c r="U328" s="515">
        <v>0</v>
      </c>
    </row>
    <row r="329" spans="1:21">
      <c r="A329" s="512">
        <v>9</v>
      </c>
      <c r="B329" s="513" t="s">
        <v>908</v>
      </c>
      <c r="C329" s="514" t="s">
        <v>9</v>
      </c>
      <c r="D329" s="513" t="s">
        <v>204</v>
      </c>
      <c r="E329" s="513" t="s">
        <v>909</v>
      </c>
      <c r="F329" s="513" t="s">
        <v>273</v>
      </c>
      <c r="G329" s="182">
        <v>0</v>
      </c>
      <c r="H329" s="182">
        <v>477.8</v>
      </c>
      <c r="I329" s="182">
        <v>50.2</v>
      </c>
      <c r="J329" s="182">
        <v>528</v>
      </c>
      <c r="K329" s="182">
        <v>84.63</v>
      </c>
      <c r="L329" s="182">
        <v>4.37</v>
      </c>
      <c r="M329" s="182">
        <v>89</v>
      </c>
      <c r="N329" s="182">
        <v>0</v>
      </c>
      <c r="O329" s="182">
        <v>0</v>
      </c>
      <c r="P329" s="182">
        <v>0</v>
      </c>
      <c r="Q329" s="182">
        <v>562.42999999999995</v>
      </c>
      <c r="R329" s="182">
        <v>54.57</v>
      </c>
      <c r="S329" s="182">
        <v>617</v>
      </c>
      <c r="T329" s="515">
        <v>617</v>
      </c>
      <c r="U329" s="515">
        <v>0</v>
      </c>
    </row>
    <row r="330" spans="1:21">
      <c r="A330" s="512">
        <v>10</v>
      </c>
      <c r="B330" s="513" t="s">
        <v>910</v>
      </c>
      <c r="C330" s="514" t="s">
        <v>9</v>
      </c>
      <c r="D330" s="513" t="s">
        <v>204</v>
      </c>
      <c r="E330" s="513" t="s">
        <v>911</v>
      </c>
      <c r="F330" s="513" t="s">
        <v>474</v>
      </c>
      <c r="G330" s="182">
        <v>46</v>
      </c>
      <c r="H330" s="182">
        <v>1402.18</v>
      </c>
      <c r="I330" s="182">
        <v>3.82</v>
      </c>
      <c r="J330" s="182">
        <v>1406</v>
      </c>
      <c r="K330" s="182">
        <v>600.91</v>
      </c>
      <c r="L330" s="182">
        <v>10.09</v>
      </c>
      <c r="M330" s="182">
        <v>611</v>
      </c>
      <c r="N330" s="182">
        <v>0</v>
      </c>
      <c r="O330" s="182">
        <v>0</v>
      </c>
      <c r="P330" s="182">
        <v>0</v>
      </c>
      <c r="Q330" s="182">
        <v>2003.09</v>
      </c>
      <c r="R330" s="182">
        <v>13.91</v>
      </c>
      <c r="S330" s="182">
        <v>2017</v>
      </c>
      <c r="T330" s="515">
        <v>2017</v>
      </c>
      <c r="U330" s="515">
        <v>0</v>
      </c>
    </row>
    <row r="331" spans="1:21">
      <c r="A331" s="512">
        <v>11</v>
      </c>
      <c r="B331" s="513" t="s">
        <v>912</v>
      </c>
      <c r="C331" s="514" t="s">
        <v>9</v>
      </c>
      <c r="D331" s="513" t="s">
        <v>204</v>
      </c>
      <c r="E331" s="513" t="s">
        <v>913</v>
      </c>
      <c r="F331" s="513" t="s">
        <v>273</v>
      </c>
      <c r="G331" s="182">
        <v>363</v>
      </c>
      <c r="H331" s="182">
        <v>-13</v>
      </c>
      <c r="I331" s="182">
        <v>0</v>
      </c>
      <c r="J331" s="182">
        <v>-13</v>
      </c>
      <c r="K331" s="182">
        <v>1253</v>
      </c>
      <c r="L331" s="182">
        <v>0</v>
      </c>
      <c r="M331" s="182">
        <v>1253</v>
      </c>
      <c r="N331" s="182">
        <v>0</v>
      </c>
      <c r="O331" s="182">
        <v>0</v>
      </c>
      <c r="P331" s="182">
        <v>0</v>
      </c>
      <c r="Q331" s="182">
        <v>1240</v>
      </c>
      <c r="R331" s="182">
        <v>0</v>
      </c>
      <c r="S331" s="182">
        <v>1240</v>
      </c>
      <c r="T331" s="515">
        <v>1240</v>
      </c>
      <c r="U331" s="515">
        <v>0</v>
      </c>
    </row>
    <row r="332" spans="1:21">
      <c r="A332" s="512">
        <v>12</v>
      </c>
      <c r="B332" s="513">
        <v>33229</v>
      </c>
      <c r="C332" s="514" t="s">
        <v>9</v>
      </c>
      <c r="D332" s="513" t="s">
        <v>204</v>
      </c>
      <c r="E332" s="513" t="s">
        <v>914</v>
      </c>
      <c r="F332" s="513" t="s">
        <v>474</v>
      </c>
      <c r="G332" s="182">
        <v>2051</v>
      </c>
      <c r="H332" s="182">
        <v>29340.73</v>
      </c>
      <c r="I332" s="182">
        <v>79.27</v>
      </c>
      <c r="J332" s="182">
        <v>29420</v>
      </c>
      <c r="K332" s="182">
        <v>23922.2</v>
      </c>
      <c r="L332" s="182">
        <v>97.8</v>
      </c>
      <c r="M332" s="182">
        <v>24020</v>
      </c>
      <c r="N332" s="182">
        <v>0</v>
      </c>
      <c r="O332" s="182">
        <v>0</v>
      </c>
      <c r="P332" s="182">
        <v>0</v>
      </c>
      <c r="Q332" s="182">
        <v>53262.93</v>
      </c>
      <c r="R332" s="182">
        <v>177.07</v>
      </c>
      <c r="S332" s="182">
        <v>53440</v>
      </c>
      <c r="T332" s="515">
        <v>53440</v>
      </c>
      <c r="U332" s="515">
        <v>0</v>
      </c>
    </row>
    <row r="333" spans="1:21">
      <c r="A333" s="512">
        <v>13</v>
      </c>
      <c r="B333" s="513" t="s">
        <v>915</v>
      </c>
      <c r="C333" s="514" t="s">
        <v>9</v>
      </c>
      <c r="D333" s="513" t="s">
        <v>204</v>
      </c>
      <c r="E333" s="513" t="s">
        <v>916</v>
      </c>
      <c r="F333" s="513" t="s">
        <v>273</v>
      </c>
      <c r="G333" s="182">
        <v>101</v>
      </c>
      <c r="H333" s="182">
        <v>-740.21</v>
      </c>
      <c r="I333" s="182">
        <v>13.21</v>
      </c>
      <c r="J333" s="182">
        <v>-727</v>
      </c>
      <c r="K333" s="182">
        <v>703</v>
      </c>
      <c r="L333" s="182">
        <v>0</v>
      </c>
      <c r="M333" s="182">
        <v>703</v>
      </c>
      <c r="N333" s="182">
        <v>0</v>
      </c>
      <c r="O333" s="182">
        <v>0</v>
      </c>
      <c r="P333" s="182">
        <v>0</v>
      </c>
      <c r="Q333" s="182">
        <v>-37.21</v>
      </c>
      <c r="R333" s="182">
        <v>13.21</v>
      </c>
      <c r="S333" s="182">
        <v>-24</v>
      </c>
      <c r="T333" s="515">
        <v>-24</v>
      </c>
      <c r="U333" s="515">
        <v>0</v>
      </c>
    </row>
    <row r="334" spans="1:21">
      <c r="A334" s="512">
        <v>14</v>
      </c>
      <c r="B334" s="513" t="s">
        <v>917</v>
      </c>
      <c r="C334" s="514" t="s">
        <v>9</v>
      </c>
      <c r="D334" s="513" t="s">
        <v>204</v>
      </c>
      <c r="E334" s="513" t="s">
        <v>918</v>
      </c>
      <c r="F334" s="513" t="s">
        <v>474</v>
      </c>
      <c r="G334" s="182">
        <v>493</v>
      </c>
      <c r="H334" s="182">
        <v>4816</v>
      </c>
      <c r="I334" s="182">
        <v>0</v>
      </c>
      <c r="J334" s="182">
        <v>4816</v>
      </c>
      <c r="K334" s="182">
        <v>5883.31</v>
      </c>
      <c r="L334" s="182">
        <v>25.69</v>
      </c>
      <c r="M334" s="182">
        <v>5909</v>
      </c>
      <c r="N334" s="182">
        <v>10699.31</v>
      </c>
      <c r="O334" s="182">
        <v>25.69</v>
      </c>
      <c r="P334" s="182">
        <v>10725</v>
      </c>
      <c r="Q334" s="182">
        <v>0</v>
      </c>
      <c r="R334" s="182">
        <v>0</v>
      </c>
      <c r="S334" s="182">
        <v>0</v>
      </c>
      <c r="T334" s="515">
        <v>0</v>
      </c>
      <c r="U334" s="515">
        <v>0</v>
      </c>
    </row>
    <row r="335" spans="1:21">
      <c r="A335" s="512">
        <v>15</v>
      </c>
      <c r="B335" s="513" t="s">
        <v>919</v>
      </c>
      <c r="C335" s="514" t="s">
        <v>9</v>
      </c>
      <c r="D335" s="513" t="s">
        <v>204</v>
      </c>
      <c r="E335" s="513" t="s">
        <v>920</v>
      </c>
      <c r="F335" s="513" t="s">
        <v>273</v>
      </c>
      <c r="G335" s="182">
        <v>137</v>
      </c>
      <c r="H335" s="182">
        <v>4669.18</v>
      </c>
      <c r="I335" s="182">
        <v>116.82</v>
      </c>
      <c r="J335" s="182">
        <v>4786</v>
      </c>
      <c r="K335" s="182">
        <v>1206.8800000000001</v>
      </c>
      <c r="L335" s="182">
        <v>42.12</v>
      </c>
      <c r="M335" s="182">
        <v>1249</v>
      </c>
      <c r="N335" s="182">
        <v>0</v>
      </c>
      <c r="O335" s="182">
        <v>0</v>
      </c>
      <c r="P335" s="182">
        <v>0</v>
      </c>
      <c r="Q335" s="182">
        <v>5876.06</v>
      </c>
      <c r="R335" s="182">
        <v>158.94</v>
      </c>
      <c r="S335" s="182">
        <v>6035</v>
      </c>
      <c r="T335" s="515">
        <v>6035</v>
      </c>
      <c r="U335" s="515">
        <v>0</v>
      </c>
    </row>
    <row r="336" spans="1:21">
      <c r="A336" s="512">
        <v>16</v>
      </c>
      <c r="B336" s="513">
        <v>1161</v>
      </c>
      <c r="C336" s="514" t="s">
        <v>9</v>
      </c>
      <c r="D336" s="513" t="s">
        <v>204</v>
      </c>
      <c r="E336" s="513" t="s">
        <v>921</v>
      </c>
      <c r="F336" s="513" t="s">
        <v>474</v>
      </c>
      <c r="G336" s="182">
        <v>52</v>
      </c>
      <c r="H336" s="182">
        <v>-3054.61</v>
      </c>
      <c r="I336" s="182">
        <v>306.61</v>
      </c>
      <c r="J336" s="182">
        <v>-2748</v>
      </c>
      <c r="K336" s="182">
        <v>631</v>
      </c>
      <c r="L336" s="182">
        <v>0</v>
      </c>
      <c r="M336" s="182">
        <v>631</v>
      </c>
      <c r="N336" s="182">
        <v>0</v>
      </c>
      <c r="O336" s="182">
        <v>0</v>
      </c>
      <c r="P336" s="182">
        <v>0</v>
      </c>
      <c r="Q336" s="182">
        <v>-2423.61</v>
      </c>
      <c r="R336" s="182">
        <v>306.61</v>
      </c>
      <c r="S336" s="182">
        <v>-2117</v>
      </c>
      <c r="T336" s="515">
        <v>-2117</v>
      </c>
      <c r="U336" s="515">
        <v>0</v>
      </c>
    </row>
    <row r="337" spans="1:21">
      <c r="A337" s="512">
        <v>17</v>
      </c>
      <c r="B337" s="513" t="s">
        <v>922</v>
      </c>
      <c r="C337" s="514" t="s">
        <v>9</v>
      </c>
      <c r="D337" s="513" t="s">
        <v>204</v>
      </c>
      <c r="E337" s="513" t="s">
        <v>923</v>
      </c>
      <c r="F337" s="513" t="s">
        <v>273</v>
      </c>
      <c r="G337" s="182">
        <v>121</v>
      </c>
      <c r="H337" s="182">
        <v>-30738</v>
      </c>
      <c r="I337" s="182">
        <v>0</v>
      </c>
      <c r="J337" s="182">
        <v>-30738</v>
      </c>
      <c r="K337" s="182">
        <v>900.11</v>
      </c>
      <c r="L337" s="182">
        <v>24.89</v>
      </c>
      <c r="M337" s="182">
        <v>925</v>
      </c>
      <c r="N337" s="182">
        <v>0</v>
      </c>
      <c r="O337" s="182">
        <v>0</v>
      </c>
      <c r="P337" s="182">
        <v>0</v>
      </c>
      <c r="Q337" s="182">
        <v>-29837.89</v>
      </c>
      <c r="R337" s="182">
        <v>24.89</v>
      </c>
      <c r="S337" s="182">
        <v>-29813</v>
      </c>
      <c r="T337" s="515">
        <v>-29813</v>
      </c>
      <c r="U337" s="515">
        <v>0</v>
      </c>
    </row>
    <row r="338" spans="1:21">
      <c r="A338" s="512">
        <v>18</v>
      </c>
      <c r="B338" s="513" t="s">
        <v>924</v>
      </c>
      <c r="C338" s="514" t="s">
        <v>9</v>
      </c>
      <c r="D338" s="513" t="s">
        <v>204</v>
      </c>
      <c r="E338" s="513" t="s">
        <v>925</v>
      </c>
      <c r="F338" s="513" t="s">
        <v>474</v>
      </c>
      <c r="G338" s="182">
        <v>614</v>
      </c>
      <c r="H338" s="182">
        <v>4458.26</v>
      </c>
      <c r="I338" s="182">
        <v>35.74</v>
      </c>
      <c r="J338" s="182">
        <v>4494</v>
      </c>
      <c r="K338" s="182">
        <v>7522.22</v>
      </c>
      <c r="L338" s="182">
        <v>23.78</v>
      </c>
      <c r="M338" s="182">
        <v>7546</v>
      </c>
      <c r="N338" s="182">
        <v>0</v>
      </c>
      <c r="O338" s="182">
        <v>0</v>
      </c>
      <c r="P338" s="182">
        <v>0</v>
      </c>
      <c r="Q338" s="182">
        <v>11980.48</v>
      </c>
      <c r="R338" s="182">
        <v>59.52</v>
      </c>
      <c r="S338" s="182">
        <v>12040</v>
      </c>
      <c r="T338" s="515">
        <v>12040</v>
      </c>
      <c r="U338" s="515">
        <v>0</v>
      </c>
    </row>
    <row r="339" spans="1:21">
      <c r="A339" s="512">
        <v>19</v>
      </c>
      <c r="B339" s="513" t="s">
        <v>926</v>
      </c>
      <c r="C339" s="514" t="s">
        <v>9</v>
      </c>
      <c r="D339" s="513" t="s">
        <v>204</v>
      </c>
      <c r="E339" s="513" t="s">
        <v>927</v>
      </c>
      <c r="F339" s="513" t="s">
        <v>589</v>
      </c>
      <c r="G339" s="182">
        <v>13980</v>
      </c>
      <c r="H339" s="182">
        <v>1011365.92</v>
      </c>
      <c r="I339" s="182">
        <v>20213.080000000002</v>
      </c>
      <c r="J339" s="182">
        <v>1031579</v>
      </c>
      <c r="K339" s="182">
        <v>165937.53</v>
      </c>
      <c r="L339" s="182">
        <v>9347.4699999999993</v>
      </c>
      <c r="M339" s="182">
        <v>175285</v>
      </c>
      <c r="N339" s="182">
        <v>167786.92</v>
      </c>
      <c r="O339" s="182">
        <v>20213.080000000002</v>
      </c>
      <c r="P339" s="182">
        <v>188000</v>
      </c>
      <c r="Q339" s="182">
        <v>1009516.53</v>
      </c>
      <c r="R339" s="182">
        <v>9347.4699999999993</v>
      </c>
      <c r="S339" s="182">
        <v>1018864</v>
      </c>
      <c r="T339" s="515">
        <v>1018864</v>
      </c>
      <c r="U339" s="515">
        <v>0</v>
      </c>
    </row>
    <row r="340" spans="1:21">
      <c r="A340" s="512">
        <v>20</v>
      </c>
      <c r="B340" s="513" t="s">
        <v>928</v>
      </c>
      <c r="C340" s="514" t="s">
        <v>9</v>
      </c>
      <c r="D340" s="513" t="s">
        <v>204</v>
      </c>
      <c r="E340" s="513" t="s">
        <v>929</v>
      </c>
      <c r="F340" s="513" t="s">
        <v>273</v>
      </c>
      <c r="G340" s="182">
        <v>193</v>
      </c>
      <c r="H340" s="182">
        <v>-7676.85</v>
      </c>
      <c r="I340" s="182">
        <v>4.8499999999999996</v>
      </c>
      <c r="J340" s="182">
        <v>-7672</v>
      </c>
      <c r="K340" s="182">
        <v>1489</v>
      </c>
      <c r="L340" s="182">
        <v>0</v>
      </c>
      <c r="M340" s="182">
        <v>1489</v>
      </c>
      <c r="N340" s="182">
        <v>0</v>
      </c>
      <c r="O340" s="182">
        <v>0</v>
      </c>
      <c r="P340" s="182">
        <v>0</v>
      </c>
      <c r="Q340" s="182">
        <v>-6187.85</v>
      </c>
      <c r="R340" s="182">
        <v>4.8499999999999996</v>
      </c>
      <c r="S340" s="182">
        <v>-6183</v>
      </c>
      <c r="T340" s="515">
        <v>-6183</v>
      </c>
      <c r="U340" s="515">
        <v>0</v>
      </c>
    </row>
    <row r="341" spans="1:21">
      <c r="A341" s="512">
        <v>21</v>
      </c>
      <c r="B341" s="513" t="s">
        <v>930</v>
      </c>
      <c r="C341" s="514" t="s">
        <v>9</v>
      </c>
      <c r="D341" s="513" t="s">
        <v>204</v>
      </c>
      <c r="E341" s="513" t="s">
        <v>931</v>
      </c>
      <c r="F341" s="513" t="s">
        <v>273</v>
      </c>
      <c r="G341" s="182">
        <v>74</v>
      </c>
      <c r="H341" s="182">
        <v>-270</v>
      </c>
      <c r="I341" s="182">
        <v>0</v>
      </c>
      <c r="J341" s="182">
        <v>-270</v>
      </c>
      <c r="K341" s="182">
        <v>1381</v>
      </c>
      <c r="L341" s="182">
        <v>0</v>
      </c>
      <c r="M341" s="182">
        <v>1381</v>
      </c>
      <c r="N341" s="182">
        <v>1387</v>
      </c>
      <c r="O341" s="182">
        <v>0</v>
      </c>
      <c r="P341" s="182">
        <v>1387</v>
      </c>
      <c r="Q341" s="182">
        <v>-276</v>
      </c>
      <c r="R341" s="182">
        <v>0</v>
      </c>
      <c r="S341" s="182">
        <v>-276</v>
      </c>
      <c r="T341" s="515">
        <v>-276</v>
      </c>
      <c r="U341" s="515">
        <v>0</v>
      </c>
    </row>
    <row r="342" spans="1:21">
      <c r="A342" s="512">
        <v>22</v>
      </c>
      <c r="B342" s="513" t="s">
        <v>932</v>
      </c>
      <c r="C342" s="514" t="s">
        <v>9</v>
      </c>
      <c r="D342" s="513" t="s">
        <v>204</v>
      </c>
      <c r="E342" s="513" t="s">
        <v>933</v>
      </c>
      <c r="F342" s="513" t="s">
        <v>273</v>
      </c>
      <c r="G342" s="182">
        <v>11</v>
      </c>
      <c r="H342" s="182">
        <v>28878</v>
      </c>
      <c r="I342" s="182">
        <v>0</v>
      </c>
      <c r="J342" s="182">
        <v>28878</v>
      </c>
      <c r="K342" s="182">
        <v>538.98</v>
      </c>
      <c r="L342" s="182">
        <v>154.02000000000001</v>
      </c>
      <c r="M342" s="182">
        <v>693</v>
      </c>
      <c r="N342" s="182">
        <v>0</v>
      </c>
      <c r="O342" s="182">
        <v>0</v>
      </c>
      <c r="P342" s="182">
        <v>0</v>
      </c>
      <c r="Q342" s="182">
        <v>29416.98</v>
      </c>
      <c r="R342" s="182">
        <v>154.02000000000001</v>
      </c>
      <c r="S342" s="182">
        <v>29571</v>
      </c>
      <c r="T342" s="515">
        <v>29571</v>
      </c>
      <c r="U342" s="515">
        <v>0</v>
      </c>
    </row>
    <row r="343" spans="1:21">
      <c r="A343" s="512">
        <v>23</v>
      </c>
      <c r="B343" s="513" t="s">
        <v>934</v>
      </c>
      <c r="C343" s="514" t="s">
        <v>9</v>
      </c>
      <c r="D343" s="513" t="s">
        <v>204</v>
      </c>
      <c r="E343" s="513" t="s">
        <v>935</v>
      </c>
      <c r="F343" s="513" t="s">
        <v>273</v>
      </c>
      <c r="G343" s="182">
        <v>0</v>
      </c>
      <c r="H343" s="182">
        <v>555.16999999999996</v>
      </c>
      <c r="I343" s="182">
        <v>12.83</v>
      </c>
      <c r="J343" s="182">
        <v>568</v>
      </c>
      <c r="K343" s="182">
        <v>185.31</v>
      </c>
      <c r="L343" s="182">
        <v>4.6900000000000004</v>
      </c>
      <c r="M343" s="182">
        <v>190</v>
      </c>
      <c r="N343" s="182">
        <v>0</v>
      </c>
      <c r="O343" s="182">
        <v>0</v>
      </c>
      <c r="P343" s="182">
        <v>0</v>
      </c>
      <c r="Q343" s="182">
        <v>740.48</v>
      </c>
      <c r="R343" s="182">
        <v>17.52</v>
      </c>
      <c r="S343" s="182">
        <v>758</v>
      </c>
      <c r="T343" s="515">
        <v>758</v>
      </c>
      <c r="U343" s="515">
        <v>0</v>
      </c>
    </row>
    <row r="344" spans="1:21">
      <c r="A344" s="512">
        <v>24</v>
      </c>
      <c r="B344" s="513" t="s">
        <v>936</v>
      </c>
      <c r="C344" s="514" t="s">
        <v>9</v>
      </c>
      <c r="D344" s="513" t="s">
        <v>204</v>
      </c>
      <c r="E344" s="513" t="s">
        <v>937</v>
      </c>
      <c r="F344" s="513" t="s">
        <v>273</v>
      </c>
      <c r="G344" s="182">
        <v>39</v>
      </c>
      <c r="H344" s="182">
        <v>1531.36</v>
      </c>
      <c r="I344" s="182">
        <v>33.64</v>
      </c>
      <c r="J344" s="182">
        <v>1565</v>
      </c>
      <c r="K344" s="182">
        <v>275.77999999999997</v>
      </c>
      <c r="L344" s="182">
        <v>13.22</v>
      </c>
      <c r="M344" s="182">
        <v>289</v>
      </c>
      <c r="N344" s="182">
        <v>0</v>
      </c>
      <c r="O344" s="182">
        <v>0</v>
      </c>
      <c r="P344" s="182">
        <v>0</v>
      </c>
      <c r="Q344" s="182">
        <v>1807.14</v>
      </c>
      <c r="R344" s="182">
        <v>46.86</v>
      </c>
      <c r="S344" s="182">
        <v>1854</v>
      </c>
      <c r="T344" s="515">
        <v>1854</v>
      </c>
      <c r="U344" s="515">
        <v>0</v>
      </c>
    </row>
    <row r="345" spans="1:21">
      <c r="A345" s="512">
        <v>25</v>
      </c>
      <c r="B345" s="513" t="s">
        <v>938</v>
      </c>
      <c r="C345" s="514" t="s">
        <v>9</v>
      </c>
      <c r="D345" s="513" t="s">
        <v>204</v>
      </c>
      <c r="E345" s="513" t="s">
        <v>939</v>
      </c>
      <c r="F345" s="513" t="s">
        <v>273</v>
      </c>
      <c r="G345" s="182">
        <v>119</v>
      </c>
      <c r="H345" s="182">
        <v>9366.98</v>
      </c>
      <c r="I345" s="182">
        <v>203.02</v>
      </c>
      <c r="J345" s="182">
        <v>9570</v>
      </c>
      <c r="K345" s="182">
        <v>1296.9100000000001</v>
      </c>
      <c r="L345" s="182">
        <v>87.09</v>
      </c>
      <c r="M345" s="182">
        <v>1384</v>
      </c>
      <c r="N345" s="182">
        <v>0</v>
      </c>
      <c r="O345" s="182">
        <v>0</v>
      </c>
      <c r="P345" s="182">
        <v>0</v>
      </c>
      <c r="Q345" s="182">
        <v>10663.89</v>
      </c>
      <c r="R345" s="182">
        <v>290.11</v>
      </c>
      <c r="S345" s="182">
        <v>10954</v>
      </c>
      <c r="T345" s="515">
        <v>10954</v>
      </c>
      <c r="U345" s="515">
        <v>0</v>
      </c>
    </row>
    <row r="346" spans="1:21">
      <c r="A346" s="512">
        <v>26</v>
      </c>
      <c r="B346" s="513" t="s">
        <v>940</v>
      </c>
      <c r="C346" s="514" t="s">
        <v>9</v>
      </c>
      <c r="D346" s="513" t="s">
        <v>204</v>
      </c>
      <c r="E346" s="513" t="s">
        <v>941</v>
      </c>
      <c r="F346" s="513" t="s">
        <v>273</v>
      </c>
      <c r="G346" s="182">
        <v>214</v>
      </c>
      <c r="H346" s="182">
        <v>-7058</v>
      </c>
      <c r="I346" s="182">
        <v>0</v>
      </c>
      <c r="J346" s="182">
        <v>-7058</v>
      </c>
      <c r="K346" s="182">
        <v>2669.52</v>
      </c>
      <c r="L346" s="182">
        <v>58.48</v>
      </c>
      <c r="M346" s="182">
        <v>2728</v>
      </c>
      <c r="N346" s="182">
        <v>0</v>
      </c>
      <c r="O346" s="182">
        <v>0</v>
      </c>
      <c r="P346" s="182">
        <v>0</v>
      </c>
      <c r="Q346" s="182">
        <v>-4388.4799999999996</v>
      </c>
      <c r="R346" s="182">
        <v>58.48</v>
      </c>
      <c r="S346" s="182">
        <v>-4330</v>
      </c>
      <c r="T346" s="515">
        <v>-4330</v>
      </c>
      <c r="U346" s="515">
        <v>0</v>
      </c>
    </row>
    <row r="347" spans="1:21">
      <c r="A347" s="512">
        <v>27</v>
      </c>
      <c r="B347" s="513" t="s">
        <v>942</v>
      </c>
      <c r="C347" s="514" t="s">
        <v>9</v>
      </c>
      <c r="D347" s="513" t="s">
        <v>204</v>
      </c>
      <c r="E347" s="513" t="s">
        <v>943</v>
      </c>
      <c r="F347" s="513" t="s">
        <v>273</v>
      </c>
      <c r="G347" s="182">
        <v>100</v>
      </c>
      <c r="H347" s="182">
        <v>954.4</v>
      </c>
      <c r="I347" s="182">
        <v>14.6</v>
      </c>
      <c r="J347" s="182">
        <v>969</v>
      </c>
      <c r="K347" s="182">
        <v>844.88</v>
      </c>
      <c r="L347" s="182">
        <v>5.12</v>
      </c>
      <c r="M347" s="182">
        <v>850</v>
      </c>
      <c r="N347" s="182">
        <v>0</v>
      </c>
      <c r="O347" s="182">
        <v>0</v>
      </c>
      <c r="P347" s="182">
        <v>0</v>
      </c>
      <c r="Q347" s="182">
        <v>1799.28</v>
      </c>
      <c r="R347" s="182">
        <v>19.72</v>
      </c>
      <c r="S347" s="182">
        <v>1819</v>
      </c>
      <c r="T347" s="515">
        <v>1819</v>
      </c>
      <c r="U347" s="515">
        <v>0</v>
      </c>
    </row>
    <row r="348" spans="1:21">
      <c r="A348" s="512">
        <v>28</v>
      </c>
      <c r="B348" s="513" t="s">
        <v>944</v>
      </c>
      <c r="C348" s="514" t="s">
        <v>9</v>
      </c>
      <c r="D348" s="513" t="s">
        <v>204</v>
      </c>
      <c r="E348" s="513" t="s">
        <v>945</v>
      </c>
      <c r="F348" s="513" t="s">
        <v>273</v>
      </c>
      <c r="G348" s="182">
        <v>0</v>
      </c>
      <c r="H348" s="182">
        <v>3084.13</v>
      </c>
      <c r="I348" s="182">
        <v>607.87</v>
      </c>
      <c r="J348" s="182">
        <v>3692</v>
      </c>
      <c r="K348" s="182">
        <v>84.56</v>
      </c>
      <c r="L348" s="182">
        <v>30.44</v>
      </c>
      <c r="M348" s="182">
        <v>115</v>
      </c>
      <c r="N348" s="182">
        <v>0</v>
      </c>
      <c r="O348" s="182">
        <v>0</v>
      </c>
      <c r="P348" s="182">
        <v>0</v>
      </c>
      <c r="Q348" s="182">
        <v>3168.69</v>
      </c>
      <c r="R348" s="182">
        <v>638.30999999999995</v>
      </c>
      <c r="S348" s="182">
        <v>3807</v>
      </c>
      <c r="T348" s="515">
        <v>3807</v>
      </c>
      <c r="U348" s="515">
        <v>0</v>
      </c>
    </row>
    <row r="349" spans="1:21">
      <c r="A349" s="512">
        <v>29</v>
      </c>
      <c r="B349" s="513" t="s">
        <v>946</v>
      </c>
      <c r="C349" s="514" t="s">
        <v>9</v>
      </c>
      <c r="D349" s="513" t="s">
        <v>204</v>
      </c>
      <c r="E349" s="513" t="s">
        <v>947</v>
      </c>
      <c r="F349" s="513" t="s">
        <v>474</v>
      </c>
      <c r="G349" s="182">
        <v>307</v>
      </c>
      <c r="H349" s="182">
        <v>5644.42</v>
      </c>
      <c r="I349" s="182">
        <v>52.58</v>
      </c>
      <c r="J349" s="182">
        <v>5697</v>
      </c>
      <c r="K349" s="182">
        <v>3879.18</v>
      </c>
      <c r="L349" s="182">
        <v>42.82</v>
      </c>
      <c r="M349" s="182">
        <v>3922</v>
      </c>
      <c r="N349" s="182">
        <v>5644.42</v>
      </c>
      <c r="O349" s="182">
        <v>52.58</v>
      </c>
      <c r="P349" s="182">
        <v>5697</v>
      </c>
      <c r="Q349" s="182">
        <v>3879.18</v>
      </c>
      <c r="R349" s="182">
        <v>42.82</v>
      </c>
      <c r="S349" s="182">
        <v>3922</v>
      </c>
      <c r="T349" s="515">
        <v>3922</v>
      </c>
      <c r="U349" s="515">
        <v>0</v>
      </c>
    </row>
    <row r="350" spans="1:21">
      <c r="A350" s="512">
        <v>30</v>
      </c>
      <c r="B350" s="513" t="s">
        <v>948</v>
      </c>
      <c r="C350" s="514" t="s">
        <v>9</v>
      </c>
      <c r="D350" s="513" t="s">
        <v>204</v>
      </c>
      <c r="E350" s="513" t="s">
        <v>913</v>
      </c>
      <c r="F350" s="513" t="s">
        <v>273</v>
      </c>
      <c r="G350" s="182">
        <v>0</v>
      </c>
      <c r="H350" s="182">
        <v>522.29999999999995</v>
      </c>
      <c r="I350" s="182">
        <v>10.7</v>
      </c>
      <c r="J350" s="182">
        <v>533</v>
      </c>
      <c r="K350" s="182">
        <v>285</v>
      </c>
      <c r="L350" s="182">
        <v>1</v>
      </c>
      <c r="M350" s="182">
        <v>286</v>
      </c>
      <c r="N350" s="182">
        <v>0</v>
      </c>
      <c r="O350" s="182">
        <v>0</v>
      </c>
      <c r="P350" s="182">
        <v>0</v>
      </c>
      <c r="Q350" s="182">
        <v>807.3</v>
      </c>
      <c r="R350" s="182">
        <v>11.7</v>
      </c>
      <c r="S350" s="182">
        <v>819</v>
      </c>
      <c r="T350" s="515">
        <v>819</v>
      </c>
      <c r="U350" s="515">
        <v>0</v>
      </c>
    </row>
    <row r="351" spans="1:21">
      <c r="A351" s="512">
        <v>31</v>
      </c>
      <c r="B351" s="513" t="s">
        <v>949</v>
      </c>
      <c r="C351" s="514" t="s">
        <v>9</v>
      </c>
      <c r="D351" s="513" t="s">
        <v>214</v>
      </c>
      <c r="E351" s="513" t="s">
        <v>950</v>
      </c>
      <c r="F351" s="513" t="s">
        <v>273</v>
      </c>
      <c r="G351" s="182">
        <v>0</v>
      </c>
      <c r="H351" s="182">
        <v>2928.16</v>
      </c>
      <c r="I351" s="182">
        <v>175.84</v>
      </c>
      <c r="J351" s="182">
        <v>3104</v>
      </c>
      <c r="K351" s="182">
        <v>0</v>
      </c>
      <c r="L351" s="182">
        <v>0</v>
      </c>
      <c r="M351" s="182">
        <v>0</v>
      </c>
      <c r="N351" s="182">
        <v>0</v>
      </c>
      <c r="O351" s="182">
        <v>0</v>
      </c>
      <c r="P351" s="182">
        <v>0</v>
      </c>
      <c r="Q351" s="182">
        <v>2928.16</v>
      </c>
      <c r="R351" s="182">
        <v>175.84</v>
      </c>
      <c r="S351" s="182">
        <v>3104</v>
      </c>
      <c r="T351" s="515">
        <v>3104</v>
      </c>
      <c r="U351" s="515">
        <v>0</v>
      </c>
    </row>
    <row r="352" spans="1:21">
      <c r="A352" s="512">
        <v>32</v>
      </c>
      <c r="B352" s="513" t="s">
        <v>951</v>
      </c>
      <c r="C352" s="514" t="s">
        <v>9</v>
      </c>
      <c r="D352" s="513" t="s">
        <v>214</v>
      </c>
      <c r="E352" s="513" t="s">
        <v>952</v>
      </c>
      <c r="F352" s="513" t="s">
        <v>589</v>
      </c>
      <c r="G352" s="182">
        <v>7680</v>
      </c>
      <c r="H352" s="182">
        <v>692641.49</v>
      </c>
      <c r="I352" s="182">
        <v>13046.51</v>
      </c>
      <c r="J352" s="182">
        <v>705688</v>
      </c>
      <c r="K352" s="182">
        <v>108961.35</v>
      </c>
      <c r="L352" s="182">
        <v>6461.65</v>
      </c>
      <c r="M352" s="182">
        <v>115423</v>
      </c>
      <c r="N352" s="182">
        <v>0</v>
      </c>
      <c r="O352" s="182">
        <v>0</v>
      </c>
      <c r="P352" s="182">
        <v>0</v>
      </c>
      <c r="Q352" s="182">
        <v>801602.84</v>
      </c>
      <c r="R352" s="182">
        <v>19508.16</v>
      </c>
      <c r="S352" s="182">
        <v>821111</v>
      </c>
      <c r="T352" s="515">
        <v>821111</v>
      </c>
      <c r="U352" s="515">
        <v>0</v>
      </c>
    </row>
    <row r="353" spans="1:21">
      <c r="A353" s="512">
        <v>33</v>
      </c>
      <c r="B353" s="513" t="s">
        <v>953</v>
      </c>
      <c r="C353" s="514" t="s">
        <v>9</v>
      </c>
      <c r="D353" s="513" t="s">
        <v>214</v>
      </c>
      <c r="E353" s="513" t="s">
        <v>954</v>
      </c>
      <c r="F353" s="513" t="s">
        <v>273</v>
      </c>
      <c r="G353" s="182">
        <v>0</v>
      </c>
      <c r="H353" s="182">
        <v>3897.88</v>
      </c>
      <c r="I353" s="182">
        <v>1174.1199999999999</v>
      </c>
      <c r="J353" s="182">
        <v>5072</v>
      </c>
      <c r="K353" s="182">
        <v>85.42</v>
      </c>
      <c r="L353" s="182">
        <v>38.58</v>
      </c>
      <c r="M353" s="182">
        <v>124</v>
      </c>
      <c r="N353" s="182">
        <v>0</v>
      </c>
      <c r="O353" s="182">
        <v>0</v>
      </c>
      <c r="P353" s="182">
        <v>0</v>
      </c>
      <c r="Q353" s="182">
        <v>3983.3</v>
      </c>
      <c r="R353" s="182">
        <v>1212.7</v>
      </c>
      <c r="S353" s="182">
        <v>5196</v>
      </c>
      <c r="T353" s="515">
        <v>5196</v>
      </c>
      <c r="U353" s="515">
        <v>0</v>
      </c>
    </row>
    <row r="354" spans="1:21">
      <c r="A354" s="512">
        <v>34</v>
      </c>
      <c r="B354" s="513" t="s">
        <v>955</v>
      </c>
      <c r="C354" s="514" t="s">
        <v>9</v>
      </c>
      <c r="D354" s="513" t="s">
        <v>214</v>
      </c>
      <c r="E354" s="513" t="s">
        <v>956</v>
      </c>
      <c r="F354" s="513" t="s">
        <v>273</v>
      </c>
      <c r="G354" s="182">
        <v>36</v>
      </c>
      <c r="H354" s="182">
        <v>387.35</v>
      </c>
      <c r="I354" s="182">
        <v>1.65</v>
      </c>
      <c r="J354" s="182">
        <v>389</v>
      </c>
      <c r="K354" s="182">
        <v>460.93</v>
      </c>
      <c r="L354" s="182">
        <v>2.0699999999999998</v>
      </c>
      <c r="M354" s="182">
        <v>463</v>
      </c>
      <c r="N354" s="182">
        <v>848.28</v>
      </c>
      <c r="O354" s="182">
        <v>3.72</v>
      </c>
      <c r="P354" s="182">
        <v>852</v>
      </c>
      <c r="Q354" s="182">
        <v>0</v>
      </c>
      <c r="R354" s="182">
        <v>0</v>
      </c>
      <c r="S354" s="182">
        <v>0</v>
      </c>
      <c r="T354" s="515">
        <v>0</v>
      </c>
      <c r="U354" s="515">
        <v>0</v>
      </c>
    </row>
    <row r="355" spans="1:21">
      <c r="A355" s="512">
        <v>35</v>
      </c>
      <c r="B355" s="513" t="s">
        <v>957</v>
      </c>
      <c r="C355" s="514" t="s">
        <v>9</v>
      </c>
      <c r="D355" s="513" t="s">
        <v>214</v>
      </c>
      <c r="E355" s="513" t="s">
        <v>958</v>
      </c>
      <c r="F355" s="513" t="s">
        <v>273</v>
      </c>
      <c r="G355" s="182">
        <v>0</v>
      </c>
      <c r="H355" s="182">
        <v>363.25</v>
      </c>
      <c r="I355" s="182">
        <v>53.75</v>
      </c>
      <c r="J355" s="182">
        <v>417</v>
      </c>
      <c r="K355" s="182">
        <v>84.76</v>
      </c>
      <c r="L355" s="182">
        <v>3.24</v>
      </c>
      <c r="M355" s="182">
        <v>88</v>
      </c>
      <c r="N355" s="182">
        <v>0</v>
      </c>
      <c r="O355" s="182">
        <v>0</v>
      </c>
      <c r="P355" s="182">
        <v>0</v>
      </c>
      <c r="Q355" s="182">
        <v>448.01</v>
      </c>
      <c r="R355" s="182">
        <v>56.99</v>
      </c>
      <c r="S355" s="182">
        <v>505</v>
      </c>
      <c r="T355" s="515">
        <v>505</v>
      </c>
      <c r="U355" s="515">
        <v>0</v>
      </c>
    </row>
    <row r="356" spans="1:21">
      <c r="A356" s="512">
        <v>36</v>
      </c>
      <c r="B356" s="513" t="s">
        <v>959</v>
      </c>
      <c r="C356" s="514" t="s">
        <v>9</v>
      </c>
      <c r="D356" s="513" t="s">
        <v>214</v>
      </c>
      <c r="E356" s="513" t="s">
        <v>960</v>
      </c>
      <c r="F356" s="513" t="s">
        <v>273</v>
      </c>
      <c r="G356" s="182">
        <v>0</v>
      </c>
      <c r="H356" s="182">
        <v>-217.83</v>
      </c>
      <c r="I356" s="182">
        <v>8.83</v>
      </c>
      <c r="J356" s="182">
        <v>-209</v>
      </c>
      <c r="K356" s="182">
        <v>85</v>
      </c>
      <c r="L356" s="182">
        <v>0</v>
      </c>
      <c r="M356" s="182">
        <v>85</v>
      </c>
      <c r="N356" s="182">
        <v>0</v>
      </c>
      <c r="O356" s="182">
        <v>0</v>
      </c>
      <c r="P356" s="182">
        <v>0</v>
      </c>
      <c r="Q356" s="182">
        <v>-132.83000000000001</v>
      </c>
      <c r="R356" s="182">
        <v>8.83</v>
      </c>
      <c r="S356" s="182">
        <v>-124</v>
      </c>
      <c r="T356" s="515">
        <v>-124</v>
      </c>
      <c r="U356" s="515">
        <v>0</v>
      </c>
    </row>
    <row r="357" spans="1:21">
      <c r="A357" s="512">
        <v>37</v>
      </c>
      <c r="B357" s="513" t="s">
        <v>961</v>
      </c>
      <c r="C357" s="514" t="s">
        <v>9</v>
      </c>
      <c r="D357" s="513" t="s">
        <v>214</v>
      </c>
      <c r="E357" s="513" t="s">
        <v>962</v>
      </c>
      <c r="F357" s="513" t="s">
        <v>273</v>
      </c>
      <c r="G357" s="182">
        <v>0</v>
      </c>
      <c r="H357" s="182">
        <v>-2301.89</v>
      </c>
      <c r="I357" s="182">
        <v>2.89</v>
      </c>
      <c r="J357" s="182">
        <v>-2299</v>
      </c>
      <c r="K357" s="182">
        <v>85</v>
      </c>
      <c r="L357" s="182">
        <v>0</v>
      </c>
      <c r="M357" s="182">
        <v>85</v>
      </c>
      <c r="N357" s="182">
        <v>0</v>
      </c>
      <c r="O357" s="182">
        <v>0</v>
      </c>
      <c r="P357" s="182">
        <v>0</v>
      </c>
      <c r="Q357" s="182">
        <v>-2216.89</v>
      </c>
      <c r="R357" s="182">
        <v>2.89</v>
      </c>
      <c r="S357" s="182">
        <v>-2214</v>
      </c>
      <c r="T357" s="515">
        <v>-2214</v>
      </c>
      <c r="U357" s="515">
        <v>0</v>
      </c>
    </row>
    <row r="358" spans="1:21">
      <c r="A358" s="512">
        <v>38</v>
      </c>
      <c r="B358" s="513" t="s">
        <v>963</v>
      </c>
      <c r="C358" s="514" t="s">
        <v>9</v>
      </c>
      <c r="D358" s="513" t="s">
        <v>214</v>
      </c>
      <c r="E358" s="513" t="s">
        <v>964</v>
      </c>
      <c r="F358" s="513" t="s">
        <v>273</v>
      </c>
      <c r="G358" s="182">
        <v>0</v>
      </c>
      <c r="H358" s="182">
        <v>-294.95</v>
      </c>
      <c r="I358" s="182">
        <v>2.95</v>
      </c>
      <c r="J358" s="182">
        <v>-292</v>
      </c>
      <c r="K358" s="182">
        <v>235</v>
      </c>
      <c r="L358" s="182">
        <v>0</v>
      </c>
      <c r="M358" s="182">
        <v>235</v>
      </c>
      <c r="N358" s="182">
        <v>0</v>
      </c>
      <c r="O358" s="182">
        <v>0</v>
      </c>
      <c r="P358" s="182">
        <v>0</v>
      </c>
      <c r="Q358" s="182">
        <v>-59.95</v>
      </c>
      <c r="R358" s="182">
        <v>2.95</v>
      </c>
      <c r="S358" s="182">
        <v>-57</v>
      </c>
      <c r="T358" s="515">
        <v>-57</v>
      </c>
      <c r="U358" s="515">
        <v>0</v>
      </c>
    </row>
    <row r="359" spans="1:21">
      <c r="A359" s="512">
        <v>39</v>
      </c>
      <c r="B359" s="513" t="s">
        <v>965</v>
      </c>
      <c r="C359" s="514" t="s">
        <v>9</v>
      </c>
      <c r="D359" s="513" t="s">
        <v>214</v>
      </c>
      <c r="E359" s="513" t="s">
        <v>966</v>
      </c>
      <c r="F359" s="513" t="s">
        <v>668</v>
      </c>
      <c r="G359" s="182">
        <v>0</v>
      </c>
      <c r="H359" s="182">
        <v>0</v>
      </c>
      <c r="I359" s="182">
        <v>0</v>
      </c>
      <c r="J359" s="182">
        <v>0</v>
      </c>
      <c r="K359" s="182">
        <v>175</v>
      </c>
      <c r="L359" s="182">
        <v>0</v>
      </c>
      <c r="M359" s="182">
        <v>175</v>
      </c>
      <c r="N359" s="182">
        <v>0</v>
      </c>
      <c r="O359" s="182">
        <v>0</v>
      </c>
      <c r="P359" s="182">
        <v>0</v>
      </c>
      <c r="Q359" s="182">
        <v>175</v>
      </c>
      <c r="R359" s="182">
        <v>0</v>
      </c>
      <c r="S359" s="182">
        <v>175</v>
      </c>
      <c r="T359" s="515">
        <v>175</v>
      </c>
      <c r="U359" s="515">
        <v>0</v>
      </c>
    </row>
    <row r="360" spans="1:21">
      <c r="A360" s="512">
        <v>40</v>
      </c>
      <c r="B360" s="513" t="s">
        <v>967</v>
      </c>
      <c r="C360" s="514" t="s">
        <v>9</v>
      </c>
      <c r="D360" s="513" t="s">
        <v>214</v>
      </c>
      <c r="E360" s="513" t="s">
        <v>968</v>
      </c>
      <c r="F360" s="513" t="s">
        <v>273</v>
      </c>
      <c r="G360" s="182">
        <v>101</v>
      </c>
      <c r="H360" s="182">
        <v>2634.69</v>
      </c>
      <c r="I360" s="182">
        <v>75.31</v>
      </c>
      <c r="J360" s="182">
        <v>2710</v>
      </c>
      <c r="K360" s="182">
        <v>652.70000000000005</v>
      </c>
      <c r="L360" s="182">
        <v>23.3</v>
      </c>
      <c r="M360" s="182">
        <v>676</v>
      </c>
      <c r="N360" s="182">
        <v>0</v>
      </c>
      <c r="O360" s="182">
        <v>0</v>
      </c>
      <c r="P360" s="182">
        <v>0</v>
      </c>
      <c r="Q360" s="182">
        <v>3287.39</v>
      </c>
      <c r="R360" s="182">
        <v>98.61</v>
      </c>
      <c r="S360" s="182">
        <v>3386</v>
      </c>
      <c r="T360" s="515">
        <v>3386</v>
      </c>
      <c r="U360" s="515">
        <v>0</v>
      </c>
    </row>
    <row r="361" spans="1:21">
      <c r="A361" s="512">
        <v>41</v>
      </c>
      <c r="B361" s="513" t="s">
        <v>969</v>
      </c>
      <c r="C361" s="514" t="s">
        <v>9</v>
      </c>
      <c r="D361" s="513" t="s">
        <v>214</v>
      </c>
      <c r="E361" s="513" t="s">
        <v>970</v>
      </c>
      <c r="F361" s="513" t="s">
        <v>273</v>
      </c>
      <c r="G361" s="182">
        <v>0</v>
      </c>
      <c r="H361" s="182">
        <v>0</v>
      </c>
      <c r="I361" s="182">
        <v>0</v>
      </c>
      <c r="J361" s="182">
        <v>0</v>
      </c>
      <c r="K361" s="182">
        <v>285</v>
      </c>
      <c r="L361" s="182">
        <v>0</v>
      </c>
      <c r="M361" s="182">
        <v>285</v>
      </c>
      <c r="N361" s="182">
        <v>0</v>
      </c>
      <c r="O361" s="182">
        <v>0</v>
      </c>
      <c r="P361" s="182">
        <v>0</v>
      </c>
      <c r="Q361" s="182">
        <v>285</v>
      </c>
      <c r="R361" s="182">
        <v>0</v>
      </c>
      <c r="S361" s="182">
        <v>285</v>
      </c>
      <c r="T361" s="515">
        <v>285</v>
      </c>
      <c r="U361" s="515">
        <v>0</v>
      </c>
    </row>
    <row r="362" spans="1:21">
      <c r="A362" s="512">
        <v>42</v>
      </c>
      <c r="B362" s="513" t="s">
        <v>971</v>
      </c>
      <c r="C362" s="514" t="s">
        <v>9</v>
      </c>
      <c r="D362" s="513" t="s">
        <v>213</v>
      </c>
      <c r="E362" s="513" t="s">
        <v>972</v>
      </c>
      <c r="F362" s="513" t="s">
        <v>273</v>
      </c>
      <c r="G362" s="182">
        <v>0</v>
      </c>
      <c r="H362" s="182">
        <v>4554.95</v>
      </c>
      <c r="I362" s="182">
        <v>1322.05</v>
      </c>
      <c r="J362" s="182">
        <v>5877</v>
      </c>
      <c r="K362" s="182">
        <v>0</v>
      </c>
      <c r="L362" s="182">
        <v>0</v>
      </c>
      <c r="M362" s="182">
        <v>0</v>
      </c>
      <c r="N362" s="182">
        <v>0</v>
      </c>
      <c r="O362" s="182">
        <v>0</v>
      </c>
      <c r="P362" s="182">
        <v>0</v>
      </c>
      <c r="Q362" s="182">
        <v>4554.95</v>
      </c>
      <c r="R362" s="182">
        <v>1322.05</v>
      </c>
      <c r="S362" s="182">
        <v>5877</v>
      </c>
      <c r="T362" s="515">
        <v>5877</v>
      </c>
      <c r="U362" s="515">
        <v>0</v>
      </c>
    </row>
    <row r="363" spans="1:21">
      <c r="A363" s="512">
        <v>43</v>
      </c>
      <c r="B363" s="513" t="s">
        <v>973</v>
      </c>
      <c r="C363" s="514" t="s">
        <v>9</v>
      </c>
      <c r="D363" s="513" t="s">
        <v>213</v>
      </c>
      <c r="E363" s="513" t="s">
        <v>974</v>
      </c>
      <c r="F363" s="513" t="s">
        <v>273</v>
      </c>
      <c r="G363" s="182">
        <v>33</v>
      </c>
      <c r="H363" s="182">
        <v>261</v>
      </c>
      <c r="I363" s="182">
        <v>1</v>
      </c>
      <c r="J363" s="182">
        <v>262</v>
      </c>
      <c r="K363" s="182">
        <v>246.61</v>
      </c>
      <c r="L363" s="182">
        <v>1.39</v>
      </c>
      <c r="M363" s="182">
        <v>248</v>
      </c>
      <c r="N363" s="182">
        <v>0</v>
      </c>
      <c r="O363" s="182">
        <v>0</v>
      </c>
      <c r="P363" s="182">
        <v>0</v>
      </c>
      <c r="Q363" s="182">
        <v>507.61</v>
      </c>
      <c r="R363" s="182">
        <v>2.39</v>
      </c>
      <c r="S363" s="182">
        <v>510</v>
      </c>
      <c r="T363" s="515">
        <v>510</v>
      </c>
      <c r="U363" s="515">
        <v>0</v>
      </c>
    </row>
    <row r="364" spans="1:21">
      <c r="A364" s="512">
        <v>44</v>
      </c>
      <c r="B364" s="513" t="s">
        <v>975</v>
      </c>
      <c r="C364" s="514" t="s">
        <v>9</v>
      </c>
      <c r="D364" s="513" t="s">
        <v>213</v>
      </c>
      <c r="E364" s="513" t="s">
        <v>976</v>
      </c>
      <c r="F364" s="513" t="s">
        <v>273</v>
      </c>
      <c r="G364" s="182">
        <v>52</v>
      </c>
      <c r="H364" s="182">
        <v>410.08</v>
      </c>
      <c r="I364" s="182">
        <v>1.92</v>
      </c>
      <c r="J364" s="182">
        <v>412</v>
      </c>
      <c r="K364" s="182">
        <v>441.81</v>
      </c>
      <c r="L364" s="182">
        <v>2.19</v>
      </c>
      <c r="M364" s="182">
        <v>444</v>
      </c>
      <c r="N364" s="182">
        <v>0</v>
      </c>
      <c r="O364" s="182">
        <v>0</v>
      </c>
      <c r="P364" s="182">
        <v>0</v>
      </c>
      <c r="Q364" s="182">
        <v>851.89</v>
      </c>
      <c r="R364" s="182">
        <v>4.1100000000000003</v>
      </c>
      <c r="S364" s="182">
        <v>856</v>
      </c>
      <c r="T364" s="515">
        <v>856</v>
      </c>
      <c r="U364" s="515">
        <v>0</v>
      </c>
    </row>
    <row r="365" spans="1:21">
      <c r="A365" s="512">
        <v>45</v>
      </c>
      <c r="B365" s="513" t="s">
        <v>977</v>
      </c>
      <c r="C365" s="514" t="s">
        <v>9</v>
      </c>
      <c r="D365" s="513" t="s">
        <v>213</v>
      </c>
      <c r="E365" s="513" t="s">
        <v>978</v>
      </c>
      <c r="F365" s="513" t="s">
        <v>285</v>
      </c>
      <c r="G365" s="182">
        <v>105</v>
      </c>
      <c r="H365" s="182">
        <v>0</v>
      </c>
      <c r="I365" s="182">
        <v>0</v>
      </c>
      <c r="J365" s="182">
        <v>0</v>
      </c>
      <c r="K365" s="182">
        <v>1325</v>
      </c>
      <c r="L365" s="182">
        <v>0</v>
      </c>
      <c r="M365" s="182">
        <v>1325</v>
      </c>
      <c r="N365" s="182">
        <v>1325</v>
      </c>
      <c r="O365" s="182">
        <v>0</v>
      </c>
      <c r="P365" s="182">
        <v>1325</v>
      </c>
      <c r="Q365" s="182">
        <v>0</v>
      </c>
      <c r="R365" s="182">
        <v>0</v>
      </c>
      <c r="S365" s="182">
        <v>0</v>
      </c>
      <c r="T365" s="515">
        <v>0</v>
      </c>
      <c r="U365" s="515">
        <v>0</v>
      </c>
    </row>
    <row r="366" spans="1:21">
      <c r="A366" s="512">
        <v>46</v>
      </c>
      <c r="B366" s="513" t="s">
        <v>979</v>
      </c>
      <c r="C366" s="514" t="s">
        <v>9</v>
      </c>
      <c r="D366" s="513" t="s">
        <v>213</v>
      </c>
      <c r="E366" s="513" t="s">
        <v>980</v>
      </c>
      <c r="F366" s="513" t="s">
        <v>285</v>
      </c>
      <c r="G366" s="182">
        <v>64</v>
      </c>
      <c r="H366" s="182">
        <v>0</v>
      </c>
      <c r="I366" s="182">
        <v>0</v>
      </c>
      <c r="J366" s="182">
        <v>0</v>
      </c>
      <c r="K366" s="182">
        <v>702</v>
      </c>
      <c r="L366" s="182">
        <v>0</v>
      </c>
      <c r="M366" s="182">
        <v>702</v>
      </c>
      <c r="N366" s="182">
        <v>702</v>
      </c>
      <c r="O366" s="182">
        <v>0</v>
      </c>
      <c r="P366" s="182">
        <v>702</v>
      </c>
      <c r="Q366" s="182">
        <v>0</v>
      </c>
      <c r="R366" s="182">
        <v>0</v>
      </c>
      <c r="S366" s="182">
        <v>0</v>
      </c>
      <c r="T366" s="515">
        <v>0</v>
      </c>
      <c r="U366" s="515">
        <v>0</v>
      </c>
    </row>
    <row r="367" spans="1:21">
      <c r="A367" s="512">
        <v>47</v>
      </c>
      <c r="B367" s="513" t="s">
        <v>981</v>
      </c>
      <c r="C367" s="514" t="s">
        <v>9</v>
      </c>
      <c r="D367" s="513" t="s">
        <v>213</v>
      </c>
      <c r="E367" s="513" t="s">
        <v>982</v>
      </c>
      <c r="F367" s="513" t="s">
        <v>273</v>
      </c>
      <c r="G367" s="182">
        <v>0</v>
      </c>
      <c r="H367" s="182">
        <v>924.8</v>
      </c>
      <c r="I367" s="182">
        <v>45.2</v>
      </c>
      <c r="J367" s="182">
        <v>970</v>
      </c>
      <c r="K367" s="182">
        <v>85.15</v>
      </c>
      <c r="L367" s="182">
        <v>8.85</v>
      </c>
      <c r="M367" s="182">
        <v>94</v>
      </c>
      <c r="N367" s="182">
        <v>0</v>
      </c>
      <c r="O367" s="182">
        <v>0</v>
      </c>
      <c r="P367" s="182">
        <v>0</v>
      </c>
      <c r="Q367" s="182">
        <v>1009.95</v>
      </c>
      <c r="R367" s="182">
        <v>54.05</v>
      </c>
      <c r="S367" s="182">
        <v>1064</v>
      </c>
      <c r="T367" s="515">
        <v>1064</v>
      </c>
      <c r="U367" s="515">
        <v>0</v>
      </c>
    </row>
    <row r="368" spans="1:21">
      <c r="A368" s="524"/>
      <c r="B368" s="525"/>
      <c r="C368" s="526"/>
      <c r="D368" s="525"/>
      <c r="E368" s="525"/>
      <c r="F368" s="525"/>
      <c r="G368" s="525"/>
      <c r="H368" s="525"/>
      <c r="I368" s="525"/>
      <c r="J368" s="525"/>
      <c r="K368" s="525"/>
      <c r="L368" s="525"/>
      <c r="M368" s="525"/>
      <c r="N368" s="510"/>
      <c r="O368" s="510"/>
      <c r="P368" s="510"/>
      <c r="Q368" s="510"/>
      <c r="R368" s="510"/>
      <c r="S368" s="510"/>
      <c r="T368" s="515">
        <v>0</v>
      </c>
      <c r="U368" s="515">
        <v>0</v>
      </c>
    </row>
    <row r="369" spans="1:21">
      <c r="A369" s="512">
        <v>1</v>
      </c>
      <c r="B369" s="513" t="s">
        <v>983</v>
      </c>
      <c r="C369" s="514" t="s">
        <v>10</v>
      </c>
      <c r="D369" s="513" t="s">
        <v>214</v>
      </c>
      <c r="E369" s="513" t="s">
        <v>984</v>
      </c>
      <c r="F369" s="513" t="s">
        <v>285</v>
      </c>
      <c r="G369" s="182">
        <v>31</v>
      </c>
      <c r="H369" s="182">
        <v>14</v>
      </c>
      <c r="I369" s="182">
        <v>0</v>
      </c>
      <c r="J369" s="182">
        <v>14</v>
      </c>
      <c r="K369" s="182">
        <v>279</v>
      </c>
      <c r="L369" s="182">
        <v>1</v>
      </c>
      <c r="M369" s="182">
        <v>280</v>
      </c>
      <c r="N369" s="182">
        <v>0</v>
      </c>
      <c r="O369" s="182">
        <v>0</v>
      </c>
      <c r="P369" s="182">
        <v>0</v>
      </c>
      <c r="Q369" s="182">
        <v>293</v>
      </c>
      <c r="R369" s="182">
        <v>1</v>
      </c>
      <c r="S369" s="182">
        <v>294</v>
      </c>
      <c r="T369" s="515">
        <v>294</v>
      </c>
      <c r="U369" s="515">
        <v>0</v>
      </c>
    </row>
    <row r="370" spans="1:21">
      <c r="A370" s="512">
        <v>2</v>
      </c>
      <c r="B370" s="513" t="s">
        <v>985</v>
      </c>
      <c r="C370" s="514" t="s">
        <v>10</v>
      </c>
      <c r="D370" s="513" t="s">
        <v>214</v>
      </c>
      <c r="E370" s="513" t="s">
        <v>986</v>
      </c>
      <c r="F370" s="513" t="s">
        <v>474</v>
      </c>
      <c r="G370" s="182">
        <v>1</v>
      </c>
      <c r="H370" s="182">
        <v>139</v>
      </c>
      <c r="I370" s="182">
        <v>0</v>
      </c>
      <c r="J370" s="182">
        <v>139</v>
      </c>
      <c r="K370" s="182">
        <v>135</v>
      </c>
      <c r="L370" s="182">
        <v>1</v>
      </c>
      <c r="M370" s="182">
        <v>136</v>
      </c>
      <c r="N370" s="182">
        <v>0</v>
      </c>
      <c r="O370" s="182">
        <v>0</v>
      </c>
      <c r="P370" s="182">
        <v>0</v>
      </c>
      <c r="Q370" s="182">
        <v>274</v>
      </c>
      <c r="R370" s="182">
        <v>1</v>
      </c>
      <c r="S370" s="182">
        <v>275</v>
      </c>
      <c r="T370" s="515">
        <v>275</v>
      </c>
      <c r="U370" s="515">
        <v>0</v>
      </c>
    </row>
    <row r="371" spans="1:21">
      <c r="A371" s="512">
        <v>3</v>
      </c>
      <c r="B371" s="513" t="s">
        <v>987</v>
      </c>
      <c r="C371" s="514" t="s">
        <v>10</v>
      </c>
      <c r="D371" s="513" t="s">
        <v>214</v>
      </c>
      <c r="E371" s="513" t="s">
        <v>986</v>
      </c>
      <c r="F371" s="513" t="s">
        <v>474</v>
      </c>
      <c r="G371" s="182">
        <v>13</v>
      </c>
      <c r="H371" s="182">
        <v>0</v>
      </c>
      <c r="I371" s="182">
        <v>0</v>
      </c>
      <c r="J371" s="182">
        <v>0</v>
      </c>
      <c r="K371" s="182">
        <v>251</v>
      </c>
      <c r="L371" s="182">
        <v>0</v>
      </c>
      <c r="M371" s="182">
        <v>251</v>
      </c>
      <c r="N371" s="182">
        <v>251</v>
      </c>
      <c r="O371" s="182">
        <v>0</v>
      </c>
      <c r="P371" s="182">
        <v>251</v>
      </c>
      <c r="Q371" s="182">
        <v>0</v>
      </c>
      <c r="R371" s="182">
        <v>0</v>
      </c>
      <c r="S371" s="182">
        <v>0</v>
      </c>
      <c r="T371" s="515">
        <v>0</v>
      </c>
      <c r="U371" s="515">
        <v>0</v>
      </c>
    </row>
    <row r="372" spans="1:21">
      <c r="A372" s="512">
        <v>4</v>
      </c>
      <c r="B372" s="513" t="s">
        <v>988</v>
      </c>
      <c r="C372" s="514" t="s">
        <v>10</v>
      </c>
      <c r="D372" s="513" t="s">
        <v>214</v>
      </c>
      <c r="E372" s="513" t="s">
        <v>984</v>
      </c>
      <c r="F372" s="513" t="s">
        <v>285</v>
      </c>
      <c r="G372" s="182">
        <v>2</v>
      </c>
      <c r="H372" s="182">
        <v>0</v>
      </c>
      <c r="I372" s="182">
        <v>0</v>
      </c>
      <c r="J372" s="182">
        <v>0</v>
      </c>
      <c r="K372" s="182">
        <v>134</v>
      </c>
      <c r="L372" s="182">
        <v>0</v>
      </c>
      <c r="M372" s="182">
        <v>134</v>
      </c>
      <c r="N372" s="182">
        <v>0</v>
      </c>
      <c r="O372" s="182">
        <v>0</v>
      </c>
      <c r="P372" s="182">
        <v>0</v>
      </c>
      <c r="Q372" s="182">
        <v>134</v>
      </c>
      <c r="R372" s="182">
        <v>0</v>
      </c>
      <c r="S372" s="182">
        <v>134</v>
      </c>
      <c r="T372" s="515">
        <v>134</v>
      </c>
      <c r="U372" s="515">
        <v>0</v>
      </c>
    </row>
    <row r="373" spans="1:21">
      <c r="A373" s="512">
        <v>5</v>
      </c>
      <c r="B373" s="513" t="s">
        <v>989</v>
      </c>
      <c r="C373" s="514" t="s">
        <v>10</v>
      </c>
      <c r="D373" s="513" t="s">
        <v>214</v>
      </c>
      <c r="E373" s="513" t="s">
        <v>986</v>
      </c>
      <c r="F373" s="513" t="s">
        <v>474</v>
      </c>
      <c r="G373" s="182">
        <v>0</v>
      </c>
      <c r="H373" s="182">
        <v>0</v>
      </c>
      <c r="I373" s="182">
        <v>0</v>
      </c>
      <c r="J373" s="182">
        <v>0</v>
      </c>
      <c r="K373" s="182">
        <v>125</v>
      </c>
      <c r="L373" s="182">
        <v>0</v>
      </c>
      <c r="M373" s="182">
        <v>125</v>
      </c>
      <c r="N373" s="182">
        <v>125</v>
      </c>
      <c r="O373" s="182">
        <v>0</v>
      </c>
      <c r="P373" s="182">
        <v>125</v>
      </c>
      <c r="Q373" s="182">
        <v>0</v>
      </c>
      <c r="R373" s="182">
        <v>0</v>
      </c>
      <c r="S373" s="182">
        <v>0</v>
      </c>
      <c r="T373" s="515">
        <v>0</v>
      </c>
      <c r="U373" s="515">
        <v>0</v>
      </c>
    </row>
    <row r="374" spans="1:21">
      <c r="A374" s="524"/>
      <c r="B374" s="525"/>
      <c r="C374" s="526"/>
      <c r="D374" s="525"/>
      <c r="E374" s="525"/>
      <c r="F374" s="525"/>
      <c r="G374" s="525"/>
      <c r="H374" s="525"/>
      <c r="I374" s="525"/>
      <c r="J374" s="525"/>
      <c r="K374" s="525"/>
      <c r="L374" s="525"/>
      <c r="M374" s="525"/>
      <c r="N374" s="510"/>
      <c r="O374" s="510"/>
      <c r="P374" s="510"/>
      <c r="Q374" s="510"/>
      <c r="R374" s="510"/>
      <c r="S374" s="510"/>
      <c r="T374" s="515">
        <v>0</v>
      </c>
      <c r="U374" s="515">
        <v>0</v>
      </c>
    </row>
    <row r="375" spans="1:21">
      <c r="A375" s="512">
        <v>1</v>
      </c>
      <c r="B375" s="513" t="s">
        <v>990</v>
      </c>
      <c r="C375" s="514" t="s">
        <v>991</v>
      </c>
      <c r="D375" s="513" t="s">
        <v>214</v>
      </c>
      <c r="E375" s="513" t="s">
        <v>992</v>
      </c>
      <c r="F375" s="513" t="s">
        <v>273</v>
      </c>
      <c r="G375" s="182">
        <v>122</v>
      </c>
      <c r="H375" s="182">
        <v>-1251.26</v>
      </c>
      <c r="I375" s="182">
        <v>10.26</v>
      </c>
      <c r="J375" s="182">
        <v>-1241</v>
      </c>
      <c r="K375" s="182">
        <v>1021</v>
      </c>
      <c r="L375" s="182">
        <v>0</v>
      </c>
      <c r="M375" s="182">
        <v>1021</v>
      </c>
      <c r="N375" s="182">
        <v>0</v>
      </c>
      <c r="O375" s="182">
        <v>0</v>
      </c>
      <c r="P375" s="182">
        <v>0</v>
      </c>
      <c r="Q375" s="182">
        <v>-230.26</v>
      </c>
      <c r="R375" s="182">
        <v>10.26</v>
      </c>
      <c r="S375" s="182">
        <v>-220</v>
      </c>
      <c r="T375" s="515">
        <v>-220</v>
      </c>
      <c r="U375" s="516">
        <v>2.2699999999999999E-13</v>
      </c>
    </row>
    <row r="376" spans="1:21">
      <c r="A376" s="512">
        <v>2</v>
      </c>
      <c r="B376" s="513" t="s">
        <v>993</v>
      </c>
      <c r="C376" s="514" t="s">
        <v>991</v>
      </c>
      <c r="D376" s="513" t="s">
        <v>214</v>
      </c>
      <c r="E376" s="513" t="s">
        <v>994</v>
      </c>
      <c r="F376" s="513" t="s">
        <v>285</v>
      </c>
      <c r="G376" s="182">
        <v>79</v>
      </c>
      <c r="H376" s="182">
        <v>-5637</v>
      </c>
      <c r="I376" s="182">
        <v>0</v>
      </c>
      <c r="J376" s="182">
        <v>-5637</v>
      </c>
      <c r="K376" s="182">
        <v>762</v>
      </c>
      <c r="L376" s="182">
        <v>0</v>
      </c>
      <c r="M376" s="182">
        <v>762</v>
      </c>
      <c r="N376" s="182">
        <v>0</v>
      </c>
      <c r="O376" s="182">
        <v>0</v>
      </c>
      <c r="P376" s="182">
        <v>0</v>
      </c>
      <c r="Q376" s="182">
        <v>-4875</v>
      </c>
      <c r="R376" s="182">
        <v>0</v>
      </c>
      <c r="S376" s="182">
        <v>-4875</v>
      </c>
      <c r="T376" s="515">
        <v>-4875</v>
      </c>
      <c r="U376" s="515">
        <v>0</v>
      </c>
    </row>
    <row r="377" spans="1:21">
      <c r="A377" s="512">
        <v>3</v>
      </c>
      <c r="B377" s="513" t="s">
        <v>995</v>
      </c>
      <c r="C377" s="514" t="s">
        <v>991</v>
      </c>
      <c r="D377" s="513" t="s">
        <v>214</v>
      </c>
      <c r="E377" s="513" t="s">
        <v>996</v>
      </c>
      <c r="F377" s="513" t="s">
        <v>273</v>
      </c>
      <c r="G377" s="182">
        <v>0</v>
      </c>
      <c r="H377" s="182">
        <v>0</v>
      </c>
      <c r="I377" s="182">
        <v>0</v>
      </c>
      <c r="J377" s="182">
        <v>0</v>
      </c>
      <c r="K377" s="182">
        <v>185</v>
      </c>
      <c r="L377" s="182">
        <v>1</v>
      </c>
      <c r="M377" s="182">
        <v>186</v>
      </c>
      <c r="N377" s="182">
        <v>0</v>
      </c>
      <c r="O377" s="182">
        <v>0</v>
      </c>
      <c r="P377" s="182">
        <v>0</v>
      </c>
      <c r="Q377" s="182">
        <v>185</v>
      </c>
      <c r="R377" s="182">
        <v>1</v>
      </c>
      <c r="S377" s="182">
        <v>186</v>
      </c>
      <c r="T377" s="515">
        <v>186</v>
      </c>
      <c r="U377" s="515">
        <v>0</v>
      </c>
    </row>
    <row r="378" spans="1:21">
      <c r="A378" s="512">
        <v>4</v>
      </c>
      <c r="B378" s="513" t="s">
        <v>997</v>
      </c>
      <c r="C378" s="514" t="s">
        <v>991</v>
      </c>
      <c r="D378" s="513" t="s">
        <v>213</v>
      </c>
      <c r="E378" s="513" t="s">
        <v>998</v>
      </c>
      <c r="F378" s="513" t="s">
        <v>273</v>
      </c>
      <c r="G378" s="182">
        <v>60</v>
      </c>
      <c r="H378" s="182">
        <v>-10293</v>
      </c>
      <c r="I378" s="182">
        <v>0</v>
      </c>
      <c r="J378" s="182">
        <v>-10293</v>
      </c>
      <c r="K378" s="182">
        <v>393</v>
      </c>
      <c r="L378" s="182">
        <v>0</v>
      </c>
      <c r="M378" s="182">
        <v>393</v>
      </c>
      <c r="N378" s="182">
        <v>0</v>
      </c>
      <c r="O378" s="182">
        <v>0</v>
      </c>
      <c r="P378" s="182">
        <v>0</v>
      </c>
      <c r="Q378" s="182">
        <v>-9900</v>
      </c>
      <c r="R378" s="182">
        <v>0</v>
      </c>
      <c r="S378" s="182">
        <v>-9900</v>
      </c>
      <c r="T378" s="515">
        <v>-9900</v>
      </c>
      <c r="U378" s="515">
        <v>0</v>
      </c>
    </row>
    <row r="379" spans="1:21">
      <c r="A379" s="512">
        <v>5</v>
      </c>
      <c r="B379" s="513" t="s">
        <v>999</v>
      </c>
      <c r="C379" s="514" t="s">
        <v>991</v>
      </c>
      <c r="D379" s="513" t="s">
        <v>213</v>
      </c>
      <c r="E379" s="513" t="s">
        <v>1000</v>
      </c>
      <c r="F379" s="513" t="s">
        <v>273</v>
      </c>
      <c r="G379" s="182">
        <v>0</v>
      </c>
      <c r="H379" s="182">
        <v>2683.3</v>
      </c>
      <c r="I379" s="182">
        <v>111.7</v>
      </c>
      <c r="J379" s="182">
        <v>2795</v>
      </c>
      <c r="K379" s="182">
        <v>0</v>
      </c>
      <c r="L379" s="182">
        <v>0</v>
      </c>
      <c r="M379" s="182">
        <v>0</v>
      </c>
      <c r="N379" s="182">
        <v>0</v>
      </c>
      <c r="O379" s="182">
        <v>0</v>
      </c>
      <c r="P379" s="182">
        <v>0</v>
      </c>
      <c r="Q379" s="182">
        <v>2683.3</v>
      </c>
      <c r="R379" s="182">
        <v>111.7</v>
      </c>
      <c r="S379" s="182">
        <v>2795</v>
      </c>
      <c r="T379" s="515">
        <v>2795</v>
      </c>
      <c r="U379" s="515">
        <v>0</v>
      </c>
    </row>
    <row r="380" spans="1:21">
      <c r="A380" s="512">
        <v>6</v>
      </c>
      <c r="B380" s="513" t="s">
        <v>1001</v>
      </c>
      <c r="C380" s="514" t="s">
        <v>991</v>
      </c>
      <c r="D380" s="513" t="s">
        <v>213</v>
      </c>
      <c r="E380" s="513" t="s">
        <v>1000</v>
      </c>
      <c r="F380" s="513" t="s">
        <v>273</v>
      </c>
      <c r="G380" s="182">
        <v>0</v>
      </c>
      <c r="H380" s="182">
        <v>5424.64</v>
      </c>
      <c r="I380" s="182">
        <v>464.36</v>
      </c>
      <c r="J380" s="182">
        <v>5889</v>
      </c>
      <c r="K380" s="182">
        <v>0</v>
      </c>
      <c r="L380" s="182">
        <v>0</v>
      </c>
      <c r="M380" s="182">
        <v>0</v>
      </c>
      <c r="N380" s="182">
        <v>0</v>
      </c>
      <c r="O380" s="182">
        <v>0</v>
      </c>
      <c r="P380" s="182">
        <v>0</v>
      </c>
      <c r="Q380" s="182">
        <v>5424.64</v>
      </c>
      <c r="R380" s="182">
        <v>464.36</v>
      </c>
      <c r="S380" s="182">
        <v>5889</v>
      </c>
      <c r="T380" s="515">
        <v>5889</v>
      </c>
      <c r="U380" s="515">
        <v>0</v>
      </c>
    </row>
    <row r="381" spans="1:21">
      <c r="A381" s="524"/>
      <c r="B381" s="525"/>
      <c r="C381" s="526"/>
      <c r="D381" s="525"/>
      <c r="E381" s="525"/>
      <c r="F381" s="525"/>
      <c r="G381" s="525"/>
      <c r="H381" s="525"/>
      <c r="I381" s="525"/>
      <c r="J381" s="525"/>
      <c r="K381" s="525"/>
      <c r="L381" s="525"/>
      <c r="M381" s="525"/>
      <c r="N381" s="510"/>
      <c r="O381" s="510"/>
      <c r="P381" s="510"/>
      <c r="Q381" s="510"/>
      <c r="R381" s="510"/>
      <c r="S381" s="510"/>
      <c r="T381" s="515">
        <v>0</v>
      </c>
      <c r="U381" s="515">
        <v>0</v>
      </c>
    </row>
    <row r="382" spans="1:21">
      <c r="A382" s="512">
        <v>1</v>
      </c>
      <c r="B382" s="513" t="s">
        <v>1002</v>
      </c>
      <c r="C382" s="514" t="s">
        <v>11</v>
      </c>
      <c r="D382" s="513" t="s">
        <v>204</v>
      </c>
      <c r="E382" s="513" t="s">
        <v>1003</v>
      </c>
      <c r="F382" s="513" t="s">
        <v>285</v>
      </c>
      <c r="G382" s="182">
        <v>1138</v>
      </c>
      <c r="H382" s="182">
        <v>0</v>
      </c>
      <c r="I382" s="182">
        <v>0</v>
      </c>
      <c r="J382" s="182">
        <v>0</v>
      </c>
      <c r="K382" s="182">
        <v>10835</v>
      </c>
      <c r="L382" s="182">
        <v>0</v>
      </c>
      <c r="M382" s="182">
        <v>10835</v>
      </c>
      <c r="N382" s="182">
        <v>4395</v>
      </c>
      <c r="O382" s="182">
        <v>0</v>
      </c>
      <c r="P382" s="182">
        <v>4395</v>
      </c>
      <c r="Q382" s="182">
        <v>6440</v>
      </c>
      <c r="R382" s="182">
        <v>0</v>
      </c>
      <c r="S382" s="182">
        <v>6440</v>
      </c>
      <c r="T382" s="515">
        <v>6440</v>
      </c>
      <c r="U382" s="515">
        <v>0</v>
      </c>
    </row>
    <row r="383" spans="1:21">
      <c r="A383" s="512">
        <v>2</v>
      </c>
      <c r="B383" s="513" t="s">
        <v>1004</v>
      </c>
      <c r="C383" s="514" t="s">
        <v>11</v>
      </c>
      <c r="D383" s="513" t="s">
        <v>214</v>
      </c>
      <c r="E383" s="513" t="s">
        <v>1005</v>
      </c>
      <c r="F383" s="513" t="s">
        <v>285</v>
      </c>
      <c r="G383" s="182">
        <v>595</v>
      </c>
      <c r="H383" s="182">
        <v>2489</v>
      </c>
      <c r="I383" s="182">
        <v>0</v>
      </c>
      <c r="J383" s="182">
        <v>2489</v>
      </c>
      <c r="K383" s="182">
        <v>7397.73</v>
      </c>
      <c r="L383" s="182">
        <v>13.27</v>
      </c>
      <c r="M383" s="182">
        <v>7411</v>
      </c>
      <c r="N383" s="182">
        <v>0</v>
      </c>
      <c r="O383" s="182">
        <v>0</v>
      </c>
      <c r="P383" s="182">
        <v>0</v>
      </c>
      <c r="Q383" s="182">
        <v>9886.73</v>
      </c>
      <c r="R383" s="182">
        <v>13.27</v>
      </c>
      <c r="S383" s="182">
        <v>9900</v>
      </c>
      <c r="T383" s="515">
        <v>9900</v>
      </c>
      <c r="U383" s="515">
        <v>0</v>
      </c>
    </row>
    <row r="384" spans="1:21">
      <c r="A384" s="512">
        <v>3</v>
      </c>
      <c r="B384" s="513" t="s">
        <v>1006</v>
      </c>
      <c r="C384" s="514" t="s">
        <v>11</v>
      </c>
      <c r="D384" s="513" t="s">
        <v>214</v>
      </c>
      <c r="E384" s="513" t="s">
        <v>1007</v>
      </c>
      <c r="F384" s="513" t="s">
        <v>285</v>
      </c>
      <c r="G384" s="182">
        <v>8</v>
      </c>
      <c r="H384" s="182">
        <v>0</v>
      </c>
      <c r="I384" s="182">
        <v>0</v>
      </c>
      <c r="J384" s="182">
        <v>0</v>
      </c>
      <c r="K384" s="182">
        <v>580</v>
      </c>
      <c r="L384" s="182">
        <v>0</v>
      </c>
      <c r="M384" s="182">
        <v>580</v>
      </c>
      <c r="N384" s="182">
        <v>580</v>
      </c>
      <c r="O384" s="182">
        <v>0</v>
      </c>
      <c r="P384" s="182">
        <v>580</v>
      </c>
      <c r="Q384" s="182">
        <v>0</v>
      </c>
      <c r="R384" s="182">
        <v>0</v>
      </c>
      <c r="S384" s="182">
        <v>0</v>
      </c>
      <c r="T384" s="515">
        <v>0</v>
      </c>
      <c r="U384" s="515">
        <v>0</v>
      </c>
    </row>
    <row r="385" spans="1:21">
      <c r="A385" s="512">
        <v>4</v>
      </c>
      <c r="B385" s="513" t="s">
        <v>1008</v>
      </c>
      <c r="C385" s="514" t="s">
        <v>11</v>
      </c>
      <c r="D385" s="513" t="s">
        <v>214</v>
      </c>
      <c r="E385" s="513" t="s">
        <v>1009</v>
      </c>
      <c r="F385" s="513" t="s">
        <v>1010</v>
      </c>
      <c r="G385" s="182">
        <v>181</v>
      </c>
      <c r="H385" s="182">
        <v>0</v>
      </c>
      <c r="I385" s="182">
        <v>0</v>
      </c>
      <c r="J385" s="182">
        <v>0</v>
      </c>
      <c r="K385" s="182">
        <v>2237</v>
      </c>
      <c r="L385" s="182">
        <v>0</v>
      </c>
      <c r="M385" s="182">
        <v>2237</v>
      </c>
      <c r="N385" s="182">
        <v>2237</v>
      </c>
      <c r="O385" s="182">
        <v>0</v>
      </c>
      <c r="P385" s="182">
        <v>2237</v>
      </c>
      <c r="Q385" s="182">
        <v>0</v>
      </c>
      <c r="R385" s="182">
        <v>0</v>
      </c>
      <c r="S385" s="182">
        <v>0</v>
      </c>
      <c r="T385" s="515">
        <v>0</v>
      </c>
      <c r="U385" s="515">
        <v>0</v>
      </c>
    </row>
    <row r="386" spans="1:21">
      <c r="A386" s="512">
        <v>5</v>
      </c>
      <c r="B386" s="513" t="s">
        <v>1011</v>
      </c>
      <c r="C386" s="514" t="s">
        <v>11</v>
      </c>
      <c r="D386" s="513" t="s">
        <v>214</v>
      </c>
      <c r="E386" s="513" t="s">
        <v>1012</v>
      </c>
      <c r="F386" s="513" t="s">
        <v>273</v>
      </c>
      <c r="G386" s="182">
        <v>330</v>
      </c>
      <c r="H386" s="182">
        <v>496</v>
      </c>
      <c r="I386" s="182">
        <v>0</v>
      </c>
      <c r="J386" s="182">
        <v>496</v>
      </c>
      <c r="K386" s="182">
        <v>2604</v>
      </c>
      <c r="L386" s="182">
        <v>0</v>
      </c>
      <c r="M386" s="182">
        <v>2604</v>
      </c>
      <c r="N386" s="182">
        <v>496</v>
      </c>
      <c r="O386" s="182">
        <v>0</v>
      </c>
      <c r="P386" s="182">
        <v>496</v>
      </c>
      <c r="Q386" s="182">
        <v>2604</v>
      </c>
      <c r="R386" s="182">
        <v>0</v>
      </c>
      <c r="S386" s="182">
        <v>2604</v>
      </c>
      <c r="T386" s="515">
        <v>2604</v>
      </c>
      <c r="U386" s="515">
        <v>0</v>
      </c>
    </row>
    <row r="387" spans="1:21">
      <c r="A387" s="512">
        <v>6</v>
      </c>
      <c r="B387" s="513" t="s">
        <v>1013</v>
      </c>
      <c r="C387" s="514" t="s">
        <v>11</v>
      </c>
      <c r="D387" s="513" t="s">
        <v>213</v>
      </c>
      <c r="E387" s="513" t="s">
        <v>1014</v>
      </c>
      <c r="F387" s="513" t="s">
        <v>474</v>
      </c>
      <c r="G387" s="182">
        <v>25</v>
      </c>
      <c r="H387" s="182">
        <v>1519.46</v>
      </c>
      <c r="I387" s="182">
        <v>6.54</v>
      </c>
      <c r="J387" s="182">
        <v>1526</v>
      </c>
      <c r="K387" s="182">
        <v>1271.9000000000001</v>
      </c>
      <c r="L387" s="182">
        <v>8.1</v>
      </c>
      <c r="M387" s="182">
        <v>1280</v>
      </c>
      <c r="N387" s="182">
        <v>0</v>
      </c>
      <c r="O387" s="182">
        <v>0</v>
      </c>
      <c r="P387" s="182">
        <v>0</v>
      </c>
      <c r="Q387" s="182">
        <v>2791.36</v>
      </c>
      <c r="R387" s="182">
        <v>14.64</v>
      </c>
      <c r="S387" s="182">
        <v>2806</v>
      </c>
      <c r="T387" s="515">
        <v>2806</v>
      </c>
      <c r="U387" s="515">
        <v>0</v>
      </c>
    </row>
    <row r="388" spans="1:21">
      <c r="A388" s="512">
        <v>7</v>
      </c>
      <c r="B388" s="513" t="s">
        <v>1015</v>
      </c>
      <c r="C388" s="514" t="s">
        <v>11</v>
      </c>
      <c r="D388" s="513" t="s">
        <v>213</v>
      </c>
      <c r="E388" s="513" t="s">
        <v>1016</v>
      </c>
      <c r="F388" s="513" t="s">
        <v>285</v>
      </c>
      <c r="G388" s="182">
        <v>570</v>
      </c>
      <c r="H388" s="182">
        <v>4803.6899999999996</v>
      </c>
      <c r="I388" s="182">
        <v>4.3099999999999996</v>
      </c>
      <c r="J388" s="182">
        <v>4808</v>
      </c>
      <c r="K388" s="182">
        <v>5456.98</v>
      </c>
      <c r="L388" s="182">
        <v>24.02</v>
      </c>
      <c r="M388" s="182">
        <v>5481</v>
      </c>
      <c r="N388" s="182">
        <v>4803.6899999999996</v>
      </c>
      <c r="O388" s="182">
        <v>4.3099999999999996</v>
      </c>
      <c r="P388" s="182">
        <v>4808</v>
      </c>
      <c r="Q388" s="182">
        <v>5456.98</v>
      </c>
      <c r="R388" s="182">
        <v>24.02</v>
      </c>
      <c r="S388" s="182">
        <v>5481</v>
      </c>
      <c r="T388" s="515">
        <v>5481</v>
      </c>
      <c r="U388" s="515">
        <v>0</v>
      </c>
    </row>
    <row r="389" spans="1:21">
      <c r="A389" s="524"/>
      <c r="B389" s="525"/>
      <c r="C389" s="526"/>
      <c r="D389" s="525"/>
      <c r="E389" s="525"/>
      <c r="F389" s="525"/>
      <c r="G389" s="525"/>
      <c r="H389" s="525"/>
      <c r="I389" s="525"/>
      <c r="J389" s="525"/>
      <c r="K389" s="525"/>
      <c r="L389" s="525"/>
      <c r="M389" s="525"/>
      <c r="N389" s="510"/>
      <c r="O389" s="510"/>
      <c r="P389" s="510"/>
      <c r="Q389" s="510"/>
      <c r="R389" s="510"/>
      <c r="S389" s="510"/>
      <c r="T389" s="515">
        <v>0</v>
      </c>
      <c r="U389" s="515">
        <v>0</v>
      </c>
    </row>
    <row r="390" spans="1:21">
      <c r="A390" s="512">
        <v>1</v>
      </c>
      <c r="B390" s="513" t="s">
        <v>1017</v>
      </c>
      <c r="C390" s="514" t="s">
        <v>1018</v>
      </c>
      <c r="D390" s="513" t="s">
        <v>204</v>
      </c>
      <c r="E390" s="513" t="s">
        <v>1019</v>
      </c>
      <c r="F390" s="513" t="s">
        <v>273</v>
      </c>
      <c r="G390" s="182">
        <v>0</v>
      </c>
      <c r="H390" s="182">
        <v>564.99</v>
      </c>
      <c r="I390" s="182">
        <v>14.01</v>
      </c>
      <c r="J390" s="182">
        <v>579</v>
      </c>
      <c r="K390" s="182">
        <v>84.75</v>
      </c>
      <c r="L390" s="182">
        <v>5.25</v>
      </c>
      <c r="M390" s="182">
        <v>90</v>
      </c>
      <c r="N390" s="182">
        <v>0</v>
      </c>
      <c r="O390" s="182">
        <v>0</v>
      </c>
      <c r="P390" s="182">
        <v>0</v>
      </c>
      <c r="Q390" s="182">
        <v>649.74</v>
      </c>
      <c r="R390" s="182">
        <v>19.260000000000002</v>
      </c>
      <c r="S390" s="182">
        <v>669</v>
      </c>
      <c r="T390" s="515">
        <v>669</v>
      </c>
      <c r="U390" s="515">
        <v>0</v>
      </c>
    </row>
    <row r="391" spans="1:21">
      <c r="A391" s="512">
        <v>2</v>
      </c>
      <c r="B391" s="513" t="s">
        <v>1020</v>
      </c>
      <c r="C391" s="514" t="s">
        <v>1018</v>
      </c>
      <c r="D391" s="513" t="s">
        <v>204</v>
      </c>
      <c r="E391" s="513" t="s">
        <v>1021</v>
      </c>
      <c r="F391" s="513" t="s">
        <v>273</v>
      </c>
      <c r="G391" s="182">
        <v>0</v>
      </c>
      <c r="H391" s="182">
        <v>518.12</v>
      </c>
      <c r="I391" s="182">
        <v>14.88</v>
      </c>
      <c r="J391" s="182">
        <v>533</v>
      </c>
      <c r="K391" s="182">
        <v>85.22</v>
      </c>
      <c r="L391" s="182">
        <v>4.78</v>
      </c>
      <c r="M391" s="182">
        <v>90</v>
      </c>
      <c r="N391" s="182">
        <v>0</v>
      </c>
      <c r="O391" s="182">
        <v>0</v>
      </c>
      <c r="P391" s="182">
        <v>0</v>
      </c>
      <c r="Q391" s="182">
        <v>603.34</v>
      </c>
      <c r="R391" s="182">
        <v>19.66</v>
      </c>
      <c r="S391" s="182">
        <v>623</v>
      </c>
      <c r="T391" s="515">
        <v>623</v>
      </c>
      <c r="U391" s="515">
        <v>0</v>
      </c>
    </row>
    <row r="392" spans="1:21">
      <c r="A392" s="512">
        <v>3</v>
      </c>
      <c r="B392" s="513" t="s">
        <v>1022</v>
      </c>
      <c r="C392" s="514" t="s">
        <v>1018</v>
      </c>
      <c r="D392" s="513" t="s">
        <v>204</v>
      </c>
      <c r="E392" s="513" t="s">
        <v>1023</v>
      </c>
      <c r="F392" s="513" t="s">
        <v>273</v>
      </c>
      <c r="G392" s="182">
        <v>4</v>
      </c>
      <c r="H392" s="182">
        <v>453.8</v>
      </c>
      <c r="I392" s="182">
        <v>14.2</v>
      </c>
      <c r="J392" s="182">
        <v>468</v>
      </c>
      <c r="K392" s="182">
        <v>104.86</v>
      </c>
      <c r="L392" s="182">
        <v>4.1399999999999997</v>
      </c>
      <c r="M392" s="182">
        <v>109</v>
      </c>
      <c r="N392" s="182">
        <v>0</v>
      </c>
      <c r="O392" s="182">
        <v>0</v>
      </c>
      <c r="P392" s="182">
        <v>0</v>
      </c>
      <c r="Q392" s="182">
        <v>558.66</v>
      </c>
      <c r="R392" s="182">
        <v>18.34</v>
      </c>
      <c r="S392" s="182">
        <v>577</v>
      </c>
      <c r="T392" s="515">
        <v>577</v>
      </c>
      <c r="U392" s="515">
        <v>0</v>
      </c>
    </row>
    <row r="393" spans="1:21">
      <c r="A393" s="512">
        <v>4</v>
      </c>
      <c r="B393" s="513" t="s">
        <v>1024</v>
      </c>
      <c r="C393" s="514" t="s">
        <v>1018</v>
      </c>
      <c r="D393" s="513" t="s">
        <v>204</v>
      </c>
      <c r="E393" s="513" t="s">
        <v>1025</v>
      </c>
      <c r="F393" s="513" t="s">
        <v>273</v>
      </c>
      <c r="G393" s="182">
        <v>0</v>
      </c>
      <c r="H393" s="182">
        <v>425.49</v>
      </c>
      <c r="I393" s="182">
        <v>12.51</v>
      </c>
      <c r="J393" s="182">
        <v>438</v>
      </c>
      <c r="K393" s="182">
        <v>85.14</v>
      </c>
      <c r="L393" s="182">
        <v>3.86</v>
      </c>
      <c r="M393" s="182">
        <v>89</v>
      </c>
      <c r="N393" s="182">
        <v>0</v>
      </c>
      <c r="O393" s="182">
        <v>0</v>
      </c>
      <c r="P393" s="182">
        <v>0</v>
      </c>
      <c r="Q393" s="182">
        <v>510.63</v>
      </c>
      <c r="R393" s="182">
        <v>16.37</v>
      </c>
      <c r="S393" s="182">
        <v>527</v>
      </c>
      <c r="T393" s="515">
        <v>527</v>
      </c>
      <c r="U393" s="515">
        <v>0</v>
      </c>
    </row>
    <row r="394" spans="1:21">
      <c r="A394" s="512">
        <v>5</v>
      </c>
      <c r="B394" s="513" t="s">
        <v>1026</v>
      </c>
      <c r="C394" s="514" t="s">
        <v>1018</v>
      </c>
      <c r="D394" s="513" t="s">
        <v>204</v>
      </c>
      <c r="E394" s="513" t="s">
        <v>1027</v>
      </c>
      <c r="F394" s="513" t="s">
        <v>273</v>
      </c>
      <c r="G394" s="182">
        <v>0</v>
      </c>
      <c r="H394" s="182">
        <v>424.74</v>
      </c>
      <c r="I394" s="182">
        <v>12.26</v>
      </c>
      <c r="J394" s="182">
        <v>437</v>
      </c>
      <c r="K394" s="182">
        <v>85.15</v>
      </c>
      <c r="L394" s="182">
        <v>3.85</v>
      </c>
      <c r="M394" s="182">
        <v>89</v>
      </c>
      <c r="N394" s="182">
        <v>0</v>
      </c>
      <c r="O394" s="182">
        <v>0</v>
      </c>
      <c r="P394" s="182">
        <v>0</v>
      </c>
      <c r="Q394" s="182">
        <v>509.89</v>
      </c>
      <c r="R394" s="182">
        <v>16.11</v>
      </c>
      <c r="S394" s="182">
        <v>526</v>
      </c>
      <c r="T394" s="515">
        <v>526</v>
      </c>
      <c r="U394" s="515">
        <v>0</v>
      </c>
    </row>
    <row r="395" spans="1:21">
      <c r="A395" s="512">
        <v>6</v>
      </c>
      <c r="B395" s="513" t="s">
        <v>1028</v>
      </c>
      <c r="C395" s="514" t="s">
        <v>1018</v>
      </c>
      <c r="D395" s="513" t="s">
        <v>204</v>
      </c>
      <c r="E395" s="513" t="s">
        <v>1029</v>
      </c>
      <c r="F395" s="513" t="s">
        <v>273</v>
      </c>
      <c r="G395" s="182">
        <v>0</v>
      </c>
      <c r="H395" s="182">
        <v>528.19000000000005</v>
      </c>
      <c r="I395" s="182">
        <v>15.81</v>
      </c>
      <c r="J395" s="182">
        <v>544</v>
      </c>
      <c r="K395" s="182">
        <v>85.12</v>
      </c>
      <c r="L395" s="182">
        <v>4.88</v>
      </c>
      <c r="M395" s="182">
        <v>90</v>
      </c>
      <c r="N395" s="182">
        <v>0</v>
      </c>
      <c r="O395" s="182">
        <v>0</v>
      </c>
      <c r="P395" s="182">
        <v>0</v>
      </c>
      <c r="Q395" s="182">
        <v>613.30999999999995</v>
      </c>
      <c r="R395" s="182">
        <v>20.69</v>
      </c>
      <c r="S395" s="182">
        <v>634</v>
      </c>
      <c r="T395" s="515">
        <v>634</v>
      </c>
      <c r="U395" s="515">
        <v>0</v>
      </c>
    </row>
    <row r="396" spans="1:21">
      <c r="A396" s="512">
        <v>7</v>
      </c>
      <c r="B396" s="513" t="s">
        <v>1030</v>
      </c>
      <c r="C396" s="514" t="s">
        <v>1018</v>
      </c>
      <c r="D396" s="513" t="s">
        <v>204</v>
      </c>
      <c r="E396" s="513" t="s">
        <v>1031</v>
      </c>
      <c r="F396" s="513" t="s">
        <v>273</v>
      </c>
      <c r="G396" s="182">
        <v>1</v>
      </c>
      <c r="H396" s="182">
        <v>523.05999999999995</v>
      </c>
      <c r="I396" s="182">
        <v>15.94</v>
      </c>
      <c r="J396" s="182">
        <v>539</v>
      </c>
      <c r="K396" s="182">
        <v>90.17</v>
      </c>
      <c r="L396" s="182">
        <v>4.83</v>
      </c>
      <c r="M396" s="182">
        <v>95</v>
      </c>
      <c r="N396" s="182">
        <v>0</v>
      </c>
      <c r="O396" s="182">
        <v>0</v>
      </c>
      <c r="P396" s="182">
        <v>0</v>
      </c>
      <c r="Q396" s="182">
        <v>613.23</v>
      </c>
      <c r="R396" s="182">
        <v>20.77</v>
      </c>
      <c r="S396" s="182">
        <v>634</v>
      </c>
      <c r="T396" s="515">
        <v>634</v>
      </c>
      <c r="U396" s="515">
        <v>0</v>
      </c>
    </row>
    <row r="397" spans="1:21">
      <c r="A397" s="512">
        <v>8</v>
      </c>
      <c r="B397" s="513" t="s">
        <v>1032</v>
      </c>
      <c r="C397" s="514" t="s">
        <v>1018</v>
      </c>
      <c r="D397" s="513" t="s">
        <v>204</v>
      </c>
      <c r="E397" s="513" t="s">
        <v>1033</v>
      </c>
      <c r="F397" s="513" t="s">
        <v>273</v>
      </c>
      <c r="G397" s="182">
        <v>0</v>
      </c>
      <c r="H397" s="182">
        <v>513.03</v>
      </c>
      <c r="I397" s="182">
        <v>14.97</v>
      </c>
      <c r="J397" s="182">
        <v>528</v>
      </c>
      <c r="K397" s="182">
        <v>85.27</v>
      </c>
      <c r="L397" s="182">
        <v>4.7300000000000004</v>
      </c>
      <c r="M397" s="182">
        <v>90</v>
      </c>
      <c r="N397" s="182">
        <v>0</v>
      </c>
      <c r="O397" s="182">
        <v>0</v>
      </c>
      <c r="P397" s="182">
        <v>0</v>
      </c>
      <c r="Q397" s="182">
        <v>598.29999999999995</v>
      </c>
      <c r="R397" s="182">
        <v>19.7</v>
      </c>
      <c r="S397" s="182">
        <v>618</v>
      </c>
      <c r="T397" s="515">
        <v>618</v>
      </c>
      <c r="U397" s="515">
        <v>0</v>
      </c>
    </row>
    <row r="398" spans="1:21">
      <c r="A398" s="512">
        <v>9</v>
      </c>
      <c r="B398" s="513" t="s">
        <v>1034</v>
      </c>
      <c r="C398" s="514" t="s">
        <v>1018</v>
      </c>
      <c r="D398" s="513" t="s">
        <v>204</v>
      </c>
      <c r="E398" s="513" t="s">
        <v>1035</v>
      </c>
      <c r="F398" s="513" t="s">
        <v>273</v>
      </c>
      <c r="G398" s="182">
        <v>0</v>
      </c>
      <c r="H398" s="182">
        <v>512.82000000000005</v>
      </c>
      <c r="I398" s="182">
        <v>15.18</v>
      </c>
      <c r="J398" s="182">
        <v>528</v>
      </c>
      <c r="K398" s="182">
        <v>85.27</v>
      </c>
      <c r="L398" s="182">
        <v>4.7300000000000004</v>
      </c>
      <c r="M398" s="182">
        <v>90</v>
      </c>
      <c r="N398" s="182">
        <v>0</v>
      </c>
      <c r="O398" s="182">
        <v>0</v>
      </c>
      <c r="P398" s="182">
        <v>0</v>
      </c>
      <c r="Q398" s="182">
        <v>598.09</v>
      </c>
      <c r="R398" s="182">
        <v>19.91</v>
      </c>
      <c r="S398" s="182">
        <v>618</v>
      </c>
      <c r="T398" s="515">
        <v>618</v>
      </c>
      <c r="U398" s="515">
        <v>0</v>
      </c>
    </row>
    <row r="399" spans="1:21">
      <c r="A399" s="512">
        <v>10</v>
      </c>
      <c r="B399" s="513" t="s">
        <v>1036</v>
      </c>
      <c r="C399" s="514" t="s">
        <v>1018</v>
      </c>
      <c r="D399" s="513" t="s">
        <v>204</v>
      </c>
      <c r="E399" s="513" t="s">
        <v>1037</v>
      </c>
      <c r="F399" s="513" t="s">
        <v>273</v>
      </c>
      <c r="G399" s="182">
        <v>3</v>
      </c>
      <c r="H399" s="182">
        <v>528.35</v>
      </c>
      <c r="I399" s="182">
        <v>15.65</v>
      </c>
      <c r="J399" s="182">
        <v>544</v>
      </c>
      <c r="K399" s="182">
        <v>99.19</v>
      </c>
      <c r="L399" s="182">
        <v>4.8099999999999996</v>
      </c>
      <c r="M399" s="182">
        <v>104</v>
      </c>
      <c r="N399" s="182">
        <v>0</v>
      </c>
      <c r="O399" s="182">
        <v>0</v>
      </c>
      <c r="P399" s="182">
        <v>0</v>
      </c>
      <c r="Q399" s="182">
        <v>627.54</v>
      </c>
      <c r="R399" s="182">
        <v>20.46</v>
      </c>
      <c r="S399" s="182">
        <v>648</v>
      </c>
      <c r="T399" s="515">
        <v>648</v>
      </c>
      <c r="U399" s="515">
        <v>0</v>
      </c>
    </row>
    <row r="400" spans="1:21">
      <c r="A400" s="512">
        <v>11</v>
      </c>
      <c r="B400" s="513" t="s">
        <v>1038</v>
      </c>
      <c r="C400" s="514" t="s">
        <v>1018</v>
      </c>
      <c r="D400" s="513" t="s">
        <v>204</v>
      </c>
      <c r="E400" s="513" t="s">
        <v>1039</v>
      </c>
      <c r="F400" s="513" t="s">
        <v>273</v>
      </c>
      <c r="G400" s="182">
        <v>0</v>
      </c>
      <c r="H400" s="182">
        <v>512.72</v>
      </c>
      <c r="I400" s="182">
        <v>14.28</v>
      </c>
      <c r="J400" s="182">
        <v>527</v>
      </c>
      <c r="K400" s="182">
        <v>85.27</v>
      </c>
      <c r="L400" s="182">
        <v>4.7300000000000004</v>
      </c>
      <c r="M400" s="182">
        <v>90</v>
      </c>
      <c r="N400" s="182">
        <v>0</v>
      </c>
      <c r="O400" s="182">
        <v>0</v>
      </c>
      <c r="P400" s="182">
        <v>0</v>
      </c>
      <c r="Q400" s="182">
        <v>597.99</v>
      </c>
      <c r="R400" s="182">
        <v>19.010000000000002</v>
      </c>
      <c r="S400" s="182">
        <v>617</v>
      </c>
      <c r="T400" s="515">
        <v>617</v>
      </c>
      <c r="U400" s="515">
        <v>0</v>
      </c>
    </row>
    <row r="401" spans="1:21">
      <c r="A401" s="512">
        <v>12</v>
      </c>
      <c r="B401" s="513" t="s">
        <v>1040</v>
      </c>
      <c r="C401" s="514" t="s">
        <v>1018</v>
      </c>
      <c r="D401" s="513" t="s">
        <v>204</v>
      </c>
      <c r="E401" s="513" t="s">
        <v>1041</v>
      </c>
      <c r="F401" s="513" t="s">
        <v>273</v>
      </c>
      <c r="G401" s="182">
        <v>11</v>
      </c>
      <c r="H401" s="182">
        <v>834.93</v>
      </c>
      <c r="I401" s="182">
        <v>21.07</v>
      </c>
      <c r="J401" s="182">
        <v>856</v>
      </c>
      <c r="K401" s="182">
        <v>138.30000000000001</v>
      </c>
      <c r="L401" s="182">
        <v>7.7</v>
      </c>
      <c r="M401" s="182">
        <v>146</v>
      </c>
      <c r="N401" s="182">
        <v>0</v>
      </c>
      <c r="O401" s="182">
        <v>0</v>
      </c>
      <c r="P401" s="182">
        <v>0</v>
      </c>
      <c r="Q401" s="182">
        <v>973.23</v>
      </c>
      <c r="R401" s="182">
        <v>28.77</v>
      </c>
      <c r="S401" s="182">
        <v>1002</v>
      </c>
      <c r="T401" s="515">
        <v>1002</v>
      </c>
      <c r="U401" s="515">
        <v>0</v>
      </c>
    </row>
    <row r="402" spans="1:21">
      <c r="A402" s="512">
        <v>13</v>
      </c>
      <c r="B402" s="513" t="s">
        <v>1042</v>
      </c>
      <c r="C402" s="514" t="s">
        <v>1018</v>
      </c>
      <c r="D402" s="513" t="s">
        <v>204</v>
      </c>
      <c r="E402" s="513" t="s">
        <v>1043</v>
      </c>
      <c r="F402" s="513" t="s">
        <v>273</v>
      </c>
      <c r="G402" s="182">
        <v>0</v>
      </c>
      <c r="H402" s="182">
        <v>85</v>
      </c>
      <c r="I402" s="182">
        <v>0</v>
      </c>
      <c r="J402" s="182">
        <v>85</v>
      </c>
      <c r="K402" s="182">
        <v>85</v>
      </c>
      <c r="L402" s="182">
        <v>1</v>
      </c>
      <c r="M402" s="182">
        <v>86</v>
      </c>
      <c r="N402" s="182">
        <v>0</v>
      </c>
      <c r="O402" s="182">
        <v>0</v>
      </c>
      <c r="P402" s="182">
        <v>0</v>
      </c>
      <c r="Q402" s="182">
        <v>170</v>
      </c>
      <c r="R402" s="182">
        <v>1</v>
      </c>
      <c r="S402" s="182">
        <v>171</v>
      </c>
      <c r="T402" s="515">
        <v>171</v>
      </c>
      <c r="U402" s="515">
        <v>0</v>
      </c>
    </row>
    <row r="403" spans="1:21">
      <c r="A403" s="512">
        <v>14</v>
      </c>
      <c r="B403" s="513" t="s">
        <v>1044</v>
      </c>
      <c r="C403" s="514" t="s">
        <v>1018</v>
      </c>
      <c r="D403" s="513" t="s">
        <v>204</v>
      </c>
      <c r="E403" s="513" t="s">
        <v>1045</v>
      </c>
      <c r="F403" s="513" t="s">
        <v>273</v>
      </c>
      <c r="G403" s="182">
        <v>11</v>
      </c>
      <c r="H403" s="182">
        <v>639.98</v>
      </c>
      <c r="I403" s="182">
        <v>15.02</v>
      </c>
      <c r="J403" s="182">
        <v>655</v>
      </c>
      <c r="K403" s="182">
        <v>139.24</v>
      </c>
      <c r="L403" s="182">
        <v>5.76</v>
      </c>
      <c r="M403" s="182">
        <v>145</v>
      </c>
      <c r="N403" s="182">
        <v>0</v>
      </c>
      <c r="O403" s="182">
        <v>0</v>
      </c>
      <c r="P403" s="182">
        <v>0</v>
      </c>
      <c r="Q403" s="182">
        <v>779.22</v>
      </c>
      <c r="R403" s="182">
        <v>20.78</v>
      </c>
      <c r="S403" s="182">
        <v>800</v>
      </c>
      <c r="T403" s="515">
        <v>800</v>
      </c>
      <c r="U403" s="515">
        <v>0</v>
      </c>
    </row>
    <row r="404" spans="1:21">
      <c r="A404" s="512">
        <v>15</v>
      </c>
      <c r="B404" s="513" t="s">
        <v>1046</v>
      </c>
      <c r="C404" s="514" t="s">
        <v>1018</v>
      </c>
      <c r="D404" s="513" t="s">
        <v>204</v>
      </c>
      <c r="E404" s="513" t="s">
        <v>1047</v>
      </c>
      <c r="F404" s="513" t="s">
        <v>273</v>
      </c>
      <c r="G404" s="182">
        <v>2</v>
      </c>
      <c r="H404" s="182">
        <v>568.69000000000005</v>
      </c>
      <c r="I404" s="182">
        <v>17.309999999999999</v>
      </c>
      <c r="J404" s="182">
        <v>586</v>
      </c>
      <c r="K404" s="182">
        <v>94.73</v>
      </c>
      <c r="L404" s="182">
        <v>5.27</v>
      </c>
      <c r="M404" s="182">
        <v>100</v>
      </c>
      <c r="N404" s="182">
        <v>0</v>
      </c>
      <c r="O404" s="182">
        <v>0</v>
      </c>
      <c r="P404" s="182">
        <v>0</v>
      </c>
      <c r="Q404" s="182">
        <v>663.42</v>
      </c>
      <c r="R404" s="182">
        <v>22.58</v>
      </c>
      <c r="S404" s="182">
        <v>686</v>
      </c>
      <c r="T404" s="515">
        <v>686</v>
      </c>
      <c r="U404" s="515">
        <v>0</v>
      </c>
    </row>
    <row r="405" spans="1:21">
      <c r="A405" s="512">
        <v>16</v>
      </c>
      <c r="B405" s="513" t="s">
        <v>1048</v>
      </c>
      <c r="C405" s="514" t="s">
        <v>1018</v>
      </c>
      <c r="D405" s="513" t="s">
        <v>204</v>
      </c>
      <c r="E405" s="513" t="s">
        <v>1049</v>
      </c>
      <c r="F405" s="513" t="s">
        <v>273</v>
      </c>
      <c r="G405" s="182">
        <v>0</v>
      </c>
      <c r="H405" s="182">
        <v>513.48</v>
      </c>
      <c r="I405" s="182">
        <v>14.52</v>
      </c>
      <c r="J405" s="182">
        <v>528</v>
      </c>
      <c r="K405" s="182">
        <v>85.26</v>
      </c>
      <c r="L405" s="182">
        <v>4.74</v>
      </c>
      <c r="M405" s="182">
        <v>90</v>
      </c>
      <c r="N405" s="182">
        <v>0</v>
      </c>
      <c r="O405" s="182">
        <v>0</v>
      </c>
      <c r="P405" s="182">
        <v>0</v>
      </c>
      <c r="Q405" s="182">
        <v>598.74</v>
      </c>
      <c r="R405" s="182">
        <v>19.260000000000002</v>
      </c>
      <c r="S405" s="182">
        <v>618</v>
      </c>
      <c r="T405" s="515">
        <v>618</v>
      </c>
      <c r="U405" s="515">
        <v>0</v>
      </c>
    </row>
    <row r="406" spans="1:21">
      <c r="A406" s="512">
        <v>17</v>
      </c>
      <c r="B406" s="513" t="s">
        <v>1050</v>
      </c>
      <c r="C406" s="514" t="s">
        <v>1018</v>
      </c>
      <c r="D406" s="513" t="s">
        <v>204</v>
      </c>
      <c r="E406" s="513" t="s">
        <v>1051</v>
      </c>
      <c r="F406" s="513" t="s">
        <v>273</v>
      </c>
      <c r="G406" s="182">
        <v>2</v>
      </c>
      <c r="H406" s="182">
        <v>513.17999999999995</v>
      </c>
      <c r="I406" s="182">
        <v>14.82</v>
      </c>
      <c r="J406" s="182">
        <v>528</v>
      </c>
      <c r="K406" s="182">
        <v>95.27</v>
      </c>
      <c r="L406" s="182">
        <v>4.7300000000000004</v>
      </c>
      <c r="M406" s="182">
        <v>100</v>
      </c>
      <c r="N406" s="182">
        <v>0</v>
      </c>
      <c r="O406" s="182">
        <v>0</v>
      </c>
      <c r="P406" s="182">
        <v>0</v>
      </c>
      <c r="Q406" s="182">
        <v>608.45000000000005</v>
      </c>
      <c r="R406" s="182">
        <v>19.55</v>
      </c>
      <c r="S406" s="182">
        <v>628</v>
      </c>
      <c r="T406" s="515">
        <v>628</v>
      </c>
      <c r="U406" s="515">
        <v>0</v>
      </c>
    </row>
    <row r="407" spans="1:21">
      <c r="A407" s="512">
        <v>18</v>
      </c>
      <c r="B407" s="513" t="s">
        <v>1052</v>
      </c>
      <c r="C407" s="514" t="s">
        <v>1018</v>
      </c>
      <c r="D407" s="513" t="s">
        <v>204</v>
      </c>
      <c r="E407" s="513" t="s">
        <v>1053</v>
      </c>
      <c r="F407" s="513" t="s">
        <v>273</v>
      </c>
      <c r="G407" s="182">
        <v>0</v>
      </c>
      <c r="H407" s="182">
        <v>512.9</v>
      </c>
      <c r="I407" s="182">
        <v>14.1</v>
      </c>
      <c r="J407" s="182">
        <v>527</v>
      </c>
      <c r="K407" s="182">
        <v>85.27</v>
      </c>
      <c r="L407" s="182">
        <v>4.7300000000000004</v>
      </c>
      <c r="M407" s="182">
        <v>90</v>
      </c>
      <c r="N407" s="182">
        <v>0</v>
      </c>
      <c r="O407" s="182">
        <v>0</v>
      </c>
      <c r="P407" s="182">
        <v>0</v>
      </c>
      <c r="Q407" s="182">
        <v>598.16999999999996</v>
      </c>
      <c r="R407" s="182">
        <v>18.829999999999998</v>
      </c>
      <c r="S407" s="182">
        <v>617</v>
      </c>
      <c r="T407" s="515">
        <v>617</v>
      </c>
      <c r="U407" s="515">
        <v>0</v>
      </c>
    </row>
    <row r="408" spans="1:21">
      <c r="A408" s="512">
        <v>19</v>
      </c>
      <c r="B408" s="513" t="s">
        <v>1054</v>
      </c>
      <c r="C408" s="514" t="s">
        <v>1018</v>
      </c>
      <c r="D408" s="513" t="s">
        <v>204</v>
      </c>
      <c r="E408" s="513" t="s">
        <v>1055</v>
      </c>
      <c r="F408" s="513" t="s">
        <v>273</v>
      </c>
      <c r="G408" s="182">
        <v>1</v>
      </c>
      <c r="H408" s="182">
        <v>424.64</v>
      </c>
      <c r="I408" s="182">
        <v>12.36</v>
      </c>
      <c r="J408" s="182">
        <v>437</v>
      </c>
      <c r="K408" s="182">
        <v>90.15</v>
      </c>
      <c r="L408" s="182">
        <v>3.85</v>
      </c>
      <c r="M408" s="182">
        <v>94</v>
      </c>
      <c r="N408" s="182">
        <v>0</v>
      </c>
      <c r="O408" s="182">
        <v>0</v>
      </c>
      <c r="P408" s="182">
        <v>0</v>
      </c>
      <c r="Q408" s="182">
        <v>514.79</v>
      </c>
      <c r="R408" s="182">
        <v>16.21</v>
      </c>
      <c r="S408" s="182">
        <v>531</v>
      </c>
      <c r="T408" s="515">
        <v>531</v>
      </c>
      <c r="U408" s="515">
        <v>0</v>
      </c>
    </row>
    <row r="409" spans="1:21">
      <c r="A409" s="512">
        <v>20</v>
      </c>
      <c r="B409" s="513" t="s">
        <v>1056</v>
      </c>
      <c r="C409" s="514" t="s">
        <v>1018</v>
      </c>
      <c r="D409" s="513" t="s">
        <v>204</v>
      </c>
      <c r="E409" s="513" t="s">
        <v>1057</v>
      </c>
      <c r="F409" s="513" t="s">
        <v>273</v>
      </c>
      <c r="G409" s="182">
        <v>0</v>
      </c>
      <c r="H409" s="182">
        <v>562.95000000000005</v>
      </c>
      <c r="I409" s="182">
        <v>18.05</v>
      </c>
      <c r="J409" s="182">
        <v>581</v>
      </c>
      <c r="K409" s="182">
        <v>84.78</v>
      </c>
      <c r="L409" s="182">
        <v>5.22</v>
      </c>
      <c r="M409" s="182">
        <v>90</v>
      </c>
      <c r="N409" s="182">
        <v>0</v>
      </c>
      <c r="O409" s="182">
        <v>0</v>
      </c>
      <c r="P409" s="182">
        <v>0</v>
      </c>
      <c r="Q409" s="182">
        <v>647.73</v>
      </c>
      <c r="R409" s="182">
        <v>23.27</v>
      </c>
      <c r="S409" s="182">
        <v>671</v>
      </c>
      <c r="T409" s="515">
        <v>671</v>
      </c>
      <c r="U409" s="515">
        <v>0</v>
      </c>
    </row>
    <row r="410" spans="1:21">
      <c r="A410" s="512">
        <v>21</v>
      </c>
      <c r="B410" s="513" t="s">
        <v>1058</v>
      </c>
      <c r="C410" s="514" t="s">
        <v>1018</v>
      </c>
      <c r="D410" s="513" t="s">
        <v>204</v>
      </c>
      <c r="E410" s="513" t="s">
        <v>1059</v>
      </c>
      <c r="F410" s="513" t="s">
        <v>273</v>
      </c>
      <c r="G410" s="182">
        <v>16</v>
      </c>
      <c r="H410" s="182">
        <v>566.88</v>
      </c>
      <c r="I410" s="182">
        <v>16.12</v>
      </c>
      <c r="J410" s="182">
        <v>583</v>
      </c>
      <c r="K410" s="182">
        <v>162.80000000000001</v>
      </c>
      <c r="L410" s="182">
        <v>5.2</v>
      </c>
      <c r="M410" s="182">
        <v>168</v>
      </c>
      <c r="N410" s="182">
        <v>0</v>
      </c>
      <c r="O410" s="182">
        <v>0</v>
      </c>
      <c r="P410" s="182">
        <v>0</v>
      </c>
      <c r="Q410" s="182">
        <v>729.68</v>
      </c>
      <c r="R410" s="182">
        <v>21.32</v>
      </c>
      <c r="S410" s="182">
        <v>751</v>
      </c>
      <c r="T410" s="515">
        <v>751</v>
      </c>
      <c r="U410" s="515">
        <v>0</v>
      </c>
    </row>
    <row r="411" spans="1:21">
      <c r="A411" s="512">
        <v>22</v>
      </c>
      <c r="B411" s="513" t="s">
        <v>1060</v>
      </c>
      <c r="C411" s="514" t="s">
        <v>1018</v>
      </c>
      <c r="D411" s="513" t="s">
        <v>204</v>
      </c>
      <c r="E411" s="513" t="s">
        <v>1061</v>
      </c>
      <c r="F411" s="513" t="s">
        <v>273</v>
      </c>
      <c r="G411" s="182">
        <v>0</v>
      </c>
      <c r="H411" s="182">
        <v>514.63</v>
      </c>
      <c r="I411" s="182">
        <v>15.37</v>
      </c>
      <c r="J411" s="182">
        <v>530</v>
      </c>
      <c r="K411" s="182">
        <v>85.25</v>
      </c>
      <c r="L411" s="182">
        <v>4.75</v>
      </c>
      <c r="M411" s="182">
        <v>90</v>
      </c>
      <c r="N411" s="182">
        <v>0</v>
      </c>
      <c r="O411" s="182">
        <v>0</v>
      </c>
      <c r="P411" s="182">
        <v>0</v>
      </c>
      <c r="Q411" s="182">
        <v>599.88</v>
      </c>
      <c r="R411" s="182">
        <v>20.12</v>
      </c>
      <c r="S411" s="182">
        <v>620</v>
      </c>
      <c r="T411" s="515">
        <v>620</v>
      </c>
      <c r="U411" s="515">
        <v>0</v>
      </c>
    </row>
    <row r="412" spans="1:21">
      <c r="A412" s="512">
        <v>23</v>
      </c>
      <c r="B412" s="513" t="s">
        <v>1062</v>
      </c>
      <c r="C412" s="514" t="s">
        <v>1018</v>
      </c>
      <c r="D412" s="513" t="s">
        <v>204</v>
      </c>
      <c r="E412" s="513" t="s">
        <v>1063</v>
      </c>
      <c r="F412" s="513" t="s">
        <v>273</v>
      </c>
      <c r="G412" s="182">
        <v>0</v>
      </c>
      <c r="H412" s="182">
        <v>685.16</v>
      </c>
      <c r="I412" s="182">
        <v>22.84</v>
      </c>
      <c r="J412" s="182">
        <v>708</v>
      </c>
      <c r="K412" s="182">
        <v>99.41</v>
      </c>
      <c r="L412" s="182">
        <v>7.59</v>
      </c>
      <c r="M412" s="182">
        <v>107</v>
      </c>
      <c r="N412" s="182">
        <v>0</v>
      </c>
      <c r="O412" s="182">
        <v>0</v>
      </c>
      <c r="P412" s="182">
        <v>0</v>
      </c>
      <c r="Q412" s="182">
        <v>784.57</v>
      </c>
      <c r="R412" s="182">
        <v>30.43</v>
      </c>
      <c r="S412" s="182">
        <v>815</v>
      </c>
      <c r="T412" s="515">
        <v>815</v>
      </c>
      <c r="U412" s="515">
        <v>0</v>
      </c>
    </row>
    <row r="413" spans="1:21">
      <c r="A413" s="512">
        <v>24</v>
      </c>
      <c r="B413" s="513" t="s">
        <v>1064</v>
      </c>
      <c r="C413" s="514" t="s">
        <v>1018</v>
      </c>
      <c r="D413" s="513" t="s">
        <v>204</v>
      </c>
      <c r="E413" s="513" t="s">
        <v>1065</v>
      </c>
      <c r="F413" s="513" t="s">
        <v>273</v>
      </c>
      <c r="G413" s="182">
        <v>0</v>
      </c>
      <c r="H413" s="182">
        <v>513.25</v>
      </c>
      <c r="I413" s="182">
        <v>14.75</v>
      </c>
      <c r="J413" s="182">
        <v>528</v>
      </c>
      <c r="K413" s="182">
        <v>85.27</v>
      </c>
      <c r="L413" s="182">
        <v>4.7300000000000004</v>
      </c>
      <c r="M413" s="182">
        <v>90</v>
      </c>
      <c r="N413" s="182">
        <v>0</v>
      </c>
      <c r="O413" s="182">
        <v>0</v>
      </c>
      <c r="P413" s="182">
        <v>0</v>
      </c>
      <c r="Q413" s="182">
        <v>598.52</v>
      </c>
      <c r="R413" s="182">
        <v>19.48</v>
      </c>
      <c r="S413" s="182">
        <v>618</v>
      </c>
      <c r="T413" s="515">
        <v>618</v>
      </c>
      <c r="U413" s="515">
        <v>0</v>
      </c>
    </row>
    <row r="414" spans="1:21">
      <c r="A414" s="512">
        <v>25</v>
      </c>
      <c r="B414" s="513" t="s">
        <v>1066</v>
      </c>
      <c r="C414" s="514" t="s">
        <v>1018</v>
      </c>
      <c r="D414" s="513" t="s">
        <v>204</v>
      </c>
      <c r="E414" s="513" t="s">
        <v>1067</v>
      </c>
      <c r="F414" s="513" t="s">
        <v>273</v>
      </c>
      <c r="G414" s="182">
        <v>1</v>
      </c>
      <c r="H414" s="182">
        <v>532.34</v>
      </c>
      <c r="I414" s="182">
        <v>15.66</v>
      </c>
      <c r="J414" s="182">
        <v>548</v>
      </c>
      <c r="K414" s="182">
        <v>90.1</v>
      </c>
      <c r="L414" s="182">
        <v>4.9000000000000004</v>
      </c>
      <c r="M414" s="182">
        <v>95</v>
      </c>
      <c r="N414" s="182">
        <v>0</v>
      </c>
      <c r="O414" s="182">
        <v>0</v>
      </c>
      <c r="P414" s="182">
        <v>0</v>
      </c>
      <c r="Q414" s="182">
        <v>622.44000000000005</v>
      </c>
      <c r="R414" s="182">
        <v>20.56</v>
      </c>
      <c r="S414" s="182">
        <v>643</v>
      </c>
      <c r="T414" s="515">
        <v>643</v>
      </c>
      <c r="U414" s="515">
        <v>0</v>
      </c>
    </row>
    <row r="415" spans="1:21">
      <c r="A415" s="512">
        <v>26</v>
      </c>
      <c r="B415" s="513" t="s">
        <v>1068</v>
      </c>
      <c r="C415" s="514" t="s">
        <v>1018</v>
      </c>
      <c r="D415" s="513" t="s">
        <v>204</v>
      </c>
      <c r="E415" s="513" t="s">
        <v>1069</v>
      </c>
      <c r="F415" s="513" t="s">
        <v>273</v>
      </c>
      <c r="G415" s="182">
        <v>10</v>
      </c>
      <c r="H415" s="182">
        <v>806.47</v>
      </c>
      <c r="I415" s="182">
        <v>23.53</v>
      </c>
      <c r="J415" s="182">
        <v>830</v>
      </c>
      <c r="K415" s="182">
        <v>131.83000000000001</v>
      </c>
      <c r="L415" s="182">
        <v>7.17</v>
      </c>
      <c r="M415" s="182">
        <v>139</v>
      </c>
      <c r="N415" s="182">
        <v>0</v>
      </c>
      <c r="O415" s="182">
        <v>0</v>
      </c>
      <c r="P415" s="182">
        <v>0</v>
      </c>
      <c r="Q415" s="182">
        <v>938.3</v>
      </c>
      <c r="R415" s="182">
        <v>30.7</v>
      </c>
      <c r="S415" s="182">
        <v>969</v>
      </c>
      <c r="T415" s="515">
        <v>969</v>
      </c>
      <c r="U415" s="515">
        <v>0</v>
      </c>
    </row>
    <row r="416" spans="1:21">
      <c r="A416" s="512">
        <v>27</v>
      </c>
      <c r="B416" s="513" t="s">
        <v>1070</v>
      </c>
      <c r="C416" s="514" t="s">
        <v>1018</v>
      </c>
      <c r="D416" s="513" t="s">
        <v>204</v>
      </c>
      <c r="E416" s="513" t="s">
        <v>1071</v>
      </c>
      <c r="F416" s="513" t="s">
        <v>273</v>
      </c>
      <c r="G416" s="182">
        <v>0</v>
      </c>
      <c r="H416" s="182">
        <v>522.05999999999995</v>
      </c>
      <c r="I416" s="182">
        <v>15.94</v>
      </c>
      <c r="J416" s="182">
        <v>538</v>
      </c>
      <c r="K416" s="182">
        <v>85.18</v>
      </c>
      <c r="L416" s="182">
        <v>4.82</v>
      </c>
      <c r="M416" s="182">
        <v>90</v>
      </c>
      <c r="N416" s="182">
        <v>0</v>
      </c>
      <c r="O416" s="182">
        <v>0</v>
      </c>
      <c r="P416" s="182">
        <v>0</v>
      </c>
      <c r="Q416" s="182">
        <v>607.24</v>
      </c>
      <c r="R416" s="182">
        <v>20.76</v>
      </c>
      <c r="S416" s="182">
        <v>628</v>
      </c>
      <c r="T416" s="515">
        <v>628</v>
      </c>
      <c r="U416" s="515">
        <v>0</v>
      </c>
    </row>
    <row r="417" spans="1:21">
      <c r="A417" s="512">
        <v>28</v>
      </c>
      <c r="B417" s="513" t="s">
        <v>1072</v>
      </c>
      <c r="C417" s="514" t="s">
        <v>1018</v>
      </c>
      <c r="D417" s="513" t="s">
        <v>204</v>
      </c>
      <c r="E417" s="513" t="s">
        <v>1073</v>
      </c>
      <c r="F417" s="513" t="s">
        <v>273</v>
      </c>
      <c r="G417" s="182">
        <v>12</v>
      </c>
      <c r="H417" s="182">
        <v>563.61</v>
      </c>
      <c r="I417" s="182">
        <v>15.39</v>
      </c>
      <c r="J417" s="182">
        <v>579</v>
      </c>
      <c r="K417" s="182">
        <v>158.05000000000001</v>
      </c>
      <c r="L417" s="182">
        <v>5.95</v>
      </c>
      <c r="M417" s="182">
        <v>164</v>
      </c>
      <c r="N417" s="182">
        <v>0</v>
      </c>
      <c r="O417" s="182">
        <v>0</v>
      </c>
      <c r="P417" s="182">
        <v>0</v>
      </c>
      <c r="Q417" s="182">
        <v>721.66</v>
      </c>
      <c r="R417" s="182">
        <v>21.34</v>
      </c>
      <c r="S417" s="182">
        <v>743</v>
      </c>
      <c r="T417" s="515">
        <v>743</v>
      </c>
      <c r="U417" s="515">
        <v>0</v>
      </c>
    </row>
    <row r="418" spans="1:21">
      <c r="A418" s="512">
        <v>29</v>
      </c>
      <c r="B418" s="513" t="s">
        <v>1074</v>
      </c>
      <c r="C418" s="514" t="s">
        <v>1018</v>
      </c>
      <c r="D418" s="513" t="s">
        <v>204</v>
      </c>
      <c r="E418" s="513" t="s">
        <v>1075</v>
      </c>
      <c r="F418" s="513" t="s">
        <v>273</v>
      </c>
      <c r="G418" s="182">
        <v>0</v>
      </c>
      <c r="H418" s="182">
        <v>514.29</v>
      </c>
      <c r="I418" s="182">
        <v>16.71</v>
      </c>
      <c r="J418" s="182">
        <v>531</v>
      </c>
      <c r="K418" s="182">
        <v>85.26</v>
      </c>
      <c r="L418" s="182">
        <v>4.74</v>
      </c>
      <c r="M418" s="182">
        <v>90</v>
      </c>
      <c r="N418" s="182">
        <v>0</v>
      </c>
      <c r="O418" s="182">
        <v>0</v>
      </c>
      <c r="P418" s="182">
        <v>0</v>
      </c>
      <c r="Q418" s="182">
        <v>599.54999999999995</v>
      </c>
      <c r="R418" s="182">
        <v>21.45</v>
      </c>
      <c r="S418" s="182">
        <v>621</v>
      </c>
      <c r="T418" s="515">
        <v>621</v>
      </c>
      <c r="U418" s="515">
        <v>0</v>
      </c>
    </row>
    <row r="419" spans="1:21">
      <c r="A419" s="512">
        <v>30</v>
      </c>
      <c r="B419" s="513" t="s">
        <v>1076</v>
      </c>
      <c r="C419" s="514" t="s">
        <v>1018</v>
      </c>
      <c r="D419" s="513" t="s">
        <v>204</v>
      </c>
      <c r="E419" s="513" t="s">
        <v>1077</v>
      </c>
      <c r="F419" s="513" t="s">
        <v>273</v>
      </c>
      <c r="G419" s="182">
        <v>3</v>
      </c>
      <c r="H419" s="182">
        <v>523.84</v>
      </c>
      <c r="I419" s="182">
        <v>16.16</v>
      </c>
      <c r="J419" s="182">
        <v>540</v>
      </c>
      <c r="K419" s="182">
        <v>99.18</v>
      </c>
      <c r="L419" s="182">
        <v>4.82</v>
      </c>
      <c r="M419" s="182">
        <v>104</v>
      </c>
      <c r="N419" s="182">
        <v>0</v>
      </c>
      <c r="O419" s="182">
        <v>0</v>
      </c>
      <c r="P419" s="182">
        <v>0</v>
      </c>
      <c r="Q419" s="182">
        <v>623.02</v>
      </c>
      <c r="R419" s="182">
        <v>20.98</v>
      </c>
      <c r="S419" s="182">
        <v>644</v>
      </c>
      <c r="T419" s="515">
        <v>644</v>
      </c>
      <c r="U419" s="515">
        <v>0</v>
      </c>
    </row>
    <row r="420" spans="1:21">
      <c r="A420" s="512">
        <v>31</v>
      </c>
      <c r="B420" s="513" t="s">
        <v>1078</v>
      </c>
      <c r="C420" s="514" t="s">
        <v>1018</v>
      </c>
      <c r="D420" s="513" t="s">
        <v>204</v>
      </c>
      <c r="E420" s="513" t="s">
        <v>1079</v>
      </c>
      <c r="F420" s="513" t="s">
        <v>273</v>
      </c>
      <c r="G420" s="182">
        <v>0</v>
      </c>
      <c r="H420" s="182">
        <v>509.39</v>
      </c>
      <c r="I420" s="182">
        <v>12.61</v>
      </c>
      <c r="J420" s="182">
        <v>522</v>
      </c>
      <c r="K420" s="182">
        <v>85.31</v>
      </c>
      <c r="L420" s="182">
        <v>4.6900000000000004</v>
      </c>
      <c r="M420" s="182">
        <v>90</v>
      </c>
      <c r="N420" s="182">
        <v>0</v>
      </c>
      <c r="O420" s="182">
        <v>0</v>
      </c>
      <c r="P420" s="182">
        <v>0</v>
      </c>
      <c r="Q420" s="182">
        <v>594.70000000000005</v>
      </c>
      <c r="R420" s="182">
        <v>17.3</v>
      </c>
      <c r="S420" s="182">
        <v>612</v>
      </c>
      <c r="T420" s="515">
        <v>612</v>
      </c>
      <c r="U420" s="515">
        <v>0</v>
      </c>
    </row>
    <row r="421" spans="1:21">
      <c r="A421" s="512">
        <v>32</v>
      </c>
      <c r="B421" s="513" t="s">
        <v>1080</v>
      </c>
      <c r="C421" s="514" t="s">
        <v>1018</v>
      </c>
      <c r="D421" s="513" t="s">
        <v>204</v>
      </c>
      <c r="E421" s="513" t="s">
        <v>1081</v>
      </c>
      <c r="F421" s="513" t="s">
        <v>273</v>
      </c>
      <c r="G421" s="182">
        <v>0</v>
      </c>
      <c r="H421" s="182">
        <v>523.97</v>
      </c>
      <c r="I421" s="182">
        <v>17.03</v>
      </c>
      <c r="J421" s="182">
        <v>541</v>
      </c>
      <c r="K421" s="182">
        <v>85.16</v>
      </c>
      <c r="L421" s="182">
        <v>4.84</v>
      </c>
      <c r="M421" s="182">
        <v>90</v>
      </c>
      <c r="N421" s="182">
        <v>0</v>
      </c>
      <c r="O421" s="182">
        <v>0</v>
      </c>
      <c r="P421" s="182">
        <v>0</v>
      </c>
      <c r="Q421" s="182">
        <v>609.13</v>
      </c>
      <c r="R421" s="182">
        <v>21.87</v>
      </c>
      <c r="S421" s="182">
        <v>631</v>
      </c>
      <c r="T421" s="515">
        <v>631</v>
      </c>
      <c r="U421" s="515">
        <v>0</v>
      </c>
    </row>
    <row r="422" spans="1:21">
      <c r="A422" s="512">
        <v>33</v>
      </c>
      <c r="B422" s="513" t="s">
        <v>1082</v>
      </c>
      <c r="C422" s="514" t="s">
        <v>1018</v>
      </c>
      <c r="D422" s="513" t="s">
        <v>204</v>
      </c>
      <c r="E422" s="513" t="s">
        <v>1083</v>
      </c>
      <c r="F422" s="513" t="s">
        <v>273</v>
      </c>
      <c r="G422" s="182">
        <v>0</v>
      </c>
      <c r="H422" s="182">
        <v>556.52</v>
      </c>
      <c r="I422" s="182">
        <v>16.48</v>
      </c>
      <c r="J422" s="182">
        <v>573</v>
      </c>
      <c r="K422" s="182">
        <v>84.83</v>
      </c>
      <c r="L422" s="182">
        <v>5.17</v>
      </c>
      <c r="M422" s="182">
        <v>90</v>
      </c>
      <c r="N422" s="182">
        <v>0</v>
      </c>
      <c r="O422" s="182">
        <v>0</v>
      </c>
      <c r="P422" s="182">
        <v>0</v>
      </c>
      <c r="Q422" s="182">
        <v>641.35</v>
      </c>
      <c r="R422" s="182">
        <v>21.65</v>
      </c>
      <c r="S422" s="182">
        <v>663</v>
      </c>
      <c r="T422" s="515">
        <v>663</v>
      </c>
      <c r="U422" s="515">
        <v>0</v>
      </c>
    </row>
    <row r="423" spans="1:21">
      <c r="A423" s="512">
        <v>34</v>
      </c>
      <c r="B423" s="513" t="s">
        <v>1084</v>
      </c>
      <c r="C423" s="514" t="s">
        <v>1018</v>
      </c>
      <c r="D423" s="513" t="s">
        <v>204</v>
      </c>
      <c r="E423" s="513" t="s">
        <v>1085</v>
      </c>
      <c r="F423" s="513" t="s">
        <v>273</v>
      </c>
      <c r="G423" s="182">
        <v>0</v>
      </c>
      <c r="H423" s="182">
        <v>424.58</v>
      </c>
      <c r="I423" s="182">
        <v>12.42</v>
      </c>
      <c r="J423" s="182">
        <v>437</v>
      </c>
      <c r="K423" s="182">
        <v>85.15</v>
      </c>
      <c r="L423" s="182">
        <v>3.85</v>
      </c>
      <c r="M423" s="182">
        <v>89</v>
      </c>
      <c r="N423" s="182">
        <v>0</v>
      </c>
      <c r="O423" s="182">
        <v>0</v>
      </c>
      <c r="P423" s="182">
        <v>0</v>
      </c>
      <c r="Q423" s="182">
        <v>509.73</v>
      </c>
      <c r="R423" s="182">
        <v>16.27</v>
      </c>
      <c r="S423" s="182">
        <v>526</v>
      </c>
      <c r="T423" s="515">
        <v>526</v>
      </c>
      <c r="U423" s="515">
        <v>0</v>
      </c>
    </row>
    <row r="424" spans="1:21">
      <c r="A424" s="512">
        <v>35</v>
      </c>
      <c r="B424" s="513" t="s">
        <v>1086</v>
      </c>
      <c r="C424" s="514" t="s">
        <v>1018</v>
      </c>
      <c r="D424" s="513" t="s">
        <v>204</v>
      </c>
      <c r="E424" s="513" t="s">
        <v>1087</v>
      </c>
      <c r="F424" s="513" t="s">
        <v>273</v>
      </c>
      <c r="G424" s="182">
        <v>0</v>
      </c>
      <c r="H424" s="182">
        <v>522.53</v>
      </c>
      <c r="I424" s="182">
        <v>15.47</v>
      </c>
      <c r="J424" s="182">
        <v>538</v>
      </c>
      <c r="K424" s="182">
        <v>85.17</v>
      </c>
      <c r="L424" s="182">
        <v>4.83</v>
      </c>
      <c r="M424" s="182">
        <v>90</v>
      </c>
      <c r="N424" s="182">
        <v>0</v>
      </c>
      <c r="O424" s="182">
        <v>0</v>
      </c>
      <c r="P424" s="182">
        <v>0</v>
      </c>
      <c r="Q424" s="182">
        <v>607.70000000000005</v>
      </c>
      <c r="R424" s="182">
        <v>20.3</v>
      </c>
      <c r="S424" s="182">
        <v>628</v>
      </c>
      <c r="T424" s="515">
        <v>628</v>
      </c>
      <c r="U424" s="515">
        <v>0</v>
      </c>
    </row>
    <row r="425" spans="1:21">
      <c r="A425" s="512">
        <v>36</v>
      </c>
      <c r="B425" s="513" t="s">
        <v>1088</v>
      </c>
      <c r="C425" s="514" t="s">
        <v>1018</v>
      </c>
      <c r="D425" s="513" t="s">
        <v>204</v>
      </c>
      <c r="E425" s="513" t="s">
        <v>1089</v>
      </c>
      <c r="F425" s="513" t="s">
        <v>273</v>
      </c>
      <c r="G425" s="182">
        <v>0</v>
      </c>
      <c r="H425" s="182">
        <v>424.57</v>
      </c>
      <c r="I425" s="182">
        <v>12.43</v>
      </c>
      <c r="J425" s="182">
        <v>437</v>
      </c>
      <c r="K425" s="182">
        <v>85.15</v>
      </c>
      <c r="L425" s="182">
        <v>3.85</v>
      </c>
      <c r="M425" s="182">
        <v>89</v>
      </c>
      <c r="N425" s="182">
        <v>0</v>
      </c>
      <c r="O425" s="182">
        <v>0</v>
      </c>
      <c r="P425" s="182">
        <v>0</v>
      </c>
      <c r="Q425" s="182">
        <v>509.72</v>
      </c>
      <c r="R425" s="182">
        <v>16.28</v>
      </c>
      <c r="S425" s="182">
        <v>526</v>
      </c>
      <c r="T425" s="515">
        <v>526</v>
      </c>
      <c r="U425" s="515">
        <v>0</v>
      </c>
    </row>
    <row r="426" spans="1:21">
      <c r="A426" s="512">
        <v>37</v>
      </c>
      <c r="B426" s="513" t="s">
        <v>1090</v>
      </c>
      <c r="C426" s="514" t="s">
        <v>1018</v>
      </c>
      <c r="D426" s="513" t="s">
        <v>204</v>
      </c>
      <c r="E426" s="513" t="s">
        <v>1091</v>
      </c>
      <c r="F426" s="513" t="s">
        <v>273</v>
      </c>
      <c r="G426" s="182">
        <v>0</v>
      </c>
      <c r="H426" s="182">
        <v>512.70000000000005</v>
      </c>
      <c r="I426" s="182">
        <v>15.3</v>
      </c>
      <c r="J426" s="182">
        <v>528</v>
      </c>
      <c r="K426" s="182">
        <v>85.27</v>
      </c>
      <c r="L426" s="182">
        <v>4.7300000000000004</v>
      </c>
      <c r="M426" s="182">
        <v>90</v>
      </c>
      <c r="N426" s="182">
        <v>0</v>
      </c>
      <c r="O426" s="182">
        <v>0</v>
      </c>
      <c r="P426" s="182">
        <v>0</v>
      </c>
      <c r="Q426" s="182">
        <v>597.97</v>
      </c>
      <c r="R426" s="182">
        <v>20.03</v>
      </c>
      <c r="S426" s="182">
        <v>618</v>
      </c>
      <c r="T426" s="515">
        <v>618</v>
      </c>
      <c r="U426" s="515">
        <v>0</v>
      </c>
    </row>
    <row r="427" spans="1:21">
      <c r="A427" s="512">
        <v>38</v>
      </c>
      <c r="B427" s="513" t="s">
        <v>1092</v>
      </c>
      <c r="C427" s="514" t="s">
        <v>1018</v>
      </c>
      <c r="D427" s="513" t="s">
        <v>204</v>
      </c>
      <c r="E427" s="513" t="s">
        <v>1093</v>
      </c>
      <c r="F427" s="513" t="s">
        <v>273</v>
      </c>
      <c r="G427" s="182">
        <v>0</v>
      </c>
      <c r="H427" s="182">
        <v>513.03</v>
      </c>
      <c r="I427" s="182">
        <v>14.97</v>
      </c>
      <c r="J427" s="182">
        <v>528</v>
      </c>
      <c r="K427" s="182">
        <v>85.27</v>
      </c>
      <c r="L427" s="182">
        <v>4.7300000000000004</v>
      </c>
      <c r="M427" s="182">
        <v>90</v>
      </c>
      <c r="N427" s="182">
        <v>0</v>
      </c>
      <c r="O427" s="182">
        <v>0</v>
      </c>
      <c r="P427" s="182">
        <v>0</v>
      </c>
      <c r="Q427" s="182">
        <v>598.29999999999995</v>
      </c>
      <c r="R427" s="182">
        <v>19.7</v>
      </c>
      <c r="S427" s="182">
        <v>618</v>
      </c>
      <c r="T427" s="515">
        <v>618</v>
      </c>
      <c r="U427" s="515">
        <v>0</v>
      </c>
    </row>
    <row r="428" spans="1:21">
      <c r="A428" s="512">
        <v>39</v>
      </c>
      <c r="B428" s="513" t="s">
        <v>1094</v>
      </c>
      <c r="C428" s="514" t="s">
        <v>1018</v>
      </c>
      <c r="D428" s="513" t="s">
        <v>204</v>
      </c>
      <c r="E428" s="513" t="s">
        <v>1095</v>
      </c>
      <c r="F428" s="513" t="s">
        <v>273</v>
      </c>
      <c r="G428" s="182">
        <v>0</v>
      </c>
      <c r="H428" s="182">
        <v>518.45000000000005</v>
      </c>
      <c r="I428" s="182">
        <v>14.55</v>
      </c>
      <c r="J428" s="182">
        <v>533</v>
      </c>
      <c r="K428" s="182">
        <v>85.21</v>
      </c>
      <c r="L428" s="182">
        <v>4.79</v>
      </c>
      <c r="M428" s="182">
        <v>90</v>
      </c>
      <c r="N428" s="182">
        <v>0</v>
      </c>
      <c r="O428" s="182">
        <v>0</v>
      </c>
      <c r="P428" s="182">
        <v>0</v>
      </c>
      <c r="Q428" s="182">
        <v>603.66</v>
      </c>
      <c r="R428" s="182">
        <v>19.34</v>
      </c>
      <c r="S428" s="182">
        <v>623</v>
      </c>
      <c r="T428" s="515">
        <v>623</v>
      </c>
      <c r="U428" s="515">
        <v>0</v>
      </c>
    </row>
    <row r="429" spans="1:21">
      <c r="A429" s="512">
        <v>40</v>
      </c>
      <c r="B429" s="513" t="s">
        <v>1096</v>
      </c>
      <c r="C429" s="514" t="s">
        <v>1018</v>
      </c>
      <c r="D429" s="513" t="s">
        <v>204</v>
      </c>
      <c r="E429" s="513" t="s">
        <v>1097</v>
      </c>
      <c r="F429" s="513" t="s">
        <v>273</v>
      </c>
      <c r="G429" s="182">
        <v>1</v>
      </c>
      <c r="H429" s="182">
        <v>550.83000000000004</v>
      </c>
      <c r="I429" s="182">
        <v>18.170000000000002</v>
      </c>
      <c r="J429" s="182">
        <v>569</v>
      </c>
      <c r="K429" s="182">
        <v>89.93</v>
      </c>
      <c r="L429" s="182">
        <v>5.07</v>
      </c>
      <c r="M429" s="182">
        <v>95</v>
      </c>
      <c r="N429" s="182">
        <v>0</v>
      </c>
      <c r="O429" s="182">
        <v>0</v>
      </c>
      <c r="P429" s="182">
        <v>0</v>
      </c>
      <c r="Q429" s="182">
        <v>640.76</v>
      </c>
      <c r="R429" s="182">
        <v>23.24</v>
      </c>
      <c r="S429" s="182">
        <v>664</v>
      </c>
      <c r="T429" s="515">
        <v>664</v>
      </c>
      <c r="U429" s="515">
        <v>0</v>
      </c>
    </row>
    <row r="430" spans="1:21">
      <c r="A430" s="512">
        <v>41</v>
      </c>
      <c r="B430" s="513" t="s">
        <v>1098</v>
      </c>
      <c r="C430" s="514" t="s">
        <v>1018</v>
      </c>
      <c r="D430" s="513" t="s">
        <v>204</v>
      </c>
      <c r="E430" s="513" t="s">
        <v>1099</v>
      </c>
      <c r="F430" s="513" t="s">
        <v>273</v>
      </c>
      <c r="G430" s="182">
        <v>0</v>
      </c>
      <c r="H430" s="182">
        <v>513.38</v>
      </c>
      <c r="I430" s="182">
        <v>15.62</v>
      </c>
      <c r="J430" s="182">
        <v>529</v>
      </c>
      <c r="K430" s="182">
        <v>85.27</v>
      </c>
      <c r="L430" s="182">
        <v>4.7300000000000004</v>
      </c>
      <c r="M430" s="182">
        <v>90</v>
      </c>
      <c r="N430" s="182">
        <v>0</v>
      </c>
      <c r="O430" s="182">
        <v>0</v>
      </c>
      <c r="P430" s="182">
        <v>0</v>
      </c>
      <c r="Q430" s="182">
        <v>598.65</v>
      </c>
      <c r="R430" s="182">
        <v>20.350000000000001</v>
      </c>
      <c r="S430" s="182">
        <v>619</v>
      </c>
      <c r="T430" s="515">
        <v>619</v>
      </c>
      <c r="U430" s="515">
        <v>0</v>
      </c>
    </row>
    <row r="431" spans="1:21">
      <c r="A431" s="512">
        <v>42</v>
      </c>
      <c r="B431" s="513" t="s">
        <v>1100</v>
      </c>
      <c r="C431" s="514" t="s">
        <v>1018</v>
      </c>
      <c r="D431" s="513" t="s">
        <v>204</v>
      </c>
      <c r="E431" s="513" t="s">
        <v>1101</v>
      </c>
      <c r="F431" s="513" t="s">
        <v>273</v>
      </c>
      <c r="G431" s="182">
        <v>0</v>
      </c>
      <c r="H431" s="182">
        <v>513.26</v>
      </c>
      <c r="I431" s="182">
        <v>14.74</v>
      </c>
      <c r="J431" s="182">
        <v>528</v>
      </c>
      <c r="K431" s="182">
        <v>85.27</v>
      </c>
      <c r="L431" s="182">
        <v>4.7300000000000004</v>
      </c>
      <c r="M431" s="182">
        <v>90</v>
      </c>
      <c r="N431" s="182">
        <v>0</v>
      </c>
      <c r="O431" s="182">
        <v>0</v>
      </c>
      <c r="P431" s="182">
        <v>0</v>
      </c>
      <c r="Q431" s="182">
        <v>598.53</v>
      </c>
      <c r="R431" s="182">
        <v>19.47</v>
      </c>
      <c r="S431" s="182">
        <v>618</v>
      </c>
      <c r="T431" s="515">
        <v>618</v>
      </c>
      <c r="U431" s="515">
        <v>0</v>
      </c>
    </row>
    <row r="432" spans="1:21">
      <c r="A432" s="512">
        <v>43</v>
      </c>
      <c r="B432" s="513" t="s">
        <v>1102</v>
      </c>
      <c r="C432" s="514" t="s">
        <v>1018</v>
      </c>
      <c r="D432" s="513" t="s">
        <v>204</v>
      </c>
      <c r="E432" s="513" t="s">
        <v>1103</v>
      </c>
      <c r="F432" s="513" t="s">
        <v>273</v>
      </c>
      <c r="G432" s="182">
        <v>0</v>
      </c>
      <c r="H432" s="182">
        <v>424.44</v>
      </c>
      <c r="I432" s="182">
        <v>12.56</v>
      </c>
      <c r="J432" s="182">
        <v>437</v>
      </c>
      <c r="K432" s="182">
        <v>85.15</v>
      </c>
      <c r="L432" s="182">
        <v>3.85</v>
      </c>
      <c r="M432" s="182">
        <v>89</v>
      </c>
      <c r="N432" s="182">
        <v>0</v>
      </c>
      <c r="O432" s="182">
        <v>0</v>
      </c>
      <c r="P432" s="182">
        <v>0</v>
      </c>
      <c r="Q432" s="182">
        <v>509.59</v>
      </c>
      <c r="R432" s="182">
        <v>16.41</v>
      </c>
      <c r="S432" s="182">
        <v>526</v>
      </c>
      <c r="T432" s="515">
        <v>526</v>
      </c>
      <c r="U432" s="515">
        <v>0</v>
      </c>
    </row>
    <row r="433" spans="1:21">
      <c r="A433" s="512">
        <v>44</v>
      </c>
      <c r="B433" s="513" t="s">
        <v>1104</v>
      </c>
      <c r="C433" s="514" t="s">
        <v>1018</v>
      </c>
      <c r="D433" s="513" t="s">
        <v>204</v>
      </c>
      <c r="E433" s="513" t="s">
        <v>1105</v>
      </c>
      <c r="F433" s="513" t="s">
        <v>273</v>
      </c>
      <c r="G433" s="182">
        <v>0</v>
      </c>
      <c r="H433" s="182">
        <v>512.80999999999995</v>
      </c>
      <c r="I433" s="182">
        <v>15.19</v>
      </c>
      <c r="J433" s="182">
        <v>528</v>
      </c>
      <c r="K433" s="182">
        <v>85.27</v>
      </c>
      <c r="L433" s="182">
        <v>4.7300000000000004</v>
      </c>
      <c r="M433" s="182">
        <v>90</v>
      </c>
      <c r="N433" s="182">
        <v>0</v>
      </c>
      <c r="O433" s="182">
        <v>0</v>
      </c>
      <c r="P433" s="182">
        <v>0</v>
      </c>
      <c r="Q433" s="182">
        <v>598.08000000000004</v>
      </c>
      <c r="R433" s="182">
        <v>19.920000000000002</v>
      </c>
      <c r="S433" s="182">
        <v>618</v>
      </c>
      <c r="T433" s="515">
        <v>618</v>
      </c>
      <c r="U433" s="515">
        <v>0</v>
      </c>
    </row>
    <row r="434" spans="1:21">
      <c r="A434" s="512">
        <v>45</v>
      </c>
      <c r="B434" s="513" t="s">
        <v>1106</v>
      </c>
      <c r="C434" s="514" t="s">
        <v>1018</v>
      </c>
      <c r="D434" s="513" t="s">
        <v>204</v>
      </c>
      <c r="E434" s="513" t="s">
        <v>1107</v>
      </c>
      <c r="F434" s="513" t="s">
        <v>273</v>
      </c>
      <c r="G434" s="182">
        <v>0</v>
      </c>
      <c r="H434" s="182">
        <v>554.28</v>
      </c>
      <c r="I434" s="182">
        <v>18.72</v>
      </c>
      <c r="J434" s="182">
        <v>573</v>
      </c>
      <c r="K434" s="182">
        <v>84.85</v>
      </c>
      <c r="L434" s="182">
        <v>5.15</v>
      </c>
      <c r="M434" s="182">
        <v>90</v>
      </c>
      <c r="N434" s="182">
        <v>0</v>
      </c>
      <c r="O434" s="182">
        <v>0</v>
      </c>
      <c r="P434" s="182">
        <v>0</v>
      </c>
      <c r="Q434" s="182">
        <v>639.13</v>
      </c>
      <c r="R434" s="182">
        <v>23.87</v>
      </c>
      <c r="S434" s="182">
        <v>663</v>
      </c>
      <c r="T434" s="515">
        <v>663</v>
      </c>
      <c r="U434" s="515">
        <v>0</v>
      </c>
    </row>
    <row r="435" spans="1:21">
      <c r="A435" s="512">
        <v>46</v>
      </c>
      <c r="B435" s="513" t="s">
        <v>1108</v>
      </c>
      <c r="C435" s="514" t="s">
        <v>1018</v>
      </c>
      <c r="D435" s="513" t="s">
        <v>204</v>
      </c>
      <c r="E435" s="513" t="s">
        <v>1109</v>
      </c>
      <c r="F435" s="513" t="s">
        <v>273</v>
      </c>
      <c r="G435" s="182">
        <v>0</v>
      </c>
      <c r="H435" s="182">
        <v>425.38</v>
      </c>
      <c r="I435" s="182">
        <v>12.62</v>
      </c>
      <c r="J435" s="182">
        <v>438</v>
      </c>
      <c r="K435" s="182">
        <v>85.15</v>
      </c>
      <c r="L435" s="182">
        <v>3.85</v>
      </c>
      <c r="M435" s="182">
        <v>89</v>
      </c>
      <c r="N435" s="182">
        <v>0</v>
      </c>
      <c r="O435" s="182">
        <v>0</v>
      </c>
      <c r="P435" s="182">
        <v>0</v>
      </c>
      <c r="Q435" s="182">
        <v>510.53</v>
      </c>
      <c r="R435" s="182">
        <v>16.47</v>
      </c>
      <c r="S435" s="182">
        <v>527</v>
      </c>
      <c r="T435" s="515">
        <v>527</v>
      </c>
      <c r="U435" s="515">
        <v>0</v>
      </c>
    </row>
    <row r="436" spans="1:21">
      <c r="A436" s="512">
        <v>47</v>
      </c>
      <c r="B436" s="513" t="s">
        <v>1110</v>
      </c>
      <c r="C436" s="514" t="s">
        <v>1018</v>
      </c>
      <c r="D436" s="513" t="s">
        <v>204</v>
      </c>
      <c r="E436" s="513" t="s">
        <v>1111</v>
      </c>
      <c r="F436" s="513" t="s">
        <v>273</v>
      </c>
      <c r="G436" s="182">
        <v>0</v>
      </c>
      <c r="H436" s="182">
        <v>513.02</v>
      </c>
      <c r="I436" s="182">
        <v>14.98</v>
      </c>
      <c r="J436" s="182">
        <v>528</v>
      </c>
      <c r="K436" s="182">
        <v>85.27</v>
      </c>
      <c r="L436" s="182">
        <v>4.7300000000000004</v>
      </c>
      <c r="M436" s="182">
        <v>90</v>
      </c>
      <c r="N436" s="182">
        <v>0</v>
      </c>
      <c r="O436" s="182">
        <v>0</v>
      </c>
      <c r="P436" s="182">
        <v>0</v>
      </c>
      <c r="Q436" s="182">
        <v>598.29</v>
      </c>
      <c r="R436" s="182">
        <v>19.71</v>
      </c>
      <c r="S436" s="182">
        <v>618</v>
      </c>
      <c r="T436" s="515">
        <v>618</v>
      </c>
      <c r="U436" s="515">
        <v>0</v>
      </c>
    </row>
    <row r="437" spans="1:21">
      <c r="A437" s="512">
        <v>48</v>
      </c>
      <c r="B437" s="513" t="s">
        <v>1112</v>
      </c>
      <c r="C437" s="514" t="s">
        <v>1018</v>
      </c>
      <c r="D437" s="513" t="s">
        <v>204</v>
      </c>
      <c r="E437" s="513" t="s">
        <v>1113</v>
      </c>
      <c r="F437" s="513" t="s">
        <v>273</v>
      </c>
      <c r="G437" s="182">
        <v>0</v>
      </c>
      <c r="H437" s="182">
        <v>513.38</v>
      </c>
      <c r="I437" s="182">
        <v>14.62</v>
      </c>
      <c r="J437" s="182">
        <v>528</v>
      </c>
      <c r="K437" s="182">
        <v>85.27</v>
      </c>
      <c r="L437" s="182">
        <v>4.7300000000000004</v>
      </c>
      <c r="M437" s="182">
        <v>90</v>
      </c>
      <c r="N437" s="182">
        <v>0</v>
      </c>
      <c r="O437" s="182">
        <v>0</v>
      </c>
      <c r="P437" s="182">
        <v>0</v>
      </c>
      <c r="Q437" s="182">
        <v>598.65</v>
      </c>
      <c r="R437" s="182">
        <v>19.350000000000001</v>
      </c>
      <c r="S437" s="182">
        <v>618</v>
      </c>
      <c r="T437" s="515">
        <v>618</v>
      </c>
      <c r="U437" s="515">
        <v>0</v>
      </c>
    </row>
    <row r="438" spans="1:21">
      <c r="A438" s="512">
        <v>49</v>
      </c>
      <c r="B438" s="513" t="s">
        <v>1114</v>
      </c>
      <c r="C438" s="514" t="s">
        <v>1018</v>
      </c>
      <c r="D438" s="513" t="s">
        <v>204</v>
      </c>
      <c r="E438" s="513" t="s">
        <v>1115</v>
      </c>
      <c r="F438" s="513" t="s">
        <v>273</v>
      </c>
      <c r="G438" s="182">
        <v>0</v>
      </c>
      <c r="H438" s="182">
        <v>512.82000000000005</v>
      </c>
      <c r="I438" s="182">
        <v>15.18</v>
      </c>
      <c r="J438" s="182">
        <v>528</v>
      </c>
      <c r="K438" s="182">
        <v>85.27</v>
      </c>
      <c r="L438" s="182">
        <v>4.7300000000000004</v>
      </c>
      <c r="M438" s="182">
        <v>90</v>
      </c>
      <c r="N438" s="182">
        <v>0</v>
      </c>
      <c r="O438" s="182">
        <v>0</v>
      </c>
      <c r="P438" s="182">
        <v>0</v>
      </c>
      <c r="Q438" s="182">
        <v>598.09</v>
      </c>
      <c r="R438" s="182">
        <v>19.91</v>
      </c>
      <c r="S438" s="182">
        <v>618</v>
      </c>
      <c r="T438" s="515">
        <v>618</v>
      </c>
      <c r="U438" s="515">
        <v>0</v>
      </c>
    </row>
    <row r="439" spans="1:21">
      <c r="A439" s="512">
        <v>50</v>
      </c>
      <c r="B439" s="513" t="s">
        <v>1116</v>
      </c>
      <c r="C439" s="514" t="s">
        <v>1018</v>
      </c>
      <c r="D439" s="513" t="s">
        <v>204</v>
      </c>
      <c r="E439" s="513" t="s">
        <v>1117</v>
      </c>
      <c r="F439" s="513" t="s">
        <v>273</v>
      </c>
      <c r="G439" s="182">
        <v>3</v>
      </c>
      <c r="H439" s="182">
        <v>626.39</v>
      </c>
      <c r="I439" s="182">
        <v>18.61</v>
      </c>
      <c r="J439" s="182">
        <v>645</v>
      </c>
      <c r="K439" s="182">
        <v>99.27</v>
      </c>
      <c r="L439" s="182">
        <v>5.73</v>
      </c>
      <c r="M439" s="182">
        <v>105</v>
      </c>
      <c r="N439" s="182">
        <v>0</v>
      </c>
      <c r="O439" s="182">
        <v>0</v>
      </c>
      <c r="P439" s="182">
        <v>0</v>
      </c>
      <c r="Q439" s="182">
        <v>725.66</v>
      </c>
      <c r="R439" s="182">
        <v>24.34</v>
      </c>
      <c r="S439" s="182">
        <v>750</v>
      </c>
      <c r="T439" s="515">
        <v>750</v>
      </c>
      <c r="U439" s="515">
        <v>0</v>
      </c>
    </row>
    <row r="440" spans="1:21">
      <c r="A440" s="512">
        <v>51</v>
      </c>
      <c r="B440" s="513" t="s">
        <v>1118</v>
      </c>
      <c r="C440" s="514" t="s">
        <v>1018</v>
      </c>
      <c r="D440" s="513" t="s">
        <v>204</v>
      </c>
      <c r="E440" s="513" t="s">
        <v>1119</v>
      </c>
      <c r="F440" s="513" t="s">
        <v>273</v>
      </c>
      <c r="G440" s="182">
        <v>0</v>
      </c>
      <c r="H440" s="182">
        <v>512.82000000000005</v>
      </c>
      <c r="I440" s="182">
        <v>15.18</v>
      </c>
      <c r="J440" s="182">
        <v>528</v>
      </c>
      <c r="K440" s="182">
        <v>85.27</v>
      </c>
      <c r="L440" s="182">
        <v>4.7300000000000004</v>
      </c>
      <c r="M440" s="182">
        <v>90</v>
      </c>
      <c r="N440" s="182">
        <v>0</v>
      </c>
      <c r="O440" s="182">
        <v>0</v>
      </c>
      <c r="P440" s="182">
        <v>0</v>
      </c>
      <c r="Q440" s="182">
        <v>598.09</v>
      </c>
      <c r="R440" s="182">
        <v>19.91</v>
      </c>
      <c r="S440" s="182">
        <v>618</v>
      </c>
      <c r="T440" s="515">
        <v>618</v>
      </c>
      <c r="U440" s="515">
        <v>0</v>
      </c>
    </row>
    <row r="441" spans="1:21">
      <c r="A441" s="512">
        <v>52</v>
      </c>
      <c r="B441" s="513" t="s">
        <v>1120</v>
      </c>
      <c r="C441" s="514" t="s">
        <v>1018</v>
      </c>
      <c r="D441" s="513" t="s">
        <v>204</v>
      </c>
      <c r="E441" s="513" t="s">
        <v>1121</v>
      </c>
      <c r="F441" s="513" t="s">
        <v>273</v>
      </c>
      <c r="G441" s="182">
        <v>0</v>
      </c>
      <c r="H441" s="182">
        <v>513.16</v>
      </c>
      <c r="I441" s="182">
        <v>14.84</v>
      </c>
      <c r="J441" s="182">
        <v>528</v>
      </c>
      <c r="K441" s="182">
        <v>85.27</v>
      </c>
      <c r="L441" s="182">
        <v>4.7300000000000004</v>
      </c>
      <c r="M441" s="182">
        <v>90</v>
      </c>
      <c r="N441" s="182">
        <v>0</v>
      </c>
      <c r="O441" s="182">
        <v>0</v>
      </c>
      <c r="P441" s="182">
        <v>0</v>
      </c>
      <c r="Q441" s="182">
        <v>598.42999999999995</v>
      </c>
      <c r="R441" s="182">
        <v>19.57</v>
      </c>
      <c r="S441" s="182">
        <v>618</v>
      </c>
      <c r="T441" s="515">
        <v>618</v>
      </c>
      <c r="U441" s="515">
        <v>0</v>
      </c>
    </row>
    <row r="442" spans="1:21">
      <c r="A442" s="512">
        <v>53</v>
      </c>
      <c r="B442" s="513" t="s">
        <v>1122</v>
      </c>
      <c r="C442" s="514" t="s">
        <v>1018</v>
      </c>
      <c r="D442" s="513" t="s">
        <v>204</v>
      </c>
      <c r="E442" s="513" t="s">
        <v>1123</v>
      </c>
      <c r="F442" s="513" t="s">
        <v>273</v>
      </c>
      <c r="G442" s="182">
        <v>11</v>
      </c>
      <c r="H442" s="182">
        <v>517.97</v>
      </c>
      <c r="I442" s="182">
        <v>15.03</v>
      </c>
      <c r="J442" s="182">
        <v>533</v>
      </c>
      <c r="K442" s="182">
        <v>139.22</v>
      </c>
      <c r="L442" s="182">
        <v>4.78</v>
      </c>
      <c r="M442" s="182">
        <v>144</v>
      </c>
      <c r="N442" s="182">
        <v>0</v>
      </c>
      <c r="O442" s="182">
        <v>0</v>
      </c>
      <c r="P442" s="182">
        <v>0</v>
      </c>
      <c r="Q442" s="182">
        <v>657.19</v>
      </c>
      <c r="R442" s="182">
        <v>19.809999999999999</v>
      </c>
      <c r="S442" s="182">
        <v>677</v>
      </c>
      <c r="T442" s="515">
        <v>677</v>
      </c>
      <c r="U442" s="515">
        <v>0</v>
      </c>
    </row>
    <row r="443" spans="1:21">
      <c r="A443" s="512">
        <v>54</v>
      </c>
      <c r="B443" s="513" t="s">
        <v>1124</v>
      </c>
      <c r="C443" s="514" t="s">
        <v>1018</v>
      </c>
      <c r="D443" s="513" t="s">
        <v>204</v>
      </c>
      <c r="E443" s="513" t="s">
        <v>1125</v>
      </c>
      <c r="F443" s="513" t="s">
        <v>273</v>
      </c>
      <c r="G443" s="182">
        <v>0</v>
      </c>
      <c r="H443" s="182">
        <v>424.58</v>
      </c>
      <c r="I443" s="182">
        <v>12.42</v>
      </c>
      <c r="J443" s="182">
        <v>437</v>
      </c>
      <c r="K443" s="182">
        <v>85.15</v>
      </c>
      <c r="L443" s="182">
        <v>3.85</v>
      </c>
      <c r="M443" s="182">
        <v>89</v>
      </c>
      <c r="N443" s="182">
        <v>0</v>
      </c>
      <c r="O443" s="182">
        <v>0</v>
      </c>
      <c r="P443" s="182">
        <v>0</v>
      </c>
      <c r="Q443" s="182">
        <v>509.73</v>
      </c>
      <c r="R443" s="182">
        <v>16.27</v>
      </c>
      <c r="S443" s="182">
        <v>526</v>
      </c>
      <c r="T443" s="515">
        <v>526</v>
      </c>
      <c r="U443" s="515">
        <v>0</v>
      </c>
    </row>
    <row r="444" spans="1:21">
      <c r="A444" s="512">
        <v>55</v>
      </c>
      <c r="B444" s="513" t="s">
        <v>1126</v>
      </c>
      <c r="C444" s="514" t="s">
        <v>1018</v>
      </c>
      <c r="D444" s="513" t="s">
        <v>204</v>
      </c>
      <c r="E444" s="513" t="s">
        <v>1127</v>
      </c>
      <c r="F444" s="513" t="s">
        <v>273</v>
      </c>
      <c r="G444" s="182">
        <v>0</v>
      </c>
      <c r="H444" s="182">
        <v>518.42999999999995</v>
      </c>
      <c r="I444" s="182">
        <v>15.57</v>
      </c>
      <c r="J444" s="182">
        <v>534</v>
      </c>
      <c r="K444" s="182">
        <v>85.22</v>
      </c>
      <c r="L444" s="182">
        <v>4.78</v>
      </c>
      <c r="M444" s="182">
        <v>90</v>
      </c>
      <c r="N444" s="182">
        <v>0</v>
      </c>
      <c r="O444" s="182">
        <v>0</v>
      </c>
      <c r="P444" s="182">
        <v>0</v>
      </c>
      <c r="Q444" s="182">
        <v>603.65</v>
      </c>
      <c r="R444" s="182">
        <v>20.350000000000001</v>
      </c>
      <c r="S444" s="182">
        <v>624</v>
      </c>
      <c r="T444" s="515">
        <v>624</v>
      </c>
      <c r="U444" s="515">
        <v>0</v>
      </c>
    </row>
    <row r="445" spans="1:21">
      <c r="A445" s="512">
        <v>56</v>
      </c>
      <c r="B445" s="513" t="s">
        <v>1128</v>
      </c>
      <c r="C445" s="514" t="s">
        <v>1018</v>
      </c>
      <c r="D445" s="513" t="s">
        <v>204</v>
      </c>
      <c r="E445" s="513" t="s">
        <v>1129</v>
      </c>
      <c r="F445" s="513" t="s">
        <v>273</v>
      </c>
      <c r="G445" s="182">
        <v>0</v>
      </c>
      <c r="H445" s="182">
        <v>424.64</v>
      </c>
      <c r="I445" s="182">
        <v>12.36</v>
      </c>
      <c r="J445" s="182">
        <v>437</v>
      </c>
      <c r="K445" s="182">
        <v>85.15</v>
      </c>
      <c r="L445" s="182">
        <v>3.85</v>
      </c>
      <c r="M445" s="182">
        <v>89</v>
      </c>
      <c r="N445" s="182">
        <v>0</v>
      </c>
      <c r="O445" s="182">
        <v>0</v>
      </c>
      <c r="P445" s="182">
        <v>0</v>
      </c>
      <c r="Q445" s="182">
        <v>509.79</v>
      </c>
      <c r="R445" s="182">
        <v>16.21</v>
      </c>
      <c r="S445" s="182">
        <v>526</v>
      </c>
      <c r="T445" s="515">
        <v>526</v>
      </c>
      <c r="U445" s="515">
        <v>0</v>
      </c>
    </row>
    <row r="446" spans="1:21">
      <c r="A446" s="512">
        <v>57</v>
      </c>
      <c r="B446" s="513" t="s">
        <v>1130</v>
      </c>
      <c r="C446" s="514" t="s">
        <v>1018</v>
      </c>
      <c r="D446" s="513" t="s">
        <v>204</v>
      </c>
      <c r="E446" s="513" t="s">
        <v>1131</v>
      </c>
      <c r="F446" s="513" t="s">
        <v>273</v>
      </c>
      <c r="G446" s="182">
        <v>0</v>
      </c>
      <c r="H446" s="182">
        <v>591.58000000000004</v>
      </c>
      <c r="I446" s="182">
        <v>18.420000000000002</v>
      </c>
      <c r="J446" s="182">
        <v>610</v>
      </c>
      <c r="K446" s="182">
        <v>91.09</v>
      </c>
      <c r="L446" s="182">
        <v>5.91</v>
      </c>
      <c r="M446" s="182">
        <v>97</v>
      </c>
      <c r="N446" s="182">
        <v>0</v>
      </c>
      <c r="O446" s="182">
        <v>0</v>
      </c>
      <c r="P446" s="182">
        <v>0</v>
      </c>
      <c r="Q446" s="182">
        <v>682.67</v>
      </c>
      <c r="R446" s="182">
        <v>24.33</v>
      </c>
      <c r="S446" s="182">
        <v>707</v>
      </c>
      <c r="T446" s="515">
        <v>707</v>
      </c>
      <c r="U446" s="515">
        <v>0</v>
      </c>
    </row>
    <row r="447" spans="1:21">
      <c r="A447" s="512">
        <v>58</v>
      </c>
      <c r="B447" s="513" t="s">
        <v>1132</v>
      </c>
      <c r="C447" s="514" t="s">
        <v>1018</v>
      </c>
      <c r="D447" s="513" t="s">
        <v>204</v>
      </c>
      <c r="E447" s="513" t="s">
        <v>1133</v>
      </c>
      <c r="F447" s="513" t="s">
        <v>273</v>
      </c>
      <c r="G447" s="182">
        <v>0</v>
      </c>
      <c r="H447" s="182">
        <v>814.29</v>
      </c>
      <c r="I447" s="182">
        <v>24.71</v>
      </c>
      <c r="J447" s="182">
        <v>839</v>
      </c>
      <c r="K447" s="182">
        <v>135.47999999999999</v>
      </c>
      <c r="L447" s="182">
        <v>7.52</v>
      </c>
      <c r="M447" s="182">
        <v>143</v>
      </c>
      <c r="N447" s="182">
        <v>0</v>
      </c>
      <c r="O447" s="182">
        <v>0</v>
      </c>
      <c r="P447" s="182">
        <v>0</v>
      </c>
      <c r="Q447" s="182">
        <v>949.77</v>
      </c>
      <c r="R447" s="182">
        <v>32.229999999999997</v>
      </c>
      <c r="S447" s="182">
        <v>982</v>
      </c>
      <c r="T447" s="515">
        <v>982</v>
      </c>
      <c r="U447" s="515">
        <v>0</v>
      </c>
    </row>
    <row r="448" spans="1:21">
      <c r="A448" s="512">
        <v>59</v>
      </c>
      <c r="B448" s="513" t="s">
        <v>1134</v>
      </c>
      <c r="C448" s="514" t="s">
        <v>1018</v>
      </c>
      <c r="D448" s="513" t="s">
        <v>204</v>
      </c>
      <c r="E448" s="513" t="s">
        <v>1135</v>
      </c>
      <c r="F448" s="513" t="s">
        <v>273</v>
      </c>
      <c r="G448" s="182">
        <v>0</v>
      </c>
      <c r="H448" s="182">
        <v>513.47</v>
      </c>
      <c r="I448" s="182">
        <v>15.53</v>
      </c>
      <c r="J448" s="182">
        <v>529</v>
      </c>
      <c r="K448" s="182">
        <v>85.27</v>
      </c>
      <c r="L448" s="182">
        <v>4.7300000000000004</v>
      </c>
      <c r="M448" s="182">
        <v>90</v>
      </c>
      <c r="N448" s="182">
        <v>0</v>
      </c>
      <c r="O448" s="182">
        <v>0</v>
      </c>
      <c r="P448" s="182">
        <v>0</v>
      </c>
      <c r="Q448" s="182">
        <v>598.74</v>
      </c>
      <c r="R448" s="182">
        <v>20.260000000000002</v>
      </c>
      <c r="S448" s="182">
        <v>619</v>
      </c>
      <c r="T448" s="515">
        <v>619</v>
      </c>
      <c r="U448" s="515">
        <v>0</v>
      </c>
    </row>
    <row r="449" spans="1:21">
      <c r="A449" s="512">
        <v>60</v>
      </c>
      <c r="B449" s="513" t="s">
        <v>1136</v>
      </c>
      <c r="C449" s="514" t="s">
        <v>1018</v>
      </c>
      <c r="D449" s="513" t="s">
        <v>204</v>
      </c>
      <c r="E449" s="513" t="s">
        <v>1137</v>
      </c>
      <c r="F449" s="513" t="s">
        <v>273</v>
      </c>
      <c r="G449" s="182">
        <v>0</v>
      </c>
      <c r="H449" s="182">
        <v>424.02</v>
      </c>
      <c r="I449" s="182">
        <v>12.98</v>
      </c>
      <c r="J449" s="182">
        <v>437</v>
      </c>
      <c r="K449" s="182">
        <v>85.16</v>
      </c>
      <c r="L449" s="182">
        <v>3.84</v>
      </c>
      <c r="M449" s="182">
        <v>89</v>
      </c>
      <c r="N449" s="182">
        <v>0</v>
      </c>
      <c r="O449" s="182">
        <v>0</v>
      </c>
      <c r="P449" s="182">
        <v>0</v>
      </c>
      <c r="Q449" s="182">
        <v>509.18</v>
      </c>
      <c r="R449" s="182">
        <v>16.82</v>
      </c>
      <c r="S449" s="182">
        <v>526</v>
      </c>
      <c r="T449" s="515">
        <v>526</v>
      </c>
      <c r="U449" s="515">
        <v>0</v>
      </c>
    </row>
    <row r="450" spans="1:21">
      <c r="A450" s="512">
        <v>61</v>
      </c>
      <c r="B450" s="513" t="s">
        <v>1138</v>
      </c>
      <c r="C450" s="514" t="s">
        <v>1018</v>
      </c>
      <c r="D450" s="513" t="s">
        <v>204</v>
      </c>
      <c r="E450" s="513" t="s">
        <v>1139</v>
      </c>
      <c r="F450" s="513" t="s">
        <v>273</v>
      </c>
      <c r="G450" s="182">
        <v>0</v>
      </c>
      <c r="H450" s="182">
        <v>679.64</v>
      </c>
      <c r="I450" s="182">
        <v>17.36</v>
      </c>
      <c r="J450" s="182">
        <v>697</v>
      </c>
      <c r="K450" s="182">
        <v>84.94</v>
      </c>
      <c r="L450" s="182">
        <v>6.06</v>
      </c>
      <c r="M450" s="182">
        <v>91</v>
      </c>
      <c r="N450" s="182">
        <v>0</v>
      </c>
      <c r="O450" s="182">
        <v>0</v>
      </c>
      <c r="P450" s="182">
        <v>0</v>
      </c>
      <c r="Q450" s="182">
        <v>764.58</v>
      </c>
      <c r="R450" s="182">
        <v>23.42</v>
      </c>
      <c r="S450" s="182">
        <v>788</v>
      </c>
      <c r="T450" s="515">
        <v>788</v>
      </c>
      <c r="U450" s="515">
        <v>0</v>
      </c>
    </row>
    <row r="451" spans="1:21">
      <c r="A451" s="512">
        <v>62</v>
      </c>
      <c r="B451" s="513" t="s">
        <v>1140</v>
      </c>
      <c r="C451" s="514" t="s">
        <v>1018</v>
      </c>
      <c r="D451" s="513" t="s">
        <v>204</v>
      </c>
      <c r="E451" s="513" t="s">
        <v>1141</v>
      </c>
      <c r="F451" s="513" t="s">
        <v>273</v>
      </c>
      <c r="G451" s="182">
        <v>0</v>
      </c>
      <c r="H451" s="182">
        <v>512.82000000000005</v>
      </c>
      <c r="I451" s="182">
        <v>15.18</v>
      </c>
      <c r="J451" s="182">
        <v>528</v>
      </c>
      <c r="K451" s="182">
        <v>85.27</v>
      </c>
      <c r="L451" s="182">
        <v>4.7300000000000004</v>
      </c>
      <c r="M451" s="182">
        <v>90</v>
      </c>
      <c r="N451" s="182">
        <v>0</v>
      </c>
      <c r="O451" s="182">
        <v>0</v>
      </c>
      <c r="P451" s="182">
        <v>0</v>
      </c>
      <c r="Q451" s="182">
        <v>598.09</v>
      </c>
      <c r="R451" s="182">
        <v>19.91</v>
      </c>
      <c r="S451" s="182">
        <v>618</v>
      </c>
      <c r="T451" s="515">
        <v>618</v>
      </c>
      <c r="U451" s="515">
        <v>0</v>
      </c>
    </row>
    <row r="452" spans="1:21">
      <c r="A452" s="512">
        <v>63</v>
      </c>
      <c r="B452" s="513" t="s">
        <v>1142</v>
      </c>
      <c r="C452" s="514" t="s">
        <v>1018</v>
      </c>
      <c r="D452" s="513" t="s">
        <v>204</v>
      </c>
      <c r="E452" s="513" t="s">
        <v>1143</v>
      </c>
      <c r="F452" s="513" t="s">
        <v>273</v>
      </c>
      <c r="G452" s="182">
        <v>0</v>
      </c>
      <c r="H452" s="182">
        <v>513.41</v>
      </c>
      <c r="I452" s="182">
        <v>14.59</v>
      </c>
      <c r="J452" s="182">
        <v>528</v>
      </c>
      <c r="K452" s="182">
        <v>85.27</v>
      </c>
      <c r="L452" s="182">
        <v>4.7300000000000004</v>
      </c>
      <c r="M452" s="182">
        <v>90</v>
      </c>
      <c r="N452" s="182">
        <v>0</v>
      </c>
      <c r="O452" s="182">
        <v>0</v>
      </c>
      <c r="P452" s="182">
        <v>0</v>
      </c>
      <c r="Q452" s="182">
        <v>598.67999999999995</v>
      </c>
      <c r="R452" s="182">
        <v>19.32</v>
      </c>
      <c r="S452" s="182">
        <v>618</v>
      </c>
      <c r="T452" s="515">
        <v>618</v>
      </c>
      <c r="U452" s="515">
        <v>0</v>
      </c>
    </row>
    <row r="453" spans="1:21">
      <c r="A453" s="512">
        <v>64</v>
      </c>
      <c r="B453" s="513" t="s">
        <v>1144</v>
      </c>
      <c r="C453" s="514" t="s">
        <v>1018</v>
      </c>
      <c r="D453" s="513" t="s">
        <v>204</v>
      </c>
      <c r="E453" s="513" t="s">
        <v>1145</v>
      </c>
      <c r="F453" s="513" t="s">
        <v>273</v>
      </c>
      <c r="G453" s="182">
        <v>0</v>
      </c>
      <c r="H453" s="182">
        <v>518.16999999999996</v>
      </c>
      <c r="I453" s="182">
        <v>14.83</v>
      </c>
      <c r="J453" s="182">
        <v>533</v>
      </c>
      <c r="K453" s="182">
        <v>85.22</v>
      </c>
      <c r="L453" s="182">
        <v>4.78</v>
      </c>
      <c r="M453" s="182">
        <v>90</v>
      </c>
      <c r="N453" s="182">
        <v>0</v>
      </c>
      <c r="O453" s="182">
        <v>0</v>
      </c>
      <c r="P453" s="182">
        <v>0</v>
      </c>
      <c r="Q453" s="182">
        <v>603.39</v>
      </c>
      <c r="R453" s="182">
        <v>19.61</v>
      </c>
      <c r="S453" s="182">
        <v>623</v>
      </c>
      <c r="T453" s="515">
        <v>623</v>
      </c>
      <c r="U453" s="515">
        <v>0</v>
      </c>
    </row>
    <row r="454" spans="1:21">
      <c r="A454" s="512">
        <v>65</v>
      </c>
      <c r="B454" s="513" t="s">
        <v>1146</v>
      </c>
      <c r="C454" s="514" t="s">
        <v>1018</v>
      </c>
      <c r="D454" s="513" t="s">
        <v>204</v>
      </c>
      <c r="E454" s="513" t="s">
        <v>1147</v>
      </c>
      <c r="F454" s="513" t="s">
        <v>273</v>
      </c>
      <c r="G454" s="182">
        <v>5</v>
      </c>
      <c r="H454" s="182">
        <v>489.02</v>
      </c>
      <c r="I454" s="182">
        <v>13.98</v>
      </c>
      <c r="J454" s="182">
        <v>503</v>
      </c>
      <c r="K454" s="182">
        <v>110.57</v>
      </c>
      <c r="L454" s="182">
        <v>4.43</v>
      </c>
      <c r="M454" s="182">
        <v>115</v>
      </c>
      <c r="N454" s="182">
        <v>0</v>
      </c>
      <c r="O454" s="182">
        <v>0</v>
      </c>
      <c r="P454" s="182">
        <v>0</v>
      </c>
      <c r="Q454" s="182">
        <v>599.59</v>
      </c>
      <c r="R454" s="182">
        <v>18.41</v>
      </c>
      <c r="S454" s="182">
        <v>618</v>
      </c>
      <c r="T454" s="515">
        <v>618</v>
      </c>
      <c r="U454" s="515">
        <v>0</v>
      </c>
    </row>
    <row r="455" spans="1:21">
      <c r="A455" s="512">
        <v>66</v>
      </c>
      <c r="B455" s="513" t="s">
        <v>1148</v>
      </c>
      <c r="C455" s="514" t="s">
        <v>1018</v>
      </c>
      <c r="D455" s="513" t="s">
        <v>204</v>
      </c>
      <c r="E455" s="513" t="s">
        <v>1149</v>
      </c>
      <c r="F455" s="513" t="s">
        <v>273</v>
      </c>
      <c r="G455" s="182">
        <v>0</v>
      </c>
      <c r="H455" s="182">
        <v>528.37</v>
      </c>
      <c r="I455" s="182">
        <v>14.63</v>
      </c>
      <c r="J455" s="182">
        <v>543</v>
      </c>
      <c r="K455" s="182">
        <v>85.19</v>
      </c>
      <c r="L455" s="182">
        <v>4.8099999999999996</v>
      </c>
      <c r="M455" s="182">
        <v>90</v>
      </c>
      <c r="N455" s="182">
        <v>0</v>
      </c>
      <c r="O455" s="182">
        <v>0</v>
      </c>
      <c r="P455" s="182">
        <v>0</v>
      </c>
      <c r="Q455" s="182">
        <v>613.55999999999995</v>
      </c>
      <c r="R455" s="182">
        <v>19.440000000000001</v>
      </c>
      <c r="S455" s="182">
        <v>633</v>
      </c>
      <c r="T455" s="515">
        <v>633</v>
      </c>
      <c r="U455" s="515">
        <v>0</v>
      </c>
    </row>
    <row r="456" spans="1:21">
      <c r="A456" s="512">
        <v>67</v>
      </c>
      <c r="B456" s="513" t="s">
        <v>1150</v>
      </c>
      <c r="C456" s="514" t="s">
        <v>1018</v>
      </c>
      <c r="D456" s="513" t="s">
        <v>204</v>
      </c>
      <c r="E456" s="513" t="s">
        <v>1151</v>
      </c>
      <c r="F456" s="513" t="s">
        <v>273</v>
      </c>
      <c r="G456" s="182">
        <v>0</v>
      </c>
      <c r="H456" s="182">
        <v>513.03</v>
      </c>
      <c r="I456" s="182">
        <v>14.97</v>
      </c>
      <c r="J456" s="182">
        <v>528</v>
      </c>
      <c r="K456" s="182">
        <v>85.27</v>
      </c>
      <c r="L456" s="182">
        <v>4.7300000000000004</v>
      </c>
      <c r="M456" s="182">
        <v>90</v>
      </c>
      <c r="N456" s="182">
        <v>0</v>
      </c>
      <c r="O456" s="182">
        <v>0</v>
      </c>
      <c r="P456" s="182">
        <v>0</v>
      </c>
      <c r="Q456" s="182">
        <v>598.29999999999995</v>
      </c>
      <c r="R456" s="182">
        <v>19.7</v>
      </c>
      <c r="S456" s="182">
        <v>618</v>
      </c>
      <c r="T456" s="515">
        <v>618</v>
      </c>
      <c r="U456" s="515">
        <v>0</v>
      </c>
    </row>
    <row r="457" spans="1:21">
      <c r="A457" s="512">
        <v>68</v>
      </c>
      <c r="B457" s="513" t="s">
        <v>1152</v>
      </c>
      <c r="C457" s="514" t="s">
        <v>1018</v>
      </c>
      <c r="D457" s="513" t="s">
        <v>204</v>
      </c>
      <c r="E457" s="513" t="s">
        <v>1153</v>
      </c>
      <c r="F457" s="513" t="s">
        <v>273</v>
      </c>
      <c r="G457" s="182">
        <v>0</v>
      </c>
      <c r="H457" s="182">
        <v>513.48</v>
      </c>
      <c r="I457" s="182">
        <v>15.52</v>
      </c>
      <c r="J457" s="182">
        <v>529</v>
      </c>
      <c r="K457" s="182">
        <v>85.26</v>
      </c>
      <c r="L457" s="182">
        <v>4.74</v>
      </c>
      <c r="M457" s="182">
        <v>90</v>
      </c>
      <c r="N457" s="182">
        <v>0</v>
      </c>
      <c r="O457" s="182">
        <v>0</v>
      </c>
      <c r="P457" s="182">
        <v>0</v>
      </c>
      <c r="Q457" s="182">
        <v>598.74</v>
      </c>
      <c r="R457" s="182">
        <v>20.260000000000002</v>
      </c>
      <c r="S457" s="182">
        <v>619</v>
      </c>
      <c r="T457" s="515">
        <v>619</v>
      </c>
      <c r="U457" s="515">
        <v>0</v>
      </c>
    </row>
    <row r="458" spans="1:21">
      <c r="A458" s="512">
        <v>69</v>
      </c>
      <c r="B458" s="513" t="s">
        <v>1154</v>
      </c>
      <c r="C458" s="514" t="s">
        <v>1018</v>
      </c>
      <c r="D458" s="513" t="s">
        <v>204</v>
      </c>
      <c r="E458" s="513" t="s">
        <v>1155</v>
      </c>
      <c r="F458" s="513" t="s">
        <v>273</v>
      </c>
      <c r="G458" s="182">
        <v>4</v>
      </c>
      <c r="H458" s="182">
        <v>463.46</v>
      </c>
      <c r="I458" s="182">
        <v>12.54</v>
      </c>
      <c r="J458" s="182">
        <v>476</v>
      </c>
      <c r="K458" s="182">
        <v>104.94</v>
      </c>
      <c r="L458" s="182">
        <v>4.0599999999999996</v>
      </c>
      <c r="M458" s="182">
        <v>109</v>
      </c>
      <c r="N458" s="182">
        <v>0</v>
      </c>
      <c r="O458" s="182">
        <v>0</v>
      </c>
      <c r="P458" s="182">
        <v>0</v>
      </c>
      <c r="Q458" s="182">
        <v>568.4</v>
      </c>
      <c r="R458" s="182">
        <v>16.600000000000001</v>
      </c>
      <c r="S458" s="182">
        <v>585</v>
      </c>
      <c r="T458" s="515">
        <v>585</v>
      </c>
      <c r="U458" s="515">
        <v>0</v>
      </c>
    </row>
    <row r="459" spans="1:21">
      <c r="A459" s="512">
        <v>70</v>
      </c>
      <c r="B459" s="513" t="s">
        <v>1156</v>
      </c>
      <c r="C459" s="514" t="s">
        <v>1018</v>
      </c>
      <c r="D459" s="513" t="s">
        <v>204</v>
      </c>
      <c r="E459" s="513" t="s">
        <v>1157</v>
      </c>
      <c r="F459" s="513" t="s">
        <v>273</v>
      </c>
      <c r="G459" s="182">
        <v>2</v>
      </c>
      <c r="H459" s="182">
        <v>434.51</v>
      </c>
      <c r="I459" s="182">
        <v>12.49</v>
      </c>
      <c r="J459" s="182">
        <v>447</v>
      </c>
      <c r="K459" s="182">
        <v>95.07</v>
      </c>
      <c r="L459" s="182">
        <v>3.93</v>
      </c>
      <c r="M459" s="182">
        <v>99</v>
      </c>
      <c r="N459" s="182">
        <v>0</v>
      </c>
      <c r="O459" s="182">
        <v>0</v>
      </c>
      <c r="P459" s="182">
        <v>0</v>
      </c>
      <c r="Q459" s="182">
        <v>529.58000000000004</v>
      </c>
      <c r="R459" s="182">
        <v>16.420000000000002</v>
      </c>
      <c r="S459" s="182">
        <v>546</v>
      </c>
      <c r="T459" s="515">
        <v>546</v>
      </c>
      <c r="U459" s="515">
        <v>0</v>
      </c>
    </row>
    <row r="460" spans="1:21">
      <c r="A460" s="512">
        <v>71</v>
      </c>
      <c r="B460" s="513" t="s">
        <v>1158</v>
      </c>
      <c r="C460" s="514" t="s">
        <v>1018</v>
      </c>
      <c r="D460" s="513" t="s">
        <v>214</v>
      </c>
      <c r="E460" s="513" t="s">
        <v>1159</v>
      </c>
      <c r="F460" s="513" t="s">
        <v>273</v>
      </c>
      <c r="G460" s="182">
        <v>0</v>
      </c>
      <c r="H460" s="182">
        <v>358.14</v>
      </c>
      <c r="I460" s="182">
        <v>6.86</v>
      </c>
      <c r="J460" s="182">
        <v>365</v>
      </c>
      <c r="K460" s="182">
        <v>74.84</v>
      </c>
      <c r="L460" s="182">
        <v>3.16</v>
      </c>
      <c r="M460" s="182">
        <v>78</v>
      </c>
      <c r="N460" s="182">
        <v>0</v>
      </c>
      <c r="O460" s="182">
        <v>0</v>
      </c>
      <c r="P460" s="182">
        <v>0</v>
      </c>
      <c r="Q460" s="182">
        <v>432.98</v>
      </c>
      <c r="R460" s="182">
        <v>10.02</v>
      </c>
      <c r="S460" s="182">
        <v>443</v>
      </c>
      <c r="T460" s="515">
        <v>443</v>
      </c>
      <c r="U460" s="515">
        <v>0</v>
      </c>
    </row>
    <row r="461" spans="1:21">
      <c r="A461" s="512">
        <v>72</v>
      </c>
      <c r="B461" s="513" t="s">
        <v>1160</v>
      </c>
      <c r="C461" s="514" t="s">
        <v>1018</v>
      </c>
      <c r="D461" s="513" t="s">
        <v>214</v>
      </c>
      <c r="E461" s="513" t="s">
        <v>1161</v>
      </c>
      <c r="F461" s="513" t="s">
        <v>273</v>
      </c>
      <c r="G461" s="182">
        <v>0</v>
      </c>
      <c r="H461" s="182">
        <v>1651.36</v>
      </c>
      <c r="I461" s="182">
        <v>154.63999999999999</v>
      </c>
      <c r="J461" s="182">
        <v>1806</v>
      </c>
      <c r="K461" s="182">
        <v>84.89</v>
      </c>
      <c r="L461" s="182">
        <v>16.11</v>
      </c>
      <c r="M461" s="182">
        <v>101</v>
      </c>
      <c r="N461" s="182">
        <v>0</v>
      </c>
      <c r="O461" s="182">
        <v>0</v>
      </c>
      <c r="P461" s="182">
        <v>0</v>
      </c>
      <c r="Q461" s="182">
        <v>1736.25</v>
      </c>
      <c r="R461" s="182">
        <v>170.75</v>
      </c>
      <c r="S461" s="182">
        <v>1907</v>
      </c>
      <c r="T461" s="515">
        <v>1907</v>
      </c>
      <c r="U461" s="515">
        <v>0</v>
      </c>
    </row>
    <row r="462" spans="1:21">
      <c r="A462" s="512">
        <v>73</v>
      </c>
      <c r="B462" s="513" t="s">
        <v>1162</v>
      </c>
      <c r="C462" s="514" t="s">
        <v>1018</v>
      </c>
      <c r="D462" s="513" t="s">
        <v>214</v>
      </c>
      <c r="E462" s="513" t="s">
        <v>1163</v>
      </c>
      <c r="F462" s="513" t="s">
        <v>273</v>
      </c>
      <c r="G462" s="182">
        <v>2</v>
      </c>
      <c r="H462" s="182">
        <v>393.54</v>
      </c>
      <c r="I462" s="182">
        <v>7.46</v>
      </c>
      <c r="J462" s="182">
        <v>401</v>
      </c>
      <c r="K462" s="182">
        <v>94.49</v>
      </c>
      <c r="L462" s="182">
        <v>3.51</v>
      </c>
      <c r="M462" s="182">
        <v>98</v>
      </c>
      <c r="N462" s="182">
        <v>0</v>
      </c>
      <c r="O462" s="182">
        <v>0</v>
      </c>
      <c r="P462" s="182">
        <v>0</v>
      </c>
      <c r="Q462" s="182">
        <v>488.03</v>
      </c>
      <c r="R462" s="182">
        <v>10.97</v>
      </c>
      <c r="S462" s="182">
        <v>499</v>
      </c>
      <c r="T462" s="515">
        <v>499</v>
      </c>
      <c r="U462" s="515">
        <v>0</v>
      </c>
    </row>
    <row r="463" spans="1:21">
      <c r="A463" s="512">
        <v>74</v>
      </c>
      <c r="B463" s="513" t="s">
        <v>1164</v>
      </c>
      <c r="C463" s="514" t="s">
        <v>1018</v>
      </c>
      <c r="D463" s="513" t="s">
        <v>214</v>
      </c>
      <c r="E463" s="513" t="s">
        <v>1165</v>
      </c>
      <c r="F463" s="513" t="s">
        <v>273</v>
      </c>
      <c r="G463" s="182">
        <v>0</v>
      </c>
      <c r="H463" s="182">
        <v>299.42</v>
      </c>
      <c r="I463" s="182">
        <v>7.01</v>
      </c>
      <c r="J463" s="182">
        <v>306.43</v>
      </c>
      <c r="K463" s="182">
        <v>0</v>
      </c>
      <c r="L463" s="182">
        <v>0</v>
      </c>
      <c r="M463" s="182">
        <v>0</v>
      </c>
      <c r="N463" s="182">
        <v>0</v>
      </c>
      <c r="O463" s="182">
        <v>0</v>
      </c>
      <c r="P463" s="182">
        <v>0</v>
      </c>
      <c r="Q463" s="182">
        <v>299.42</v>
      </c>
      <c r="R463" s="182">
        <v>7.01</v>
      </c>
      <c r="S463" s="182">
        <v>306.43</v>
      </c>
      <c r="T463" s="515">
        <v>306.43</v>
      </c>
      <c r="U463" s="515">
        <v>0</v>
      </c>
    </row>
    <row r="464" spans="1:21">
      <c r="A464" s="512">
        <v>75</v>
      </c>
      <c r="B464" s="513" t="s">
        <v>1166</v>
      </c>
      <c r="C464" s="514" t="s">
        <v>1018</v>
      </c>
      <c r="D464" s="513" t="s">
        <v>214</v>
      </c>
      <c r="E464" s="513" t="s">
        <v>1167</v>
      </c>
      <c r="F464" s="513" t="s">
        <v>273</v>
      </c>
      <c r="G464" s="182">
        <v>0</v>
      </c>
      <c r="H464" s="182">
        <v>1098.23</v>
      </c>
      <c r="I464" s="182">
        <v>67.77</v>
      </c>
      <c r="J464" s="182">
        <v>1166</v>
      </c>
      <c r="K464" s="182">
        <v>0</v>
      </c>
      <c r="L464" s="182">
        <v>0</v>
      </c>
      <c r="M464" s="182">
        <v>0</v>
      </c>
      <c r="N464" s="182">
        <v>0</v>
      </c>
      <c r="O464" s="182">
        <v>0</v>
      </c>
      <c r="P464" s="182">
        <v>0</v>
      </c>
      <c r="Q464" s="182">
        <v>1098.23</v>
      </c>
      <c r="R464" s="182">
        <v>67.77</v>
      </c>
      <c r="S464" s="182">
        <v>1166</v>
      </c>
      <c r="T464" s="515">
        <v>1166</v>
      </c>
      <c r="U464" s="515">
        <v>0</v>
      </c>
    </row>
    <row r="465" spans="1:21">
      <c r="A465" s="512">
        <v>76</v>
      </c>
      <c r="B465" s="513" t="s">
        <v>1168</v>
      </c>
      <c r="C465" s="514" t="s">
        <v>1018</v>
      </c>
      <c r="D465" s="513" t="s">
        <v>214</v>
      </c>
      <c r="E465" s="513" t="s">
        <v>1169</v>
      </c>
      <c r="F465" s="513" t="s">
        <v>273</v>
      </c>
      <c r="G465" s="182">
        <v>0</v>
      </c>
      <c r="H465" s="182">
        <v>362.74</v>
      </c>
      <c r="I465" s="182">
        <v>8.26</v>
      </c>
      <c r="J465" s="182">
        <v>371</v>
      </c>
      <c r="K465" s="182">
        <v>84.77</v>
      </c>
      <c r="L465" s="182">
        <v>3.23</v>
      </c>
      <c r="M465" s="182">
        <v>88</v>
      </c>
      <c r="N465" s="182">
        <v>0</v>
      </c>
      <c r="O465" s="182">
        <v>0</v>
      </c>
      <c r="P465" s="182">
        <v>0</v>
      </c>
      <c r="Q465" s="182">
        <v>447.51</v>
      </c>
      <c r="R465" s="182">
        <v>11.49</v>
      </c>
      <c r="S465" s="182">
        <v>459</v>
      </c>
      <c r="T465" s="515">
        <v>459</v>
      </c>
      <c r="U465" s="515">
        <v>0</v>
      </c>
    </row>
    <row r="466" spans="1:21">
      <c r="A466" s="512">
        <v>77</v>
      </c>
      <c r="B466" s="513" t="s">
        <v>1170</v>
      </c>
      <c r="C466" s="514" t="s">
        <v>1018</v>
      </c>
      <c r="D466" s="513" t="s">
        <v>214</v>
      </c>
      <c r="E466" s="513" t="s">
        <v>1171</v>
      </c>
      <c r="F466" s="513" t="s">
        <v>273</v>
      </c>
      <c r="G466" s="182">
        <v>1</v>
      </c>
      <c r="H466" s="182">
        <v>386.94</v>
      </c>
      <c r="I466" s="182">
        <v>9.06</v>
      </c>
      <c r="J466" s="182">
        <v>396</v>
      </c>
      <c r="K466" s="182">
        <v>89.55</v>
      </c>
      <c r="L466" s="182">
        <v>3.45</v>
      </c>
      <c r="M466" s="182">
        <v>93</v>
      </c>
      <c r="N466" s="182">
        <v>0</v>
      </c>
      <c r="O466" s="182">
        <v>0</v>
      </c>
      <c r="P466" s="182">
        <v>0</v>
      </c>
      <c r="Q466" s="182">
        <v>476.49</v>
      </c>
      <c r="R466" s="182">
        <v>12.51</v>
      </c>
      <c r="S466" s="182">
        <v>489</v>
      </c>
      <c r="T466" s="515">
        <v>489</v>
      </c>
      <c r="U466" s="515">
        <v>0</v>
      </c>
    </row>
    <row r="467" spans="1:21">
      <c r="A467" s="512">
        <v>78</v>
      </c>
      <c r="B467" s="513" t="s">
        <v>1172</v>
      </c>
      <c r="C467" s="514" t="s">
        <v>1018</v>
      </c>
      <c r="D467" s="513" t="s">
        <v>213</v>
      </c>
      <c r="E467" s="513" t="s">
        <v>1173</v>
      </c>
      <c r="F467" s="513" t="s">
        <v>273</v>
      </c>
      <c r="G467" s="182">
        <v>0</v>
      </c>
      <c r="H467" s="182">
        <v>338.59</v>
      </c>
      <c r="I467" s="182">
        <v>5.41</v>
      </c>
      <c r="J467" s="182">
        <v>344</v>
      </c>
      <c r="K467" s="182">
        <v>85.01</v>
      </c>
      <c r="L467" s="182">
        <v>2.99</v>
      </c>
      <c r="M467" s="182">
        <v>88</v>
      </c>
      <c r="N467" s="182">
        <v>0</v>
      </c>
      <c r="O467" s="182">
        <v>0</v>
      </c>
      <c r="P467" s="182">
        <v>0</v>
      </c>
      <c r="Q467" s="182">
        <v>423.6</v>
      </c>
      <c r="R467" s="182">
        <v>8.4</v>
      </c>
      <c r="S467" s="182">
        <v>432</v>
      </c>
      <c r="T467" s="515">
        <v>432</v>
      </c>
      <c r="U467" s="515">
        <v>0</v>
      </c>
    </row>
    <row r="468" spans="1:21">
      <c r="A468" s="512">
        <v>79</v>
      </c>
      <c r="B468" s="513" t="s">
        <v>1174</v>
      </c>
      <c r="C468" s="514" t="s">
        <v>1018</v>
      </c>
      <c r="D468" s="513" t="s">
        <v>213</v>
      </c>
      <c r="E468" s="513" t="s">
        <v>1175</v>
      </c>
      <c r="F468" s="513" t="s">
        <v>273</v>
      </c>
      <c r="G468" s="182">
        <v>2</v>
      </c>
      <c r="H468" s="182">
        <v>419.75</v>
      </c>
      <c r="I468" s="182">
        <v>7.25</v>
      </c>
      <c r="J468" s="182">
        <v>427</v>
      </c>
      <c r="K468" s="182">
        <v>95.24</v>
      </c>
      <c r="L468" s="182">
        <v>3.76</v>
      </c>
      <c r="M468" s="182">
        <v>99</v>
      </c>
      <c r="N468" s="182">
        <v>0</v>
      </c>
      <c r="O468" s="182">
        <v>0</v>
      </c>
      <c r="P468" s="182">
        <v>0</v>
      </c>
      <c r="Q468" s="182">
        <v>514.99</v>
      </c>
      <c r="R468" s="182">
        <v>11.01</v>
      </c>
      <c r="S468" s="182">
        <v>526</v>
      </c>
      <c r="T468" s="515">
        <v>526</v>
      </c>
      <c r="U468" s="515">
        <v>0</v>
      </c>
    </row>
    <row r="469" spans="1:21">
      <c r="A469" s="512">
        <v>80</v>
      </c>
      <c r="B469" s="513" t="s">
        <v>1176</v>
      </c>
      <c r="C469" s="514" t="s">
        <v>1018</v>
      </c>
      <c r="D469" s="513" t="s">
        <v>213</v>
      </c>
      <c r="E469" s="513" t="s">
        <v>1177</v>
      </c>
      <c r="F469" s="513" t="s">
        <v>273</v>
      </c>
      <c r="G469" s="182">
        <v>0</v>
      </c>
      <c r="H469" s="182">
        <v>421.26</v>
      </c>
      <c r="I469" s="182">
        <v>7.74</v>
      </c>
      <c r="J469" s="182">
        <v>429</v>
      </c>
      <c r="K469" s="182">
        <v>85.19</v>
      </c>
      <c r="L469" s="182">
        <v>3.81</v>
      </c>
      <c r="M469" s="182">
        <v>89</v>
      </c>
      <c r="N469" s="182">
        <v>0</v>
      </c>
      <c r="O469" s="182">
        <v>0</v>
      </c>
      <c r="P469" s="182">
        <v>0</v>
      </c>
      <c r="Q469" s="182">
        <v>506.45</v>
      </c>
      <c r="R469" s="182">
        <v>11.55</v>
      </c>
      <c r="S469" s="182">
        <v>518</v>
      </c>
      <c r="T469" s="515">
        <v>518</v>
      </c>
      <c r="U469" s="515">
        <v>0</v>
      </c>
    </row>
    <row r="470" spans="1:21">
      <c r="A470" s="512">
        <v>81</v>
      </c>
      <c r="B470" s="513" t="s">
        <v>1178</v>
      </c>
      <c r="C470" s="514" t="s">
        <v>1018</v>
      </c>
      <c r="D470" s="513" t="s">
        <v>213</v>
      </c>
      <c r="E470" s="513" t="s">
        <v>1179</v>
      </c>
      <c r="F470" s="513" t="s">
        <v>273</v>
      </c>
      <c r="G470" s="182">
        <v>0</v>
      </c>
      <c r="H470" s="182">
        <v>339.55</v>
      </c>
      <c r="I470" s="182">
        <v>5.45</v>
      </c>
      <c r="J470" s="182">
        <v>345</v>
      </c>
      <c r="K470" s="182">
        <v>85</v>
      </c>
      <c r="L470" s="182">
        <v>3</v>
      </c>
      <c r="M470" s="182">
        <v>88</v>
      </c>
      <c r="N470" s="182">
        <v>0</v>
      </c>
      <c r="O470" s="182">
        <v>0</v>
      </c>
      <c r="P470" s="182">
        <v>0</v>
      </c>
      <c r="Q470" s="182">
        <v>424.55</v>
      </c>
      <c r="R470" s="182">
        <v>8.4499999999999993</v>
      </c>
      <c r="S470" s="182">
        <v>433</v>
      </c>
      <c r="T470" s="515">
        <v>433</v>
      </c>
      <c r="U470" s="515">
        <v>0</v>
      </c>
    </row>
    <row r="471" spans="1:21">
      <c r="A471" s="512">
        <v>82</v>
      </c>
      <c r="B471" s="513" t="s">
        <v>1180</v>
      </c>
      <c r="C471" s="514" t="s">
        <v>1018</v>
      </c>
      <c r="D471" s="513" t="s">
        <v>213</v>
      </c>
      <c r="E471" s="513" t="s">
        <v>1181</v>
      </c>
      <c r="F471" s="513" t="s">
        <v>273</v>
      </c>
      <c r="G471" s="182">
        <v>2</v>
      </c>
      <c r="H471" s="182">
        <v>328.98</v>
      </c>
      <c r="I471" s="182">
        <v>5.0199999999999996</v>
      </c>
      <c r="J471" s="182">
        <v>334</v>
      </c>
      <c r="K471" s="182">
        <v>95.15</v>
      </c>
      <c r="L471" s="182">
        <v>2.85</v>
      </c>
      <c r="M471" s="182">
        <v>98</v>
      </c>
      <c r="N471" s="182">
        <v>0</v>
      </c>
      <c r="O471" s="182">
        <v>0</v>
      </c>
      <c r="P471" s="182">
        <v>0</v>
      </c>
      <c r="Q471" s="182">
        <v>424.13</v>
      </c>
      <c r="R471" s="182">
        <v>7.87</v>
      </c>
      <c r="S471" s="182">
        <v>432</v>
      </c>
      <c r="T471" s="515">
        <v>432</v>
      </c>
      <c r="U471" s="515">
        <v>0</v>
      </c>
    </row>
    <row r="472" spans="1:21">
      <c r="A472" s="512">
        <v>83</v>
      </c>
      <c r="B472" s="513" t="s">
        <v>1182</v>
      </c>
      <c r="C472" s="514" t="s">
        <v>1018</v>
      </c>
      <c r="D472" s="513" t="s">
        <v>213</v>
      </c>
      <c r="E472" s="513" t="s">
        <v>1183</v>
      </c>
      <c r="F472" s="513" t="s">
        <v>273</v>
      </c>
      <c r="G472" s="182">
        <v>24</v>
      </c>
      <c r="H472" s="182">
        <v>469.9</v>
      </c>
      <c r="I472" s="182">
        <v>9.1</v>
      </c>
      <c r="J472" s="182">
        <v>479</v>
      </c>
      <c r="K472" s="182">
        <v>202.24</v>
      </c>
      <c r="L472" s="182">
        <v>3.76</v>
      </c>
      <c r="M472" s="182">
        <v>206</v>
      </c>
      <c r="N472" s="182">
        <v>0</v>
      </c>
      <c r="O472" s="182">
        <v>0</v>
      </c>
      <c r="P472" s="182">
        <v>0</v>
      </c>
      <c r="Q472" s="182">
        <v>672.14</v>
      </c>
      <c r="R472" s="182">
        <v>12.86</v>
      </c>
      <c r="S472" s="182">
        <v>685</v>
      </c>
      <c r="T472" s="515">
        <v>685</v>
      </c>
      <c r="U472" s="515">
        <v>0</v>
      </c>
    </row>
    <row r="473" spans="1:21">
      <c r="A473" s="512">
        <v>84</v>
      </c>
      <c r="B473" s="513" t="s">
        <v>1184</v>
      </c>
      <c r="C473" s="514" t="s">
        <v>1018</v>
      </c>
      <c r="D473" s="513" t="s">
        <v>213</v>
      </c>
      <c r="E473" s="513" t="s">
        <v>1185</v>
      </c>
      <c r="F473" s="513" t="s">
        <v>273</v>
      </c>
      <c r="G473" s="182">
        <v>0</v>
      </c>
      <c r="H473" s="182">
        <v>338.59</v>
      </c>
      <c r="I473" s="182">
        <v>5.41</v>
      </c>
      <c r="J473" s="182">
        <v>344</v>
      </c>
      <c r="K473" s="182">
        <v>85.01</v>
      </c>
      <c r="L473" s="182">
        <v>2.99</v>
      </c>
      <c r="M473" s="182">
        <v>88</v>
      </c>
      <c r="N473" s="182">
        <v>0</v>
      </c>
      <c r="O473" s="182">
        <v>0</v>
      </c>
      <c r="P473" s="182">
        <v>0</v>
      </c>
      <c r="Q473" s="182">
        <v>423.6</v>
      </c>
      <c r="R473" s="182">
        <v>8.4</v>
      </c>
      <c r="S473" s="182">
        <v>432</v>
      </c>
      <c r="T473" s="515">
        <v>432</v>
      </c>
      <c r="U473" s="515">
        <v>0</v>
      </c>
    </row>
    <row r="474" spans="1:21">
      <c r="A474" s="512">
        <v>85</v>
      </c>
      <c r="B474" s="513" t="s">
        <v>1186</v>
      </c>
      <c r="C474" s="514" t="s">
        <v>1018</v>
      </c>
      <c r="D474" s="513" t="s">
        <v>213</v>
      </c>
      <c r="E474" s="513" t="s">
        <v>1187</v>
      </c>
      <c r="F474" s="513" t="s">
        <v>273</v>
      </c>
      <c r="G474" s="182">
        <v>4</v>
      </c>
      <c r="H474" s="182">
        <v>349.23</v>
      </c>
      <c r="I474" s="182">
        <v>5.77</v>
      </c>
      <c r="J474" s="182">
        <v>355</v>
      </c>
      <c r="K474" s="182">
        <v>104.92</v>
      </c>
      <c r="L474" s="182">
        <v>3.08</v>
      </c>
      <c r="M474" s="182">
        <v>108</v>
      </c>
      <c r="N474" s="182">
        <v>0</v>
      </c>
      <c r="O474" s="182">
        <v>0</v>
      </c>
      <c r="P474" s="182">
        <v>0</v>
      </c>
      <c r="Q474" s="182">
        <v>454.15</v>
      </c>
      <c r="R474" s="182">
        <v>8.85</v>
      </c>
      <c r="S474" s="182">
        <v>463</v>
      </c>
      <c r="T474" s="515">
        <v>463</v>
      </c>
      <c r="U474" s="515">
        <v>0</v>
      </c>
    </row>
    <row r="475" spans="1:21">
      <c r="A475" s="512">
        <v>86</v>
      </c>
      <c r="B475" s="513" t="s">
        <v>1188</v>
      </c>
      <c r="C475" s="514" t="s">
        <v>1018</v>
      </c>
      <c r="D475" s="513" t="s">
        <v>213</v>
      </c>
      <c r="E475" s="513" t="s">
        <v>1189</v>
      </c>
      <c r="F475" s="513" t="s">
        <v>273</v>
      </c>
      <c r="G475" s="182">
        <v>0</v>
      </c>
      <c r="H475" s="182">
        <v>338.59</v>
      </c>
      <c r="I475" s="182">
        <v>5.41</v>
      </c>
      <c r="J475" s="182">
        <v>344</v>
      </c>
      <c r="K475" s="182">
        <v>85.01</v>
      </c>
      <c r="L475" s="182">
        <v>2.99</v>
      </c>
      <c r="M475" s="182">
        <v>88</v>
      </c>
      <c r="N475" s="182">
        <v>0</v>
      </c>
      <c r="O475" s="182">
        <v>0</v>
      </c>
      <c r="P475" s="182">
        <v>0</v>
      </c>
      <c r="Q475" s="182">
        <v>423.6</v>
      </c>
      <c r="R475" s="182">
        <v>8.4</v>
      </c>
      <c r="S475" s="182">
        <v>432</v>
      </c>
      <c r="T475" s="515">
        <v>432</v>
      </c>
      <c r="U475" s="515">
        <v>0</v>
      </c>
    </row>
    <row r="476" spans="1:21">
      <c r="A476" s="512">
        <v>87</v>
      </c>
      <c r="B476" s="513" t="s">
        <v>1190</v>
      </c>
      <c r="C476" s="514" t="s">
        <v>1018</v>
      </c>
      <c r="D476" s="513" t="s">
        <v>213</v>
      </c>
      <c r="E476" s="513" t="s">
        <v>1191</v>
      </c>
      <c r="F476" s="513" t="s">
        <v>273</v>
      </c>
      <c r="G476" s="182">
        <v>0</v>
      </c>
      <c r="H476" s="182">
        <v>324.87</v>
      </c>
      <c r="I476" s="182">
        <v>5.13</v>
      </c>
      <c r="J476" s="182">
        <v>330</v>
      </c>
      <c r="K476" s="182">
        <v>85.15</v>
      </c>
      <c r="L476" s="182">
        <v>2.85</v>
      </c>
      <c r="M476" s="182">
        <v>88</v>
      </c>
      <c r="N476" s="182">
        <v>0</v>
      </c>
      <c r="O476" s="182">
        <v>0</v>
      </c>
      <c r="P476" s="182">
        <v>0</v>
      </c>
      <c r="Q476" s="182">
        <v>410.02</v>
      </c>
      <c r="R476" s="182">
        <v>7.98</v>
      </c>
      <c r="S476" s="182">
        <v>418</v>
      </c>
      <c r="T476" s="515">
        <v>418</v>
      </c>
      <c r="U476" s="515">
        <v>0</v>
      </c>
    </row>
    <row r="477" spans="1:21">
      <c r="A477" s="512">
        <v>88</v>
      </c>
      <c r="B477" s="513" t="s">
        <v>1192</v>
      </c>
      <c r="C477" s="514" t="s">
        <v>1018</v>
      </c>
      <c r="D477" s="513" t="s">
        <v>213</v>
      </c>
      <c r="E477" s="513" t="s">
        <v>1183</v>
      </c>
      <c r="F477" s="513" t="s">
        <v>273</v>
      </c>
      <c r="G477" s="182">
        <v>3</v>
      </c>
      <c r="H477" s="182">
        <v>232</v>
      </c>
      <c r="I477" s="182">
        <v>3</v>
      </c>
      <c r="J477" s="182">
        <v>235</v>
      </c>
      <c r="K477" s="182">
        <v>100.15</v>
      </c>
      <c r="L477" s="182">
        <v>1.85</v>
      </c>
      <c r="M477" s="182">
        <v>102</v>
      </c>
      <c r="N477" s="182">
        <v>0</v>
      </c>
      <c r="O477" s="182">
        <v>0</v>
      </c>
      <c r="P477" s="182">
        <v>0</v>
      </c>
      <c r="Q477" s="182">
        <v>332.15</v>
      </c>
      <c r="R477" s="182">
        <v>4.8499999999999996</v>
      </c>
      <c r="S477" s="182">
        <v>337</v>
      </c>
      <c r="T477" s="515">
        <v>337</v>
      </c>
      <c r="U477" s="515">
        <v>0</v>
      </c>
    </row>
    <row r="478" spans="1:21">
      <c r="A478" s="512">
        <v>89</v>
      </c>
      <c r="B478" s="513" t="s">
        <v>1193</v>
      </c>
      <c r="C478" s="514" t="s">
        <v>1018</v>
      </c>
      <c r="D478" s="513" t="s">
        <v>213</v>
      </c>
      <c r="E478" s="513" t="s">
        <v>1194</v>
      </c>
      <c r="F478" s="513" t="s">
        <v>273</v>
      </c>
      <c r="G478" s="182">
        <v>0</v>
      </c>
      <c r="H478" s="182">
        <v>338.59</v>
      </c>
      <c r="I478" s="182">
        <v>5.41</v>
      </c>
      <c r="J478" s="182">
        <v>344</v>
      </c>
      <c r="K478" s="182">
        <v>85.01</v>
      </c>
      <c r="L478" s="182">
        <v>2.99</v>
      </c>
      <c r="M478" s="182">
        <v>88</v>
      </c>
      <c r="N478" s="182">
        <v>0</v>
      </c>
      <c r="O478" s="182">
        <v>0</v>
      </c>
      <c r="P478" s="182">
        <v>0</v>
      </c>
      <c r="Q478" s="182">
        <v>423.6</v>
      </c>
      <c r="R478" s="182">
        <v>8.4</v>
      </c>
      <c r="S478" s="182">
        <v>432</v>
      </c>
      <c r="T478" s="515">
        <v>432</v>
      </c>
      <c r="U478" s="515">
        <v>0</v>
      </c>
    </row>
    <row r="479" spans="1:21">
      <c r="A479" s="512">
        <v>90</v>
      </c>
      <c r="B479" s="513" t="s">
        <v>1195</v>
      </c>
      <c r="C479" s="514" t="s">
        <v>1018</v>
      </c>
      <c r="D479" s="513" t="s">
        <v>213</v>
      </c>
      <c r="E479" s="513" t="s">
        <v>1196</v>
      </c>
      <c r="F479" s="513" t="s">
        <v>273</v>
      </c>
      <c r="G479" s="182">
        <v>0</v>
      </c>
      <c r="H479" s="182">
        <v>223.93</v>
      </c>
      <c r="I479" s="182">
        <v>3.07</v>
      </c>
      <c r="J479" s="182">
        <v>227</v>
      </c>
      <c r="K479" s="182">
        <v>85.16</v>
      </c>
      <c r="L479" s="182">
        <v>1.84</v>
      </c>
      <c r="M479" s="182">
        <v>87</v>
      </c>
      <c r="N479" s="182">
        <v>0</v>
      </c>
      <c r="O479" s="182">
        <v>0</v>
      </c>
      <c r="P479" s="182">
        <v>0</v>
      </c>
      <c r="Q479" s="182">
        <v>309.08999999999997</v>
      </c>
      <c r="R479" s="182">
        <v>4.91</v>
      </c>
      <c r="S479" s="182">
        <v>314</v>
      </c>
      <c r="T479" s="515">
        <v>314</v>
      </c>
      <c r="U479" s="515">
        <v>0</v>
      </c>
    </row>
    <row r="480" spans="1:21">
      <c r="A480" s="512">
        <v>91</v>
      </c>
      <c r="B480" s="513" t="s">
        <v>1197</v>
      </c>
      <c r="C480" s="514" t="s">
        <v>1018</v>
      </c>
      <c r="D480" s="513" t="s">
        <v>213</v>
      </c>
      <c r="E480" s="513" t="s">
        <v>1198</v>
      </c>
      <c r="F480" s="513" t="s">
        <v>273</v>
      </c>
      <c r="G480" s="182">
        <v>0</v>
      </c>
      <c r="H480" s="182">
        <v>338.59</v>
      </c>
      <c r="I480" s="182">
        <v>5.41</v>
      </c>
      <c r="J480" s="182">
        <v>344</v>
      </c>
      <c r="K480" s="182">
        <v>85.01</v>
      </c>
      <c r="L480" s="182">
        <v>2.99</v>
      </c>
      <c r="M480" s="182">
        <v>88</v>
      </c>
      <c r="N480" s="182">
        <v>0</v>
      </c>
      <c r="O480" s="182">
        <v>0</v>
      </c>
      <c r="P480" s="182">
        <v>0</v>
      </c>
      <c r="Q480" s="182">
        <v>423.6</v>
      </c>
      <c r="R480" s="182">
        <v>8.4</v>
      </c>
      <c r="S480" s="182">
        <v>432</v>
      </c>
      <c r="T480" s="515">
        <v>432</v>
      </c>
      <c r="U480" s="515">
        <v>0</v>
      </c>
    </row>
    <row r="481" spans="1:21">
      <c r="A481" s="512">
        <v>92</v>
      </c>
      <c r="B481" s="513" t="s">
        <v>1199</v>
      </c>
      <c r="C481" s="514" t="s">
        <v>1018</v>
      </c>
      <c r="D481" s="513" t="s">
        <v>213</v>
      </c>
      <c r="E481" s="513" t="s">
        <v>1200</v>
      </c>
      <c r="F481" s="513" t="s">
        <v>273</v>
      </c>
      <c r="G481" s="182">
        <v>5</v>
      </c>
      <c r="H481" s="182">
        <v>221</v>
      </c>
      <c r="I481" s="182">
        <v>3</v>
      </c>
      <c r="J481" s="182">
        <v>224</v>
      </c>
      <c r="K481" s="182">
        <v>109.19</v>
      </c>
      <c r="L481" s="182">
        <v>1.81</v>
      </c>
      <c r="M481" s="182">
        <v>111</v>
      </c>
      <c r="N481" s="182">
        <v>0</v>
      </c>
      <c r="O481" s="182">
        <v>0</v>
      </c>
      <c r="P481" s="182">
        <v>0</v>
      </c>
      <c r="Q481" s="182">
        <v>330.19</v>
      </c>
      <c r="R481" s="182">
        <v>4.8099999999999996</v>
      </c>
      <c r="S481" s="182">
        <v>335</v>
      </c>
      <c r="T481" s="515">
        <v>335</v>
      </c>
      <c r="U481" s="515">
        <v>0</v>
      </c>
    </row>
    <row r="482" spans="1:21">
      <c r="A482" s="512">
        <v>93</v>
      </c>
      <c r="B482" s="513" t="s">
        <v>1201</v>
      </c>
      <c r="C482" s="514" t="s">
        <v>1018</v>
      </c>
      <c r="D482" s="513" t="s">
        <v>213</v>
      </c>
      <c r="E482" s="513" t="s">
        <v>1202</v>
      </c>
      <c r="F482" s="513" t="s">
        <v>273</v>
      </c>
      <c r="G482" s="182">
        <v>0</v>
      </c>
      <c r="H482" s="182">
        <v>338.59</v>
      </c>
      <c r="I482" s="182">
        <v>5.41</v>
      </c>
      <c r="J482" s="182">
        <v>344</v>
      </c>
      <c r="K482" s="182">
        <v>85.01</v>
      </c>
      <c r="L482" s="182">
        <v>2.99</v>
      </c>
      <c r="M482" s="182">
        <v>88</v>
      </c>
      <c r="N482" s="182">
        <v>0</v>
      </c>
      <c r="O482" s="182">
        <v>0</v>
      </c>
      <c r="P482" s="182">
        <v>0</v>
      </c>
      <c r="Q482" s="182">
        <v>423.6</v>
      </c>
      <c r="R482" s="182">
        <v>8.4</v>
      </c>
      <c r="S482" s="182">
        <v>432</v>
      </c>
      <c r="T482" s="515">
        <v>432</v>
      </c>
      <c r="U482" s="515">
        <v>0</v>
      </c>
    </row>
    <row r="483" spans="1:21">
      <c r="A483" s="512">
        <v>94</v>
      </c>
      <c r="B483" s="513" t="s">
        <v>1203</v>
      </c>
      <c r="C483" s="514" t="s">
        <v>1018</v>
      </c>
      <c r="D483" s="513" t="s">
        <v>213</v>
      </c>
      <c r="E483" s="513" t="s">
        <v>1204</v>
      </c>
      <c r="F483" s="513" t="s">
        <v>273</v>
      </c>
      <c r="G483" s="182">
        <v>0</v>
      </c>
      <c r="H483" s="182">
        <v>338.59</v>
      </c>
      <c r="I483" s="182">
        <v>5.41</v>
      </c>
      <c r="J483" s="182">
        <v>344</v>
      </c>
      <c r="K483" s="182">
        <v>85.01</v>
      </c>
      <c r="L483" s="182">
        <v>2.99</v>
      </c>
      <c r="M483" s="182">
        <v>88</v>
      </c>
      <c r="N483" s="182">
        <v>0</v>
      </c>
      <c r="O483" s="182">
        <v>0</v>
      </c>
      <c r="P483" s="182">
        <v>0</v>
      </c>
      <c r="Q483" s="182">
        <v>423.6</v>
      </c>
      <c r="R483" s="182">
        <v>8.4</v>
      </c>
      <c r="S483" s="182">
        <v>432</v>
      </c>
      <c r="T483" s="515">
        <v>432</v>
      </c>
      <c r="U483" s="515">
        <v>0</v>
      </c>
    </row>
    <row r="484" spans="1:21">
      <c r="A484" s="512">
        <v>95</v>
      </c>
      <c r="B484" s="513" t="s">
        <v>1205</v>
      </c>
      <c r="C484" s="514" t="s">
        <v>1018</v>
      </c>
      <c r="D484" s="513" t="s">
        <v>213</v>
      </c>
      <c r="E484" s="513" t="s">
        <v>1206</v>
      </c>
      <c r="F484" s="513" t="s">
        <v>273</v>
      </c>
      <c r="G484" s="182">
        <v>0</v>
      </c>
      <c r="H484" s="182">
        <v>337.59</v>
      </c>
      <c r="I484" s="182">
        <v>5.41</v>
      </c>
      <c r="J484" s="182">
        <v>343</v>
      </c>
      <c r="K484" s="182">
        <v>85.02</v>
      </c>
      <c r="L484" s="182">
        <v>2.98</v>
      </c>
      <c r="M484" s="182">
        <v>88</v>
      </c>
      <c r="N484" s="182">
        <v>0</v>
      </c>
      <c r="O484" s="182">
        <v>0</v>
      </c>
      <c r="P484" s="182">
        <v>0</v>
      </c>
      <c r="Q484" s="182">
        <v>422.61</v>
      </c>
      <c r="R484" s="182">
        <v>8.39</v>
      </c>
      <c r="S484" s="182">
        <v>431</v>
      </c>
      <c r="T484" s="515">
        <v>431</v>
      </c>
      <c r="U484" s="515">
        <v>0</v>
      </c>
    </row>
    <row r="485" spans="1:21">
      <c r="A485" s="512">
        <v>96</v>
      </c>
      <c r="B485" s="513" t="s">
        <v>1207</v>
      </c>
      <c r="C485" s="514" t="s">
        <v>1018</v>
      </c>
      <c r="D485" s="513" t="s">
        <v>213</v>
      </c>
      <c r="E485" s="513" t="s">
        <v>1208</v>
      </c>
      <c r="F485" s="513" t="s">
        <v>273</v>
      </c>
      <c r="G485" s="182">
        <v>11</v>
      </c>
      <c r="H485" s="182">
        <v>382.46</v>
      </c>
      <c r="I485" s="182">
        <v>6.54</v>
      </c>
      <c r="J485" s="182">
        <v>389</v>
      </c>
      <c r="K485" s="182">
        <v>138.58000000000001</v>
      </c>
      <c r="L485" s="182">
        <v>3.42</v>
      </c>
      <c r="M485" s="182">
        <v>142</v>
      </c>
      <c r="N485" s="182">
        <v>0</v>
      </c>
      <c r="O485" s="182">
        <v>0</v>
      </c>
      <c r="P485" s="182">
        <v>0</v>
      </c>
      <c r="Q485" s="182">
        <v>521.04</v>
      </c>
      <c r="R485" s="182">
        <v>9.9600000000000009</v>
      </c>
      <c r="S485" s="182">
        <v>531</v>
      </c>
      <c r="T485" s="515">
        <v>531</v>
      </c>
      <c r="U485" s="515">
        <v>0</v>
      </c>
    </row>
    <row r="486" spans="1:21">
      <c r="A486" s="512">
        <v>97</v>
      </c>
      <c r="B486" s="513" t="s">
        <v>1209</v>
      </c>
      <c r="C486" s="514" t="s">
        <v>1018</v>
      </c>
      <c r="D486" s="513" t="s">
        <v>213</v>
      </c>
      <c r="E486" s="513" t="s">
        <v>1210</v>
      </c>
      <c r="F486" s="513" t="s">
        <v>273</v>
      </c>
      <c r="G486" s="182">
        <v>0</v>
      </c>
      <c r="H486" s="182">
        <v>339.49</v>
      </c>
      <c r="I486" s="182">
        <v>5.51</v>
      </c>
      <c r="J486" s="182">
        <v>345</v>
      </c>
      <c r="K486" s="182">
        <v>85</v>
      </c>
      <c r="L486" s="182">
        <v>3</v>
      </c>
      <c r="M486" s="182">
        <v>88</v>
      </c>
      <c r="N486" s="182">
        <v>0</v>
      </c>
      <c r="O486" s="182">
        <v>0</v>
      </c>
      <c r="P486" s="182">
        <v>0</v>
      </c>
      <c r="Q486" s="182">
        <v>424.49</v>
      </c>
      <c r="R486" s="182">
        <v>8.51</v>
      </c>
      <c r="S486" s="182">
        <v>433</v>
      </c>
      <c r="T486" s="515">
        <v>433</v>
      </c>
      <c r="U486" s="515">
        <v>0</v>
      </c>
    </row>
    <row r="487" spans="1:21">
      <c r="A487" s="512">
        <v>98</v>
      </c>
      <c r="B487" s="513" t="s">
        <v>1211</v>
      </c>
      <c r="C487" s="514" t="s">
        <v>1018</v>
      </c>
      <c r="D487" s="513" t="s">
        <v>213</v>
      </c>
      <c r="E487" s="513" t="s">
        <v>1212</v>
      </c>
      <c r="F487" s="513" t="s">
        <v>273</v>
      </c>
      <c r="G487" s="182">
        <v>0</v>
      </c>
      <c r="H487" s="182">
        <v>242.77</v>
      </c>
      <c r="I487" s="182">
        <v>3.23</v>
      </c>
      <c r="J487" s="182">
        <v>246</v>
      </c>
      <c r="K487" s="182">
        <v>84.97</v>
      </c>
      <c r="L487" s="182">
        <v>2.0299999999999998</v>
      </c>
      <c r="M487" s="182">
        <v>87</v>
      </c>
      <c r="N487" s="182">
        <v>0</v>
      </c>
      <c r="O487" s="182">
        <v>0</v>
      </c>
      <c r="P487" s="182">
        <v>0</v>
      </c>
      <c r="Q487" s="182">
        <v>327.74</v>
      </c>
      <c r="R487" s="182">
        <v>5.26</v>
      </c>
      <c r="S487" s="182">
        <v>333</v>
      </c>
      <c r="T487" s="515">
        <v>333</v>
      </c>
      <c r="U487" s="515">
        <v>0</v>
      </c>
    </row>
    <row r="488" spans="1:21">
      <c r="A488" s="524"/>
      <c r="B488" s="525"/>
      <c r="C488" s="526"/>
      <c r="D488" s="525"/>
      <c r="E488" s="525"/>
      <c r="F488" s="525"/>
      <c r="G488" s="525"/>
      <c r="H488" s="525"/>
      <c r="I488" s="525"/>
      <c r="J488" s="525"/>
      <c r="K488" s="525"/>
      <c r="L488" s="525"/>
      <c r="M488" s="525"/>
      <c r="N488" s="510"/>
      <c r="O488" s="510"/>
      <c r="P488" s="510"/>
      <c r="Q488" s="510"/>
      <c r="R488" s="510"/>
      <c r="S488" s="510"/>
      <c r="T488" s="515">
        <v>0</v>
      </c>
      <c r="U488" s="515">
        <v>0</v>
      </c>
    </row>
    <row r="489" spans="1:21">
      <c r="A489" s="512">
        <v>1</v>
      </c>
      <c r="B489" s="513" t="s">
        <v>1213</v>
      </c>
      <c r="C489" s="514" t="s">
        <v>1214</v>
      </c>
      <c r="D489" s="513" t="s">
        <v>214</v>
      </c>
      <c r="E489" s="513" t="s">
        <v>1215</v>
      </c>
      <c r="F489" s="513" t="s">
        <v>1216</v>
      </c>
      <c r="G489" s="182">
        <v>2800</v>
      </c>
      <c r="H489" s="182">
        <v>0</v>
      </c>
      <c r="I489" s="182">
        <v>0</v>
      </c>
      <c r="J489" s="182">
        <v>0</v>
      </c>
      <c r="K489" s="182">
        <v>51413</v>
      </c>
      <c r="L489" s="182">
        <v>0</v>
      </c>
      <c r="M489" s="182">
        <v>51413</v>
      </c>
      <c r="N489" s="182">
        <v>51413</v>
      </c>
      <c r="O489" s="182">
        <v>0</v>
      </c>
      <c r="P489" s="182">
        <v>51413</v>
      </c>
      <c r="Q489" s="182">
        <v>0</v>
      </c>
      <c r="R489" s="182">
        <v>0</v>
      </c>
      <c r="S489" s="182">
        <v>0</v>
      </c>
      <c r="T489" s="515">
        <v>0</v>
      </c>
      <c r="U489" s="515">
        <v>0</v>
      </c>
    </row>
    <row r="490" spans="1:21">
      <c r="A490" s="524"/>
      <c r="B490" s="525"/>
      <c r="C490" s="526"/>
      <c r="D490" s="525"/>
      <c r="E490" s="525"/>
      <c r="F490" s="525"/>
      <c r="G490" s="525"/>
      <c r="H490" s="525"/>
      <c r="I490" s="525"/>
      <c r="J490" s="525"/>
      <c r="K490" s="525"/>
      <c r="L490" s="525"/>
      <c r="M490" s="525"/>
      <c r="N490" s="510"/>
      <c r="O490" s="510"/>
      <c r="P490" s="510"/>
      <c r="Q490" s="510"/>
      <c r="R490" s="510"/>
      <c r="S490" s="510"/>
      <c r="T490" s="515">
        <v>0</v>
      </c>
      <c r="U490" s="515">
        <v>0</v>
      </c>
    </row>
    <row r="491" spans="1:21">
      <c r="A491" s="512">
        <v>1</v>
      </c>
      <c r="B491" s="513">
        <v>4433</v>
      </c>
      <c r="C491" s="514" t="s">
        <v>1217</v>
      </c>
      <c r="D491" s="513" t="s">
        <v>214</v>
      </c>
      <c r="E491" s="513" t="s">
        <v>1218</v>
      </c>
      <c r="F491" s="513" t="s">
        <v>474</v>
      </c>
      <c r="G491" s="182">
        <v>12</v>
      </c>
      <c r="H491" s="182">
        <v>280</v>
      </c>
      <c r="I491" s="182">
        <v>0</v>
      </c>
      <c r="J491" s="182">
        <v>280</v>
      </c>
      <c r="K491" s="182">
        <v>241.51</v>
      </c>
      <c r="L491" s="182">
        <v>1.49</v>
      </c>
      <c r="M491" s="182">
        <v>243</v>
      </c>
      <c r="N491" s="182">
        <v>0</v>
      </c>
      <c r="O491" s="182">
        <v>0</v>
      </c>
      <c r="P491" s="182">
        <v>0</v>
      </c>
      <c r="Q491" s="182">
        <v>521.51</v>
      </c>
      <c r="R491" s="182">
        <v>1.49</v>
      </c>
      <c r="S491" s="182">
        <v>523</v>
      </c>
      <c r="T491" s="515">
        <v>523</v>
      </c>
      <c r="U491" s="515">
        <v>0</v>
      </c>
    </row>
    <row r="492" spans="1:21">
      <c r="A492" s="512">
        <v>2</v>
      </c>
      <c r="B492" s="513">
        <v>4431</v>
      </c>
      <c r="C492" s="514" t="s">
        <v>1217</v>
      </c>
      <c r="D492" s="513" t="s">
        <v>214</v>
      </c>
      <c r="E492" s="513" t="s">
        <v>1218</v>
      </c>
      <c r="F492" s="513" t="s">
        <v>474</v>
      </c>
      <c r="G492" s="182">
        <v>15</v>
      </c>
      <c r="H492" s="182">
        <v>299</v>
      </c>
      <c r="I492" s="182">
        <v>0</v>
      </c>
      <c r="J492" s="182">
        <v>299</v>
      </c>
      <c r="K492" s="182">
        <v>270.39999999999998</v>
      </c>
      <c r="L492" s="182">
        <v>1.6</v>
      </c>
      <c r="M492" s="182">
        <v>272</v>
      </c>
      <c r="N492" s="182">
        <v>0</v>
      </c>
      <c r="O492" s="182">
        <v>0</v>
      </c>
      <c r="P492" s="182">
        <v>0</v>
      </c>
      <c r="Q492" s="182">
        <v>569.4</v>
      </c>
      <c r="R492" s="182">
        <v>1.6</v>
      </c>
      <c r="S492" s="182">
        <v>571</v>
      </c>
      <c r="T492" s="515">
        <v>571</v>
      </c>
      <c r="U492" s="515">
        <v>0</v>
      </c>
    </row>
    <row r="493" spans="1:21">
      <c r="A493" s="512">
        <v>3</v>
      </c>
      <c r="B493" s="513">
        <v>4429</v>
      </c>
      <c r="C493" s="514" t="s">
        <v>1217</v>
      </c>
      <c r="D493" s="513" t="s">
        <v>214</v>
      </c>
      <c r="E493" s="513" t="s">
        <v>1219</v>
      </c>
      <c r="F493" s="513" t="s">
        <v>474</v>
      </c>
      <c r="G493" s="182">
        <v>0</v>
      </c>
      <c r="H493" s="182">
        <v>625.51</v>
      </c>
      <c r="I493" s="182">
        <v>10.49</v>
      </c>
      <c r="J493" s="182">
        <v>636</v>
      </c>
      <c r="K493" s="182">
        <v>125.33</v>
      </c>
      <c r="L493" s="182">
        <v>5.67</v>
      </c>
      <c r="M493" s="182">
        <v>131</v>
      </c>
      <c r="N493" s="182">
        <v>0</v>
      </c>
      <c r="O493" s="182">
        <v>0</v>
      </c>
      <c r="P493" s="182">
        <v>0</v>
      </c>
      <c r="Q493" s="182">
        <v>750.84</v>
      </c>
      <c r="R493" s="182">
        <v>16.16</v>
      </c>
      <c r="S493" s="182">
        <v>767</v>
      </c>
      <c r="T493" s="515">
        <v>767</v>
      </c>
      <c r="U493" s="515">
        <v>0</v>
      </c>
    </row>
    <row r="494" spans="1:21">
      <c r="A494" s="512">
        <v>4</v>
      </c>
      <c r="B494" s="513" t="s">
        <v>1220</v>
      </c>
      <c r="C494" s="514" t="s">
        <v>1217</v>
      </c>
      <c r="D494" s="513" t="s">
        <v>214</v>
      </c>
      <c r="E494" s="513" t="s">
        <v>1221</v>
      </c>
      <c r="F494" s="513" t="s">
        <v>474</v>
      </c>
      <c r="G494" s="182">
        <v>1400</v>
      </c>
      <c r="H494" s="182">
        <v>57</v>
      </c>
      <c r="I494" s="182">
        <v>0</v>
      </c>
      <c r="J494" s="527">
        <v>57</v>
      </c>
      <c r="K494" s="182">
        <v>16636.41</v>
      </c>
      <c r="L494" s="182">
        <v>51.59</v>
      </c>
      <c r="M494" s="182">
        <v>16688</v>
      </c>
      <c r="N494" s="182">
        <v>10349.41</v>
      </c>
      <c r="O494" s="182">
        <v>51.59</v>
      </c>
      <c r="P494" s="182">
        <v>10401</v>
      </c>
      <c r="Q494" s="182">
        <v>6344</v>
      </c>
      <c r="R494" s="182">
        <v>0</v>
      </c>
      <c r="S494" s="182">
        <v>6344</v>
      </c>
      <c r="T494" s="515">
        <v>6344</v>
      </c>
      <c r="U494" s="515">
        <v>0</v>
      </c>
    </row>
    <row r="495" spans="1:21">
      <c r="A495" s="512">
        <v>5</v>
      </c>
      <c r="B495" s="513">
        <v>4432</v>
      </c>
      <c r="C495" s="514" t="s">
        <v>1217</v>
      </c>
      <c r="D495" s="513" t="s">
        <v>214</v>
      </c>
      <c r="E495" s="513" t="s">
        <v>1218</v>
      </c>
      <c r="F495" s="513" t="s">
        <v>474</v>
      </c>
      <c r="G495" s="182">
        <v>55</v>
      </c>
      <c r="H495" s="182">
        <v>600</v>
      </c>
      <c r="I495" s="182">
        <v>0</v>
      </c>
      <c r="J495" s="182">
        <v>600</v>
      </c>
      <c r="K495" s="182">
        <v>663</v>
      </c>
      <c r="L495" s="182">
        <v>0</v>
      </c>
      <c r="M495" s="182">
        <v>663</v>
      </c>
      <c r="N495" s="182">
        <v>1263</v>
      </c>
      <c r="O495" s="182">
        <v>0</v>
      </c>
      <c r="P495" s="182">
        <v>1263</v>
      </c>
      <c r="Q495" s="182">
        <v>0</v>
      </c>
      <c r="R495" s="182">
        <v>0</v>
      </c>
      <c r="S495" s="182">
        <v>0</v>
      </c>
      <c r="T495" s="515">
        <v>0</v>
      </c>
      <c r="U495" s="515">
        <v>0</v>
      </c>
    </row>
    <row r="496" spans="1:21">
      <c r="A496" s="512">
        <v>6</v>
      </c>
      <c r="B496" s="513">
        <v>4430</v>
      </c>
      <c r="C496" s="514" t="s">
        <v>1217</v>
      </c>
      <c r="D496" s="513" t="s">
        <v>214</v>
      </c>
      <c r="E496" s="513" t="s">
        <v>1218</v>
      </c>
      <c r="F496" s="513" t="s">
        <v>474</v>
      </c>
      <c r="G496" s="182">
        <v>125</v>
      </c>
      <c r="H496" s="182">
        <v>0</v>
      </c>
      <c r="I496" s="182">
        <v>0</v>
      </c>
      <c r="J496" s="182">
        <v>0</v>
      </c>
      <c r="K496" s="182">
        <v>1418</v>
      </c>
      <c r="L496" s="182">
        <v>0</v>
      </c>
      <c r="M496" s="182">
        <v>1418</v>
      </c>
      <c r="N496" s="182">
        <v>1418</v>
      </c>
      <c r="O496" s="182">
        <v>0</v>
      </c>
      <c r="P496" s="182">
        <v>1418</v>
      </c>
      <c r="Q496" s="182">
        <v>0</v>
      </c>
      <c r="R496" s="182">
        <v>0</v>
      </c>
      <c r="S496" s="182">
        <v>0</v>
      </c>
      <c r="T496" s="515">
        <v>0</v>
      </c>
      <c r="U496" s="515">
        <v>0</v>
      </c>
    </row>
    <row r="497" spans="1:21">
      <c r="A497" s="512">
        <v>7</v>
      </c>
      <c r="B497" s="513" t="s">
        <v>1222</v>
      </c>
      <c r="C497" s="514" t="s">
        <v>1217</v>
      </c>
      <c r="D497" s="513" t="s">
        <v>214</v>
      </c>
      <c r="E497" s="513" t="s">
        <v>1223</v>
      </c>
      <c r="F497" s="513" t="s">
        <v>474</v>
      </c>
      <c r="G497" s="182">
        <v>39</v>
      </c>
      <c r="H497" s="182">
        <v>0</v>
      </c>
      <c r="I497" s="182">
        <v>0</v>
      </c>
      <c r="J497" s="182">
        <v>0</v>
      </c>
      <c r="K497" s="182">
        <v>565</v>
      </c>
      <c r="L497" s="182">
        <v>0</v>
      </c>
      <c r="M497" s="182">
        <v>565</v>
      </c>
      <c r="N497" s="182">
        <v>565</v>
      </c>
      <c r="O497" s="182">
        <v>0</v>
      </c>
      <c r="P497" s="182">
        <v>565</v>
      </c>
      <c r="Q497" s="182">
        <v>0</v>
      </c>
      <c r="R497" s="182">
        <v>0</v>
      </c>
      <c r="S497" s="182">
        <v>0</v>
      </c>
      <c r="T497" s="515">
        <v>0</v>
      </c>
      <c r="U497" s="515">
        <v>0</v>
      </c>
    </row>
    <row r="498" spans="1:21">
      <c r="A498" s="512">
        <v>8</v>
      </c>
      <c r="B498" s="513" t="s">
        <v>1224</v>
      </c>
      <c r="C498" s="514" t="s">
        <v>1217</v>
      </c>
      <c r="D498" s="513" t="s">
        <v>214</v>
      </c>
      <c r="E498" s="513" t="s">
        <v>1225</v>
      </c>
      <c r="F498" s="513" t="s">
        <v>668</v>
      </c>
      <c r="G498" s="182">
        <v>50</v>
      </c>
      <c r="H498" s="182">
        <v>0</v>
      </c>
      <c r="I498" s="182">
        <v>0</v>
      </c>
      <c r="J498" s="182">
        <v>0</v>
      </c>
      <c r="K498" s="182">
        <v>572</v>
      </c>
      <c r="L498" s="182">
        <v>0</v>
      </c>
      <c r="M498" s="182">
        <v>572</v>
      </c>
      <c r="N498" s="182">
        <v>1144</v>
      </c>
      <c r="O498" s="182">
        <v>0</v>
      </c>
      <c r="P498" s="182">
        <v>1144</v>
      </c>
      <c r="Q498" s="182">
        <v>-572</v>
      </c>
      <c r="R498" s="182">
        <v>0</v>
      </c>
      <c r="S498" s="182">
        <v>-572</v>
      </c>
      <c r="T498" s="515">
        <v>-572</v>
      </c>
      <c r="U498" s="515">
        <v>0</v>
      </c>
    </row>
    <row r="499" spans="1:21">
      <c r="A499" s="524"/>
      <c r="B499" s="525"/>
      <c r="C499" s="526"/>
      <c r="D499" s="525"/>
      <c r="E499" s="525"/>
      <c r="F499" s="525"/>
      <c r="G499" s="525"/>
      <c r="H499" s="525"/>
      <c r="I499" s="525"/>
      <c r="J499" s="525"/>
      <c r="K499" s="525"/>
      <c r="L499" s="525"/>
      <c r="M499" s="525"/>
      <c r="N499" s="510"/>
      <c r="O499" s="510"/>
      <c r="P499" s="510"/>
      <c r="Q499" s="510"/>
      <c r="R499" s="510"/>
      <c r="S499" s="510"/>
      <c r="T499" s="515">
        <v>0</v>
      </c>
      <c r="U499" s="515">
        <v>0</v>
      </c>
    </row>
    <row r="500" spans="1:21">
      <c r="A500" s="512">
        <v>1</v>
      </c>
      <c r="B500" s="513" t="s">
        <v>1226</v>
      </c>
      <c r="C500" s="514" t="s">
        <v>1227</v>
      </c>
      <c r="D500" s="513" t="s">
        <v>204</v>
      </c>
      <c r="E500" s="513" t="s">
        <v>1228</v>
      </c>
      <c r="F500" s="513" t="s">
        <v>273</v>
      </c>
      <c r="G500" s="182">
        <v>0</v>
      </c>
      <c r="H500" s="182">
        <v>185.21</v>
      </c>
      <c r="I500" s="182">
        <v>6.79</v>
      </c>
      <c r="J500" s="182">
        <v>192</v>
      </c>
      <c r="K500" s="182">
        <v>184.59</v>
      </c>
      <c r="L500" s="182">
        <v>6.41</v>
      </c>
      <c r="M500" s="182">
        <v>191</v>
      </c>
      <c r="N500" s="182">
        <v>0</v>
      </c>
      <c r="O500" s="182">
        <v>0</v>
      </c>
      <c r="P500" s="182">
        <v>0</v>
      </c>
      <c r="Q500" s="182">
        <v>369.8</v>
      </c>
      <c r="R500" s="182">
        <v>13.2</v>
      </c>
      <c r="S500" s="182">
        <v>383</v>
      </c>
      <c r="T500" s="515">
        <v>383</v>
      </c>
      <c r="U500" s="515">
        <v>0</v>
      </c>
    </row>
    <row r="501" spans="1:21">
      <c r="A501" s="512">
        <v>2</v>
      </c>
      <c r="B501" s="513">
        <v>3549</v>
      </c>
      <c r="C501" s="514" t="s">
        <v>1227</v>
      </c>
      <c r="D501" s="513" t="s">
        <v>214</v>
      </c>
      <c r="E501" s="513" t="s">
        <v>1229</v>
      </c>
      <c r="F501" s="513" t="s">
        <v>474</v>
      </c>
      <c r="G501" s="182">
        <v>29</v>
      </c>
      <c r="H501" s="182">
        <v>-9906</v>
      </c>
      <c r="I501" s="182">
        <v>0</v>
      </c>
      <c r="J501" s="182">
        <v>-9906</v>
      </c>
      <c r="K501" s="182">
        <v>406</v>
      </c>
      <c r="L501" s="182">
        <v>0</v>
      </c>
      <c r="M501" s="182">
        <v>406</v>
      </c>
      <c r="N501" s="182">
        <v>0</v>
      </c>
      <c r="O501" s="182">
        <v>0</v>
      </c>
      <c r="P501" s="182">
        <v>0</v>
      </c>
      <c r="Q501" s="182">
        <v>-9500</v>
      </c>
      <c r="R501" s="182">
        <v>0</v>
      </c>
      <c r="S501" s="182">
        <v>-9500</v>
      </c>
      <c r="T501" s="515">
        <v>-9500</v>
      </c>
      <c r="U501" s="515">
        <v>0</v>
      </c>
    </row>
    <row r="502" spans="1:21">
      <c r="A502" s="512">
        <v>3</v>
      </c>
      <c r="B502" s="513" t="s">
        <v>1230</v>
      </c>
      <c r="C502" s="514" t="s">
        <v>1227</v>
      </c>
      <c r="D502" s="513" t="s">
        <v>214</v>
      </c>
      <c r="E502" s="513" t="s">
        <v>1231</v>
      </c>
      <c r="F502" s="513" t="s">
        <v>1232</v>
      </c>
      <c r="G502" s="182">
        <v>15</v>
      </c>
      <c r="H502" s="182">
        <v>-8755</v>
      </c>
      <c r="I502" s="182">
        <v>0</v>
      </c>
      <c r="J502" s="182">
        <v>-8755</v>
      </c>
      <c r="K502" s="182">
        <v>342</v>
      </c>
      <c r="L502" s="182">
        <v>0</v>
      </c>
      <c r="M502" s="182">
        <v>342</v>
      </c>
      <c r="N502" s="182">
        <v>0</v>
      </c>
      <c r="O502" s="182">
        <v>0</v>
      </c>
      <c r="P502" s="182">
        <v>0</v>
      </c>
      <c r="Q502" s="182">
        <v>-8413</v>
      </c>
      <c r="R502" s="182">
        <v>0</v>
      </c>
      <c r="S502" s="182">
        <v>-8413</v>
      </c>
      <c r="T502" s="515">
        <v>-8413</v>
      </c>
      <c r="U502" s="515">
        <v>0</v>
      </c>
    </row>
    <row r="503" spans="1:21">
      <c r="A503" s="512">
        <v>4</v>
      </c>
      <c r="B503" s="513" t="s">
        <v>1233</v>
      </c>
      <c r="C503" s="514" t="s">
        <v>1227</v>
      </c>
      <c r="D503" s="513" t="s">
        <v>214</v>
      </c>
      <c r="E503" s="513" t="s">
        <v>1234</v>
      </c>
      <c r="F503" s="513" t="s">
        <v>273</v>
      </c>
      <c r="G503" s="182">
        <v>38</v>
      </c>
      <c r="H503" s="182">
        <v>983.2</v>
      </c>
      <c r="I503" s="182">
        <v>35.799999999999997</v>
      </c>
      <c r="J503" s="182">
        <v>1019</v>
      </c>
      <c r="K503" s="182">
        <v>270.33999999999997</v>
      </c>
      <c r="L503" s="182">
        <v>8.66</v>
      </c>
      <c r="M503" s="182">
        <v>279</v>
      </c>
      <c r="N503" s="182">
        <v>0</v>
      </c>
      <c r="O503" s="182">
        <v>0</v>
      </c>
      <c r="P503" s="182">
        <v>0</v>
      </c>
      <c r="Q503" s="182">
        <v>1253.54</v>
      </c>
      <c r="R503" s="182">
        <v>44.46</v>
      </c>
      <c r="S503" s="182">
        <v>1298</v>
      </c>
      <c r="T503" s="515">
        <v>1298</v>
      </c>
      <c r="U503" s="515">
        <v>0</v>
      </c>
    </row>
    <row r="504" spans="1:21">
      <c r="A504" s="512">
        <v>5</v>
      </c>
      <c r="B504" s="513" t="s">
        <v>1235</v>
      </c>
      <c r="C504" s="514" t="s">
        <v>1227</v>
      </c>
      <c r="D504" s="513" t="s">
        <v>214</v>
      </c>
      <c r="E504" s="513" t="s">
        <v>1236</v>
      </c>
      <c r="F504" s="513" t="s">
        <v>273</v>
      </c>
      <c r="G504" s="182">
        <v>5</v>
      </c>
      <c r="H504" s="182">
        <v>0</v>
      </c>
      <c r="I504" s="182">
        <v>0</v>
      </c>
      <c r="J504" s="182">
        <v>0</v>
      </c>
      <c r="K504" s="182">
        <v>338.56</v>
      </c>
      <c r="L504" s="182">
        <v>1.44</v>
      </c>
      <c r="M504" s="182">
        <v>340</v>
      </c>
      <c r="N504" s="182">
        <v>338.56</v>
      </c>
      <c r="O504" s="182">
        <v>1.44</v>
      </c>
      <c r="P504" s="182">
        <v>340</v>
      </c>
      <c r="Q504" s="182">
        <v>0</v>
      </c>
      <c r="R504" s="182">
        <v>0</v>
      </c>
      <c r="S504" s="182">
        <v>0</v>
      </c>
      <c r="T504" s="515">
        <v>0</v>
      </c>
      <c r="U504" s="515">
        <v>0</v>
      </c>
    </row>
    <row r="505" spans="1:21">
      <c r="A505" s="512">
        <v>6</v>
      </c>
      <c r="B505" s="513" t="s">
        <v>1237</v>
      </c>
      <c r="C505" s="514" t="s">
        <v>1227</v>
      </c>
      <c r="D505" s="513" t="s">
        <v>214</v>
      </c>
      <c r="E505" s="513" t="s">
        <v>1238</v>
      </c>
      <c r="F505" s="513" t="s">
        <v>273</v>
      </c>
      <c r="G505" s="182">
        <v>18</v>
      </c>
      <c r="H505" s="182">
        <v>0</v>
      </c>
      <c r="I505" s="182">
        <v>0</v>
      </c>
      <c r="J505" s="182">
        <v>0</v>
      </c>
      <c r="K505" s="182">
        <v>297</v>
      </c>
      <c r="L505" s="182">
        <v>0</v>
      </c>
      <c r="M505" s="182">
        <v>297</v>
      </c>
      <c r="N505" s="182">
        <v>0</v>
      </c>
      <c r="O505" s="182">
        <v>0</v>
      </c>
      <c r="P505" s="182">
        <v>0</v>
      </c>
      <c r="Q505" s="182">
        <v>297</v>
      </c>
      <c r="R505" s="182">
        <v>0</v>
      </c>
      <c r="S505" s="182">
        <v>297</v>
      </c>
      <c r="T505" s="515">
        <v>297</v>
      </c>
      <c r="U505" s="515">
        <v>0</v>
      </c>
    </row>
    <row r="506" spans="1:21">
      <c r="A506" s="512">
        <v>7</v>
      </c>
      <c r="B506" s="513" t="s">
        <v>1239</v>
      </c>
      <c r="C506" s="514" t="s">
        <v>1227</v>
      </c>
      <c r="D506" s="513" t="s">
        <v>214</v>
      </c>
      <c r="E506" s="513" t="s">
        <v>1240</v>
      </c>
      <c r="F506" s="513" t="s">
        <v>273</v>
      </c>
      <c r="G506" s="182">
        <v>14</v>
      </c>
      <c r="H506" s="182">
        <v>299</v>
      </c>
      <c r="I506" s="182">
        <v>1</v>
      </c>
      <c r="J506" s="182">
        <v>300</v>
      </c>
      <c r="K506" s="182">
        <v>303.41000000000003</v>
      </c>
      <c r="L506" s="182">
        <v>1.59</v>
      </c>
      <c r="M506" s="182">
        <v>305</v>
      </c>
      <c r="N506" s="182">
        <v>602.41</v>
      </c>
      <c r="O506" s="182">
        <v>2.59</v>
      </c>
      <c r="P506" s="182">
        <v>605</v>
      </c>
      <c r="Q506" s="182">
        <v>0</v>
      </c>
      <c r="R506" s="182">
        <v>0</v>
      </c>
      <c r="S506" s="182">
        <v>0</v>
      </c>
      <c r="T506" s="515">
        <v>0</v>
      </c>
      <c r="U506" s="515">
        <v>0</v>
      </c>
    </row>
    <row r="507" spans="1:21">
      <c r="A507" s="512">
        <v>8</v>
      </c>
      <c r="B507" s="513" t="s">
        <v>1241</v>
      </c>
      <c r="C507" s="514" t="s">
        <v>1227</v>
      </c>
      <c r="D507" s="513" t="s">
        <v>213</v>
      </c>
      <c r="E507" s="513" t="s">
        <v>1242</v>
      </c>
      <c r="F507" s="513" t="s">
        <v>668</v>
      </c>
      <c r="G507" s="182">
        <v>21</v>
      </c>
      <c r="H507" s="182">
        <v>-4</v>
      </c>
      <c r="I507" s="182">
        <v>0</v>
      </c>
      <c r="J507" s="182">
        <v>-4</v>
      </c>
      <c r="K507" s="182">
        <v>307</v>
      </c>
      <c r="L507" s="182">
        <v>0</v>
      </c>
      <c r="M507" s="182">
        <v>307</v>
      </c>
      <c r="N507" s="182">
        <v>310</v>
      </c>
      <c r="O507" s="182">
        <v>0</v>
      </c>
      <c r="P507" s="182">
        <v>310</v>
      </c>
      <c r="Q507" s="182">
        <v>-7</v>
      </c>
      <c r="R507" s="182">
        <v>0</v>
      </c>
      <c r="S507" s="182">
        <v>-7</v>
      </c>
      <c r="T507" s="515">
        <v>-7</v>
      </c>
      <c r="U507" s="515">
        <v>0</v>
      </c>
    </row>
    <row r="508" spans="1:21">
      <c r="A508" s="512">
        <v>9</v>
      </c>
      <c r="B508" s="513" t="s">
        <v>1243</v>
      </c>
      <c r="C508" s="514" t="s">
        <v>1227</v>
      </c>
      <c r="D508" s="513" t="s">
        <v>213</v>
      </c>
      <c r="E508" s="513" t="s">
        <v>1244</v>
      </c>
      <c r="F508" s="513" t="s">
        <v>668</v>
      </c>
      <c r="G508" s="182">
        <v>0</v>
      </c>
      <c r="H508" s="182">
        <v>0</v>
      </c>
      <c r="I508" s="182">
        <v>0</v>
      </c>
      <c r="J508" s="182">
        <v>0</v>
      </c>
      <c r="K508" s="182">
        <v>115</v>
      </c>
      <c r="L508" s="182">
        <v>1</v>
      </c>
      <c r="M508" s="182">
        <v>116</v>
      </c>
      <c r="N508" s="182">
        <v>115</v>
      </c>
      <c r="O508" s="182">
        <v>1</v>
      </c>
      <c r="P508" s="182">
        <v>116</v>
      </c>
      <c r="Q508" s="182">
        <v>0</v>
      </c>
      <c r="R508" s="182">
        <v>0</v>
      </c>
      <c r="S508" s="182">
        <v>0</v>
      </c>
      <c r="T508" s="515">
        <v>0</v>
      </c>
      <c r="U508" s="515">
        <v>0</v>
      </c>
    </row>
    <row r="509" spans="1:21">
      <c r="A509" s="512">
        <v>10</v>
      </c>
      <c r="B509" s="513" t="s">
        <v>1245</v>
      </c>
      <c r="C509" s="514" t="s">
        <v>1227</v>
      </c>
      <c r="D509" s="513" t="s">
        <v>213</v>
      </c>
      <c r="E509" s="513" t="s">
        <v>1246</v>
      </c>
      <c r="F509" s="513" t="s">
        <v>273</v>
      </c>
      <c r="G509" s="182">
        <v>0</v>
      </c>
      <c r="H509" s="182">
        <v>-347.36</v>
      </c>
      <c r="I509" s="182">
        <v>4.3600000000000003</v>
      </c>
      <c r="J509" s="182">
        <v>-343</v>
      </c>
      <c r="K509" s="182">
        <v>85</v>
      </c>
      <c r="L509" s="182">
        <v>0</v>
      </c>
      <c r="M509" s="182">
        <v>85</v>
      </c>
      <c r="N509" s="182">
        <v>0</v>
      </c>
      <c r="O509" s="182">
        <v>0</v>
      </c>
      <c r="P509" s="182">
        <v>0</v>
      </c>
      <c r="Q509" s="182">
        <v>-262.36</v>
      </c>
      <c r="R509" s="182">
        <v>4.3600000000000003</v>
      </c>
      <c r="S509" s="182">
        <v>-258</v>
      </c>
      <c r="T509" s="515">
        <v>-258</v>
      </c>
      <c r="U509" s="515">
        <v>0</v>
      </c>
    </row>
    <row r="510" spans="1:21">
      <c r="A510" s="512">
        <v>11</v>
      </c>
      <c r="B510" s="513" t="s">
        <v>1247</v>
      </c>
      <c r="C510" s="514" t="s">
        <v>1227</v>
      </c>
      <c r="D510" s="513" t="s">
        <v>213</v>
      </c>
      <c r="E510" s="513" t="s">
        <v>1248</v>
      </c>
      <c r="F510" s="513" t="s">
        <v>668</v>
      </c>
      <c r="G510" s="182">
        <v>3</v>
      </c>
      <c r="H510" s="182">
        <v>-3</v>
      </c>
      <c r="I510" s="182">
        <v>0</v>
      </c>
      <c r="J510" s="182">
        <v>-3</v>
      </c>
      <c r="K510" s="182">
        <v>147</v>
      </c>
      <c r="L510" s="182">
        <v>1</v>
      </c>
      <c r="M510" s="182">
        <v>148</v>
      </c>
      <c r="N510" s="182">
        <v>149</v>
      </c>
      <c r="O510" s="182">
        <v>1</v>
      </c>
      <c r="P510" s="182">
        <v>150</v>
      </c>
      <c r="Q510" s="182">
        <v>-5</v>
      </c>
      <c r="R510" s="182">
        <v>0</v>
      </c>
      <c r="S510" s="182">
        <v>-5</v>
      </c>
      <c r="T510" s="515">
        <v>-5</v>
      </c>
      <c r="U510" s="515">
        <v>0</v>
      </c>
    </row>
    <row r="511" spans="1:21">
      <c r="A511" s="512">
        <v>12</v>
      </c>
      <c r="B511" s="513" t="s">
        <v>1249</v>
      </c>
      <c r="C511" s="514" t="s">
        <v>1227</v>
      </c>
      <c r="D511" s="513" t="s">
        <v>213</v>
      </c>
      <c r="E511" s="513" t="s">
        <v>1250</v>
      </c>
      <c r="F511" s="513" t="s">
        <v>668</v>
      </c>
      <c r="G511" s="182">
        <v>53</v>
      </c>
      <c r="H511" s="182">
        <v>0</v>
      </c>
      <c r="I511" s="182">
        <v>0</v>
      </c>
      <c r="J511" s="182">
        <v>0</v>
      </c>
      <c r="K511" s="182">
        <v>662.25</v>
      </c>
      <c r="L511" s="182">
        <v>4.75</v>
      </c>
      <c r="M511" s="182">
        <v>667</v>
      </c>
      <c r="N511" s="182">
        <v>0</v>
      </c>
      <c r="O511" s="182">
        <v>0</v>
      </c>
      <c r="P511" s="182">
        <v>0</v>
      </c>
      <c r="Q511" s="182">
        <v>662.25</v>
      </c>
      <c r="R511" s="182">
        <v>4.75</v>
      </c>
      <c r="S511" s="182">
        <v>667</v>
      </c>
      <c r="T511" s="515">
        <v>667</v>
      </c>
      <c r="U511" s="515">
        <v>0</v>
      </c>
    </row>
    <row r="512" spans="1:21">
      <c r="A512" s="524"/>
      <c r="B512" s="525"/>
      <c r="C512" s="526"/>
      <c r="D512" s="525"/>
      <c r="E512" s="525"/>
      <c r="F512" s="525"/>
      <c r="G512" s="525"/>
      <c r="H512" s="525"/>
      <c r="I512" s="525"/>
      <c r="J512" s="525"/>
      <c r="K512" s="525"/>
      <c r="L512" s="525"/>
      <c r="M512" s="525"/>
      <c r="N512" s="510"/>
      <c r="O512" s="510"/>
      <c r="P512" s="510"/>
      <c r="Q512" s="510"/>
      <c r="R512" s="510"/>
      <c r="S512" s="510"/>
      <c r="T512" s="515">
        <v>0</v>
      </c>
      <c r="U512" s="515">
        <v>0</v>
      </c>
    </row>
    <row r="513" spans="1:21">
      <c r="A513" s="512">
        <v>1</v>
      </c>
      <c r="B513" s="513" t="s">
        <v>1251</v>
      </c>
      <c r="C513" s="514" t="s">
        <v>1252</v>
      </c>
      <c r="D513" s="513" t="s">
        <v>214</v>
      </c>
      <c r="E513" s="513" t="s">
        <v>1253</v>
      </c>
      <c r="F513" s="513" t="s">
        <v>474</v>
      </c>
      <c r="G513" s="182">
        <v>134</v>
      </c>
      <c r="H513" s="182">
        <v>2850.28</v>
      </c>
      <c r="I513" s="182">
        <v>2.72</v>
      </c>
      <c r="J513" s="182">
        <v>2853</v>
      </c>
      <c r="K513" s="182">
        <v>1639.8</v>
      </c>
      <c r="L513" s="182">
        <v>15.2</v>
      </c>
      <c r="M513" s="182">
        <v>1655</v>
      </c>
      <c r="N513" s="182">
        <v>0</v>
      </c>
      <c r="O513" s="182">
        <v>0</v>
      </c>
      <c r="P513" s="182">
        <v>0</v>
      </c>
      <c r="Q513" s="182">
        <v>4490.08</v>
      </c>
      <c r="R513" s="182">
        <v>17.920000000000002</v>
      </c>
      <c r="S513" s="182">
        <v>4508</v>
      </c>
      <c r="T513" s="515">
        <v>4508</v>
      </c>
      <c r="U513" s="515">
        <v>0</v>
      </c>
    </row>
    <row r="514" spans="1:21">
      <c r="A514" s="512">
        <v>2</v>
      </c>
      <c r="B514" s="513">
        <v>5323</v>
      </c>
      <c r="C514" s="514" t="s">
        <v>1252</v>
      </c>
      <c r="D514" s="513" t="s">
        <v>214</v>
      </c>
      <c r="E514" s="513" t="s">
        <v>1254</v>
      </c>
      <c r="F514" s="513" t="s">
        <v>474</v>
      </c>
      <c r="G514" s="182">
        <v>47</v>
      </c>
      <c r="H514" s="182">
        <v>-5981</v>
      </c>
      <c r="I514" s="182">
        <v>0</v>
      </c>
      <c r="J514" s="182">
        <v>-5981</v>
      </c>
      <c r="K514" s="182">
        <v>580</v>
      </c>
      <c r="L514" s="182">
        <v>0</v>
      </c>
      <c r="M514" s="182">
        <v>580</v>
      </c>
      <c r="N514" s="182">
        <v>0</v>
      </c>
      <c r="O514" s="182">
        <v>0</v>
      </c>
      <c r="P514" s="182">
        <v>0</v>
      </c>
      <c r="Q514" s="182">
        <v>-5401</v>
      </c>
      <c r="R514" s="182">
        <v>0</v>
      </c>
      <c r="S514" s="182">
        <v>-5401</v>
      </c>
      <c r="T514" s="515">
        <v>-5401</v>
      </c>
      <c r="U514" s="515">
        <v>0</v>
      </c>
    </row>
    <row r="515" spans="1:21">
      <c r="A515" s="512">
        <v>3</v>
      </c>
      <c r="B515" s="513" t="s">
        <v>1255</v>
      </c>
      <c r="C515" s="514" t="s">
        <v>1252</v>
      </c>
      <c r="D515" s="513" t="s">
        <v>214</v>
      </c>
      <c r="E515" s="513" t="s">
        <v>1256</v>
      </c>
      <c r="F515" s="513" t="s">
        <v>668</v>
      </c>
      <c r="G515" s="182">
        <v>8</v>
      </c>
      <c r="H515" s="182">
        <v>749.79</v>
      </c>
      <c r="I515" s="182">
        <v>55.21</v>
      </c>
      <c r="J515" s="182">
        <v>805</v>
      </c>
      <c r="K515" s="182">
        <v>510.11</v>
      </c>
      <c r="L515" s="182">
        <v>3.89</v>
      </c>
      <c r="M515" s="182">
        <v>514</v>
      </c>
      <c r="N515" s="182">
        <v>0</v>
      </c>
      <c r="O515" s="182">
        <v>0</v>
      </c>
      <c r="P515" s="182">
        <v>0</v>
      </c>
      <c r="Q515" s="182">
        <v>1259.9000000000001</v>
      </c>
      <c r="R515" s="182">
        <v>59.1</v>
      </c>
      <c r="S515" s="182">
        <v>1319</v>
      </c>
      <c r="T515" s="515">
        <v>1319</v>
      </c>
      <c r="U515" s="515">
        <v>0</v>
      </c>
    </row>
    <row r="516" spans="1:21">
      <c r="A516" s="512">
        <v>4</v>
      </c>
      <c r="B516" s="513" t="s">
        <v>1257</v>
      </c>
      <c r="C516" s="514" t="s">
        <v>1252</v>
      </c>
      <c r="D516" s="513" t="s">
        <v>214</v>
      </c>
      <c r="E516" s="513" t="s">
        <v>1258</v>
      </c>
      <c r="F516" s="513" t="s">
        <v>668</v>
      </c>
      <c r="G516" s="182">
        <v>0</v>
      </c>
      <c r="H516" s="182">
        <v>0</v>
      </c>
      <c r="I516" s="182">
        <v>0</v>
      </c>
      <c r="J516" s="182">
        <v>0</v>
      </c>
      <c r="K516" s="182">
        <v>0</v>
      </c>
      <c r="L516" s="182">
        <v>0</v>
      </c>
      <c r="M516" s="182">
        <v>0</v>
      </c>
      <c r="N516" s="182">
        <v>0</v>
      </c>
      <c r="O516" s="182">
        <v>0</v>
      </c>
      <c r="P516" s="182">
        <v>0</v>
      </c>
      <c r="Q516" s="182">
        <v>0</v>
      </c>
      <c r="R516" s="182">
        <v>0</v>
      </c>
      <c r="S516" s="182">
        <v>0</v>
      </c>
      <c r="T516" s="515">
        <v>0</v>
      </c>
      <c r="U516" s="515">
        <v>0</v>
      </c>
    </row>
    <row r="517" spans="1:21">
      <c r="A517" s="512">
        <v>5</v>
      </c>
      <c r="B517" s="513" t="s">
        <v>1259</v>
      </c>
      <c r="C517" s="514" t="s">
        <v>1252</v>
      </c>
      <c r="D517" s="513" t="s">
        <v>213</v>
      </c>
      <c r="E517" s="513" t="s">
        <v>1260</v>
      </c>
      <c r="F517" s="513" t="s">
        <v>285</v>
      </c>
      <c r="G517" s="182">
        <v>152</v>
      </c>
      <c r="H517" s="182">
        <v>-9862.1200000000008</v>
      </c>
      <c r="I517" s="182">
        <v>15.12</v>
      </c>
      <c r="J517" s="182">
        <v>-9847</v>
      </c>
      <c r="K517" s="182">
        <v>1774</v>
      </c>
      <c r="L517" s="182">
        <v>0</v>
      </c>
      <c r="M517" s="182">
        <v>1774</v>
      </c>
      <c r="N517" s="182">
        <v>0</v>
      </c>
      <c r="O517" s="182">
        <v>0</v>
      </c>
      <c r="P517" s="182">
        <v>0</v>
      </c>
      <c r="Q517" s="182">
        <v>-8088.12</v>
      </c>
      <c r="R517" s="182">
        <v>15.12</v>
      </c>
      <c r="S517" s="182">
        <v>-8073</v>
      </c>
      <c r="T517" s="515">
        <v>-8073</v>
      </c>
      <c r="U517" s="515">
        <v>0</v>
      </c>
    </row>
    <row r="518" spans="1:21">
      <c r="A518" s="512">
        <v>6</v>
      </c>
      <c r="B518" s="513" t="s">
        <v>1261</v>
      </c>
      <c r="C518" s="514" t="s">
        <v>1252</v>
      </c>
      <c r="D518" s="513" t="s">
        <v>213</v>
      </c>
      <c r="E518" s="513" t="s">
        <v>1262</v>
      </c>
      <c r="F518" s="513" t="s">
        <v>668</v>
      </c>
      <c r="G518" s="182">
        <v>0</v>
      </c>
      <c r="H518" s="182">
        <v>9937.99</v>
      </c>
      <c r="I518" s="182">
        <v>7636.01</v>
      </c>
      <c r="J518" s="182">
        <v>17574</v>
      </c>
      <c r="K518" s="182">
        <v>115.16</v>
      </c>
      <c r="L518" s="182">
        <v>98.84</v>
      </c>
      <c r="M518" s="182">
        <v>214</v>
      </c>
      <c r="N518" s="182">
        <v>0</v>
      </c>
      <c r="O518" s="182">
        <v>0</v>
      </c>
      <c r="P518" s="182">
        <v>0</v>
      </c>
      <c r="Q518" s="182">
        <v>10053.15</v>
      </c>
      <c r="R518" s="182">
        <v>7734.85</v>
      </c>
      <c r="S518" s="182">
        <v>17788</v>
      </c>
      <c r="T518" s="515">
        <v>17788</v>
      </c>
      <c r="U518" s="515">
        <v>0</v>
      </c>
    </row>
    <row r="519" spans="1:21">
      <c r="A519" s="512">
        <v>7</v>
      </c>
      <c r="B519" s="513" t="s">
        <v>1263</v>
      </c>
      <c r="C519" s="514" t="s">
        <v>1252</v>
      </c>
      <c r="D519" s="513" t="s">
        <v>213</v>
      </c>
      <c r="E519" s="513" t="s">
        <v>1264</v>
      </c>
      <c r="F519" s="513" t="s">
        <v>273</v>
      </c>
      <c r="G519" s="182">
        <v>79</v>
      </c>
      <c r="H519" s="182">
        <v>5859.48</v>
      </c>
      <c r="I519" s="182">
        <v>312.52</v>
      </c>
      <c r="J519" s="182">
        <v>6172</v>
      </c>
      <c r="K519" s="182">
        <v>712.61</v>
      </c>
      <c r="L519" s="182">
        <v>54.39</v>
      </c>
      <c r="M519" s="182">
        <v>767</v>
      </c>
      <c r="N519" s="182">
        <v>0</v>
      </c>
      <c r="O519" s="182">
        <v>0</v>
      </c>
      <c r="P519" s="182">
        <v>0</v>
      </c>
      <c r="Q519" s="182">
        <v>6572.09</v>
      </c>
      <c r="R519" s="182">
        <v>366.91</v>
      </c>
      <c r="S519" s="182">
        <v>6939</v>
      </c>
      <c r="T519" s="515">
        <v>6939</v>
      </c>
      <c r="U519" s="515">
        <v>0</v>
      </c>
    </row>
    <row r="520" spans="1:21">
      <c r="A520" s="512">
        <v>8</v>
      </c>
      <c r="B520" s="513" t="s">
        <v>1265</v>
      </c>
      <c r="C520" s="514" t="s">
        <v>1252</v>
      </c>
      <c r="D520" s="513" t="s">
        <v>213</v>
      </c>
      <c r="E520" s="513" t="s">
        <v>1266</v>
      </c>
      <c r="F520" s="513" t="s">
        <v>668</v>
      </c>
      <c r="G520" s="182">
        <v>342</v>
      </c>
      <c r="H520" s="182">
        <v>6665.45</v>
      </c>
      <c r="I520" s="182">
        <v>71.55</v>
      </c>
      <c r="J520" s="182">
        <v>6737</v>
      </c>
      <c r="K520" s="182">
        <v>4077.18</v>
      </c>
      <c r="L520" s="182">
        <v>69.819999999999993</v>
      </c>
      <c r="M520" s="182">
        <v>4147</v>
      </c>
      <c r="N520" s="182">
        <v>0</v>
      </c>
      <c r="O520" s="182">
        <v>0</v>
      </c>
      <c r="P520" s="182">
        <v>0</v>
      </c>
      <c r="Q520" s="182">
        <v>10742.63</v>
      </c>
      <c r="R520" s="182">
        <v>141.37</v>
      </c>
      <c r="S520" s="182">
        <v>10884</v>
      </c>
      <c r="T520" s="515">
        <v>10884</v>
      </c>
      <c r="U520" s="515">
        <v>0</v>
      </c>
    </row>
    <row r="521" spans="1:21">
      <c r="A521" s="512">
        <v>9</v>
      </c>
      <c r="B521" s="513" t="s">
        <v>1267</v>
      </c>
      <c r="C521" s="514" t="s">
        <v>1252</v>
      </c>
      <c r="D521" s="513" t="s">
        <v>213</v>
      </c>
      <c r="E521" s="513" t="s">
        <v>1268</v>
      </c>
      <c r="F521" s="513" t="s">
        <v>273</v>
      </c>
      <c r="G521" s="182">
        <v>0</v>
      </c>
      <c r="H521" s="182">
        <v>5237.22</v>
      </c>
      <c r="I521" s="182">
        <v>1783.78</v>
      </c>
      <c r="J521" s="182">
        <v>7021</v>
      </c>
      <c r="K521" s="182">
        <v>75.069999999999993</v>
      </c>
      <c r="L521" s="182">
        <v>51.93</v>
      </c>
      <c r="M521" s="182">
        <v>127</v>
      </c>
      <c r="N521" s="182">
        <v>0</v>
      </c>
      <c r="O521" s="182">
        <v>0</v>
      </c>
      <c r="P521" s="182">
        <v>0</v>
      </c>
      <c r="Q521" s="182">
        <v>5312.29</v>
      </c>
      <c r="R521" s="182">
        <v>1835.71</v>
      </c>
      <c r="S521" s="182">
        <v>7148</v>
      </c>
      <c r="T521" s="515">
        <v>7148</v>
      </c>
      <c r="U521" s="515">
        <v>0</v>
      </c>
    </row>
    <row r="522" spans="1:21">
      <c r="A522" s="512">
        <v>10</v>
      </c>
      <c r="B522" s="513" t="s">
        <v>1269</v>
      </c>
      <c r="C522" s="514" t="s">
        <v>1252</v>
      </c>
      <c r="D522" s="513" t="s">
        <v>213</v>
      </c>
      <c r="E522" s="513" t="s">
        <v>1270</v>
      </c>
      <c r="F522" s="513" t="s">
        <v>668</v>
      </c>
      <c r="G522" s="182">
        <v>47</v>
      </c>
      <c r="H522" s="182">
        <v>-12012</v>
      </c>
      <c r="I522" s="182">
        <v>0</v>
      </c>
      <c r="J522" s="182">
        <v>-12012</v>
      </c>
      <c r="K522" s="182">
        <v>545</v>
      </c>
      <c r="L522" s="182">
        <v>0</v>
      </c>
      <c r="M522" s="182">
        <v>545</v>
      </c>
      <c r="N522" s="182">
        <v>0</v>
      </c>
      <c r="O522" s="182">
        <v>0</v>
      </c>
      <c r="P522" s="182">
        <v>0</v>
      </c>
      <c r="Q522" s="182">
        <v>-11467</v>
      </c>
      <c r="R522" s="182">
        <v>0</v>
      </c>
      <c r="S522" s="182">
        <v>-11467</v>
      </c>
      <c r="T522" s="515">
        <v>-11467</v>
      </c>
      <c r="U522" s="515">
        <v>0</v>
      </c>
    </row>
    <row r="523" spans="1:21">
      <c r="A523" s="512">
        <v>11</v>
      </c>
      <c r="B523" s="513" t="s">
        <v>1271</v>
      </c>
      <c r="C523" s="514" t="s">
        <v>1252</v>
      </c>
      <c r="D523" s="513" t="s">
        <v>213</v>
      </c>
      <c r="E523" s="513" t="s">
        <v>1272</v>
      </c>
      <c r="F523" s="513" t="s">
        <v>273</v>
      </c>
      <c r="G523" s="182">
        <v>0</v>
      </c>
      <c r="H523" s="182">
        <v>622.54999999999995</v>
      </c>
      <c r="I523" s="182">
        <v>35.450000000000003</v>
      </c>
      <c r="J523" s="182">
        <v>658</v>
      </c>
      <c r="K523" s="182">
        <v>85.17</v>
      </c>
      <c r="L523" s="182">
        <v>5.83</v>
      </c>
      <c r="M523" s="182">
        <v>91</v>
      </c>
      <c r="N523" s="182">
        <v>0</v>
      </c>
      <c r="O523" s="182">
        <v>0</v>
      </c>
      <c r="P523" s="182">
        <v>0</v>
      </c>
      <c r="Q523" s="182">
        <v>707.72</v>
      </c>
      <c r="R523" s="182">
        <v>41.28</v>
      </c>
      <c r="S523" s="182">
        <v>749</v>
      </c>
      <c r="T523" s="515">
        <v>749</v>
      </c>
      <c r="U523" s="515">
        <v>0</v>
      </c>
    </row>
    <row r="524" spans="1:21">
      <c r="A524" s="512">
        <v>12</v>
      </c>
      <c r="B524" s="513" t="s">
        <v>1273</v>
      </c>
      <c r="C524" s="514" t="s">
        <v>1252</v>
      </c>
      <c r="D524" s="513" t="s">
        <v>213</v>
      </c>
      <c r="E524" s="513" t="s">
        <v>1274</v>
      </c>
      <c r="F524" s="513" t="s">
        <v>273</v>
      </c>
      <c r="G524" s="182">
        <v>0</v>
      </c>
      <c r="H524" s="182">
        <v>4205.5</v>
      </c>
      <c r="I524" s="182">
        <v>1472.5</v>
      </c>
      <c r="J524" s="182">
        <v>5678</v>
      </c>
      <c r="K524" s="182">
        <v>85.34</v>
      </c>
      <c r="L524" s="182">
        <v>41.66</v>
      </c>
      <c r="M524" s="182">
        <v>127</v>
      </c>
      <c r="N524" s="182">
        <v>0</v>
      </c>
      <c r="O524" s="182">
        <v>0</v>
      </c>
      <c r="P524" s="182">
        <v>0</v>
      </c>
      <c r="Q524" s="182">
        <v>4290.84</v>
      </c>
      <c r="R524" s="182">
        <v>1514.16</v>
      </c>
      <c r="S524" s="182">
        <v>5805</v>
      </c>
      <c r="T524" s="515">
        <v>5805</v>
      </c>
      <c r="U524" s="515">
        <v>0</v>
      </c>
    </row>
    <row r="525" spans="1:21">
      <c r="A525" s="512">
        <v>13</v>
      </c>
      <c r="B525" s="513" t="s">
        <v>1275</v>
      </c>
      <c r="C525" s="514" t="s">
        <v>1252</v>
      </c>
      <c r="D525" s="513" t="s">
        <v>213</v>
      </c>
      <c r="E525" s="513" t="s">
        <v>1276</v>
      </c>
      <c r="F525" s="513" t="s">
        <v>273</v>
      </c>
      <c r="G525" s="182">
        <v>0</v>
      </c>
      <c r="H525" s="182">
        <v>5099.7700000000004</v>
      </c>
      <c r="I525" s="182">
        <v>1978.23</v>
      </c>
      <c r="J525" s="182">
        <v>7078</v>
      </c>
      <c r="K525" s="182">
        <v>84.55</v>
      </c>
      <c r="L525" s="182">
        <v>50.45</v>
      </c>
      <c r="M525" s="182">
        <v>135</v>
      </c>
      <c r="N525" s="182">
        <v>0</v>
      </c>
      <c r="O525" s="182">
        <v>0</v>
      </c>
      <c r="P525" s="182">
        <v>0</v>
      </c>
      <c r="Q525" s="182">
        <v>5184.32</v>
      </c>
      <c r="R525" s="182">
        <v>2028.68</v>
      </c>
      <c r="S525" s="182">
        <v>7213</v>
      </c>
      <c r="T525" s="515">
        <v>7213</v>
      </c>
      <c r="U525" s="515">
        <v>0</v>
      </c>
    </row>
    <row r="526" spans="1:21">
      <c r="A526" s="512">
        <v>14</v>
      </c>
      <c r="B526" s="513" t="s">
        <v>1277</v>
      </c>
      <c r="C526" s="514" t="s">
        <v>1252</v>
      </c>
      <c r="D526" s="513" t="s">
        <v>213</v>
      </c>
      <c r="E526" s="513" t="s">
        <v>1278</v>
      </c>
      <c r="F526" s="513" t="s">
        <v>668</v>
      </c>
      <c r="G526" s="182">
        <v>28</v>
      </c>
      <c r="H526" s="182">
        <v>0</v>
      </c>
      <c r="I526" s="182">
        <v>0</v>
      </c>
      <c r="J526" s="182">
        <v>0</v>
      </c>
      <c r="K526" s="182">
        <v>371</v>
      </c>
      <c r="L526" s="182">
        <v>0</v>
      </c>
      <c r="M526" s="182">
        <v>371</v>
      </c>
      <c r="N526" s="182">
        <v>371</v>
      </c>
      <c r="O526" s="182">
        <v>0</v>
      </c>
      <c r="P526" s="182">
        <v>371</v>
      </c>
      <c r="Q526" s="182">
        <v>0</v>
      </c>
      <c r="R526" s="182">
        <v>0</v>
      </c>
      <c r="S526" s="182">
        <v>0</v>
      </c>
      <c r="T526" s="515">
        <v>0</v>
      </c>
      <c r="U526" s="515">
        <v>0</v>
      </c>
    </row>
    <row r="527" spans="1:21">
      <c r="A527" s="512">
        <v>15</v>
      </c>
      <c r="B527" s="513" t="s">
        <v>1279</v>
      </c>
      <c r="C527" s="514" t="s">
        <v>1252</v>
      </c>
      <c r="D527" s="513" t="s">
        <v>213</v>
      </c>
      <c r="E527" s="513" t="s">
        <v>1280</v>
      </c>
      <c r="F527" s="513" t="s">
        <v>273</v>
      </c>
      <c r="G527" s="182">
        <v>30</v>
      </c>
      <c r="H527" s="182">
        <v>-84</v>
      </c>
      <c r="I527" s="182">
        <v>0</v>
      </c>
      <c r="J527" s="182">
        <v>-84</v>
      </c>
      <c r="K527" s="182">
        <v>232</v>
      </c>
      <c r="L527" s="182">
        <v>0</v>
      </c>
      <c r="M527" s="182">
        <v>232</v>
      </c>
      <c r="N527" s="182">
        <v>0</v>
      </c>
      <c r="O527" s="182">
        <v>0</v>
      </c>
      <c r="P527" s="182">
        <v>0</v>
      </c>
      <c r="Q527" s="182">
        <v>148</v>
      </c>
      <c r="R527" s="182">
        <v>0</v>
      </c>
      <c r="S527" s="182">
        <v>148</v>
      </c>
      <c r="T527" s="515">
        <v>148</v>
      </c>
      <c r="U527" s="515">
        <v>0</v>
      </c>
    </row>
    <row r="528" spans="1:21">
      <c r="A528" s="524"/>
      <c r="B528" s="525"/>
      <c r="C528" s="526"/>
      <c r="D528" s="525"/>
      <c r="E528" s="525"/>
      <c r="F528" s="525"/>
      <c r="G528" s="525"/>
      <c r="H528" s="525"/>
      <c r="I528" s="525"/>
      <c r="J528" s="525"/>
      <c r="K528" s="525"/>
      <c r="L528" s="525"/>
      <c r="M528" s="525"/>
      <c r="N528" s="510"/>
      <c r="O528" s="510"/>
      <c r="P528" s="510"/>
      <c r="Q528" s="510"/>
      <c r="R528" s="510"/>
      <c r="S528" s="510"/>
      <c r="T528" s="515">
        <v>0</v>
      </c>
      <c r="U528" s="515">
        <v>0</v>
      </c>
    </row>
    <row r="529" spans="1:21">
      <c r="A529" s="512">
        <v>1</v>
      </c>
      <c r="B529" s="513" t="s">
        <v>1281</v>
      </c>
      <c r="C529" s="514" t="s">
        <v>12</v>
      </c>
      <c r="D529" s="513" t="s">
        <v>204</v>
      </c>
      <c r="E529" s="513" t="s">
        <v>1282</v>
      </c>
      <c r="F529" s="513" t="s">
        <v>285</v>
      </c>
      <c r="G529" s="182">
        <v>0</v>
      </c>
      <c r="H529" s="182">
        <v>9397.0400000000009</v>
      </c>
      <c r="I529" s="182">
        <v>1354.96</v>
      </c>
      <c r="J529" s="182">
        <v>10752</v>
      </c>
      <c r="K529" s="182">
        <v>319.52</v>
      </c>
      <c r="L529" s="182">
        <v>92.48</v>
      </c>
      <c r="M529" s="182">
        <v>412</v>
      </c>
      <c r="N529" s="182">
        <v>0</v>
      </c>
      <c r="O529" s="182">
        <v>0</v>
      </c>
      <c r="P529" s="182">
        <v>0</v>
      </c>
      <c r="Q529" s="182">
        <v>9716.56</v>
      </c>
      <c r="R529" s="182">
        <v>1447.44</v>
      </c>
      <c r="S529" s="182">
        <v>11164</v>
      </c>
      <c r="T529" s="515">
        <v>11164</v>
      </c>
      <c r="U529" s="515">
        <v>0</v>
      </c>
    </row>
    <row r="530" spans="1:21">
      <c r="A530" s="512">
        <v>2</v>
      </c>
      <c r="B530" s="513" t="s">
        <v>1283</v>
      </c>
      <c r="C530" s="514" t="s">
        <v>12</v>
      </c>
      <c r="D530" s="513" t="s">
        <v>204</v>
      </c>
      <c r="E530" s="513" t="s">
        <v>1284</v>
      </c>
      <c r="F530" s="513" t="s">
        <v>285</v>
      </c>
      <c r="G530" s="182">
        <v>0</v>
      </c>
      <c r="H530" s="182">
        <v>34095.56</v>
      </c>
      <c r="I530" s="182">
        <v>4269.4399999999996</v>
      </c>
      <c r="J530" s="182">
        <v>38365</v>
      </c>
      <c r="K530" s="182">
        <v>319.54000000000002</v>
      </c>
      <c r="L530" s="182">
        <v>339.46</v>
      </c>
      <c r="M530" s="182">
        <v>659</v>
      </c>
      <c r="N530" s="182">
        <v>0</v>
      </c>
      <c r="O530" s="182">
        <v>0</v>
      </c>
      <c r="P530" s="182">
        <v>0</v>
      </c>
      <c r="Q530" s="182">
        <v>34415.1</v>
      </c>
      <c r="R530" s="182">
        <v>4608.8999999999996</v>
      </c>
      <c r="S530" s="182">
        <v>39024</v>
      </c>
      <c r="T530" s="515">
        <v>39024</v>
      </c>
      <c r="U530" s="515">
        <v>0</v>
      </c>
    </row>
    <row r="531" spans="1:21">
      <c r="A531" s="512">
        <v>3</v>
      </c>
      <c r="B531" s="513" t="s">
        <v>1285</v>
      </c>
      <c r="C531" s="514" t="s">
        <v>12</v>
      </c>
      <c r="D531" s="513" t="s">
        <v>204</v>
      </c>
      <c r="E531" s="513" t="s">
        <v>1286</v>
      </c>
      <c r="F531" s="513" t="s">
        <v>273</v>
      </c>
      <c r="G531" s="182">
        <v>0</v>
      </c>
      <c r="H531" s="182">
        <v>6147.42</v>
      </c>
      <c r="I531" s="182">
        <v>728.58</v>
      </c>
      <c r="J531" s="182">
        <v>6876</v>
      </c>
      <c r="K531" s="182">
        <v>284.85000000000002</v>
      </c>
      <c r="L531" s="182">
        <v>60.15</v>
      </c>
      <c r="M531" s="182">
        <v>345</v>
      </c>
      <c r="N531" s="182">
        <v>0</v>
      </c>
      <c r="O531" s="182">
        <v>0</v>
      </c>
      <c r="P531" s="182">
        <v>0</v>
      </c>
      <c r="Q531" s="182">
        <v>6432.27</v>
      </c>
      <c r="R531" s="182">
        <v>788.73</v>
      </c>
      <c r="S531" s="182">
        <v>7221</v>
      </c>
      <c r="T531" s="515">
        <v>7221</v>
      </c>
      <c r="U531" s="515">
        <v>0</v>
      </c>
    </row>
    <row r="532" spans="1:21">
      <c r="A532" s="512">
        <v>4</v>
      </c>
      <c r="B532" s="513" t="s">
        <v>1287</v>
      </c>
      <c r="C532" s="514" t="s">
        <v>12</v>
      </c>
      <c r="D532" s="513" t="s">
        <v>204</v>
      </c>
      <c r="E532" s="513" t="s">
        <v>1282</v>
      </c>
      <c r="F532" s="513" t="s">
        <v>285</v>
      </c>
      <c r="G532" s="182">
        <v>0</v>
      </c>
      <c r="H532" s="182">
        <v>6408.71</v>
      </c>
      <c r="I532" s="182">
        <v>556.29</v>
      </c>
      <c r="J532" s="182">
        <v>6965</v>
      </c>
      <c r="K532" s="182">
        <v>320.39999999999998</v>
      </c>
      <c r="L532" s="182">
        <v>62.6</v>
      </c>
      <c r="M532" s="182">
        <v>383</v>
      </c>
      <c r="N532" s="182">
        <v>0</v>
      </c>
      <c r="O532" s="182">
        <v>0</v>
      </c>
      <c r="P532" s="182">
        <v>0</v>
      </c>
      <c r="Q532" s="182">
        <v>6729.11</v>
      </c>
      <c r="R532" s="182">
        <v>618.89</v>
      </c>
      <c r="S532" s="182">
        <v>7348</v>
      </c>
      <c r="T532" s="515">
        <v>7348</v>
      </c>
      <c r="U532" s="515">
        <v>0</v>
      </c>
    </row>
    <row r="533" spans="1:21">
      <c r="A533" s="512">
        <v>5</v>
      </c>
      <c r="B533" s="513" t="s">
        <v>1288</v>
      </c>
      <c r="C533" s="514" t="s">
        <v>12</v>
      </c>
      <c r="D533" s="513" t="s">
        <v>204</v>
      </c>
      <c r="E533" s="513" t="s">
        <v>1289</v>
      </c>
      <c r="F533" s="513" t="s">
        <v>1232</v>
      </c>
      <c r="G533" s="182">
        <v>0</v>
      </c>
      <c r="H533" s="182">
        <v>21335.5</v>
      </c>
      <c r="I533" s="182">
        <v>2193.5</v>
      </c>
      <c r="J533" s="182">
        <v>23529</v>
      </c>
      <c r="K533" s="182">
        <v>399.51</v>
      </c>
      <c r="L533" s="182">
        <v>211.49</v>
      </c>
      <c r="M533" s="182">
        <v>611</v>
      </c>
      <c r="N533" s="182">
        <v>0</v>
      </c>
      <c r="O533" s="182">
        <v>0</v>
      </c>
      <c r="P533" s="182">
        <v>0</v>
      </c>
      <c r="Q533" s="182">
        <v>21735.01</v>
      </c>
      <c r="R533" s="182">
        <v>2404.9899999999998</v>
      </c>
      <c r="S533" s="182">
        <v>24140</v>
      </c>
      <c r="T533" s="515">
        <v>24140</v>
      </c>
      <c r="U533" s="515">
        <v>0</v>
      </c>
    </row>
    <row r="534" spans="1:21">
      <c r="A534" s="512">
        <v>6</v>
      </c>
      <c r="B534" s="513" t="s">
        <v>1290</v>
      </c>
      <c r="C534" s="514" t="s">
        <v>12</v>
      </c>
      <c r="D534" s="513" t="s">
        <v>204</v>
      </c>
      <c r="E534" s="513" t="s">
        <v>1291</v>
      </c>
      <c r="F534" s="513" t="s">
        <v>285</v>
      </c>
      <c r="G534" s="182">
        <v>0</v>
      </c>
      <c r="H534" s="182">
        <v>0</v>
      </c>
      <c r="I534" s="182">
        <v>0</v>
      </c>
      <c r="J534" s="182">
        <v>0</v>
      </c>
      <c r="K534" s="182">
        <v>0</v>
      </c>
      <c r="L534" s="182">
        <v>0</v>
      </c>
      <c r="M534" s="182">
        <v>0</v>
      </c>
      <c r="N534" s="182">
        <v>0</v>
      </c>
      <c r="O534" s="182">
        <v>0</v>
      </c>
      <c r="P534" s="182">
        <v>0</v>
      </c>
      <c r="Q534" s="182">
        <v>0</v>
      </c>
      <c r="R534" s="182">
        <v>0</v>
      </c>
      <c r="S534" s="182">
        <v>0</v>
      </c>
      <c r="T534" s="515">
        <v>0</v>
      </c>
      <c r="U534" s="515">
        <v>0</v>
      </c>
    </row>
    <row r="535" spans="1:21">
      <c r="A535" s="512">
        <v>7</v>
      </c>
      <c r="B535" s="513">
        <v>34831</v>
      </c>
      <c r="C535" s="514" t="s">
        <v>12</v>
      </c>
      <c r="D535" s="513" t="s">
        <v>204</v>
      </c>
      <c r="E535" s="513" t="s">
        <v>1292</v>
      </c>
      <c r="F535" s="513" t="s">
        <v>285</v>
      </c>
      <c r="G535" s="182">
        <v>18</v>
      </c>
      <c r="H535" s="182">
        <v>0</v>
      </c>
      <c r="I535" s="182">
        <v>0</v>
      </c>
      <c r="J535" s="182">
        <v>0</v>
      </c>
      <c r="K535" s="182">
        <v>300</v>
      </c>
      <c r="L535" s="182">
        <v>0</v>
      </c>
      <c r="M535" s="182">
        <v>300</v>
      </c>
      <c r="N535" s="182">
        <v>0</v>
      </c>
      <c r="O535" s="182">
        <v>0</v>
      </c>
      <c r="P535" s="182">
        <v>0</v>
      </c>
      <c r="Q535" s="182">
        <v>300</v>
      </c>
      <c r="R535" s="182">
        <v>0</v>
      </c>
      <c r="S535" s="182">
        <v>300</v>
      </c>
      <c r="T535" s="515">
        <v>300</v>
      </c>
      <c r="U535" s="515">
        <v>0</v>
      </c>
    </row>
    <row r="536" spans="1:21">
      <c r="A536" s="512">
        <v>8</v>
      </c>
      <c r="B536" s="513" t="s">
        <v>1293</v>
      </c>
      <c r="C536" s="514" t="s">
        <v>12</v>
      </c>
      <c r="D536" s="513" t="s">
        <v>204</v>
      </c>
      <c r="E536" s="513" t="s">
        <v>1286</v>
      </c>
      <c r="F536" s="513" t="s">
        <v>273</v>
      </c>
      <c r="G536" s="182">
        <v>0</v>
      </c>
      <c r="H536" s="182">
        <v>15476.78</v>
      </c>
      <c r="I536" s="182">
        <v>776.22</v>
      </c>
      <c r="J536" s="182">
        <v>16253</v>
      </c>
      <c r="K536" s="182">
        <v>284.57</v>
      </c>
      <c r="L536" s="182">
        <v>153.43</v>
      </c>
      <c r="M536" s="182">
        <v>438</v>
      </c>
      <c r="N536" s="182">
        <v>0</v>
      </c>
      <c r="O536" s="182">
        <v>0</v>
      </c>
      <c r="P536" s="182">
        <v>0</v>
      </c>
      <c r="Q536" s="182">
        <v>15761.35</v>
      </c>
      <c r="R536" s="182">
        <v>929.65</v>
      </c>
      <c r="S536" s="182">
        <v>16691</v>
      </c>
      <c r="T536" s="515">
        <v>16691</v>
      </c>
      <c r="U536" s="515">
        <v>0</v>
      </c>
    </row>
    <row r="537" spans="1:21">
      <c r="A537" s="512">
        <v>9</v>
      </c>
      <c r="B537" s="513" t="s">
        <v>1294</v>
      </c>
      <c r="C537" s="514" t="s">
        <v>12</v>
      </c>
      <c r="D537" s="513" t="s">
        <v>204</v>
      </c>
      <c r="E537" s="513" t="s">
        <v>1282</v>
      </c>
      <c r="F537" s="513" t="s">
        <v>285</v>
      </c>
      <c r="G537" s="182">
        <v>0</v>
      </c>
      <c r="H537" s="182">
        <v>23529.4</v>
      </c>
      <c r="I537" s="182">
        <v>2596.6</v>
      </c>
      <c r="J537" s="182">
        <v>26126</v>
      </c>
      <c r="K537" s="182">
        <v>320.19</v>
      </c>
      <c r="L537" s="182">
        <v>233.81</v>
      </c>
      <c r="M537" s="182">
        <v>554</v>
      </c>
      <c r="N537" s="182">
        <v>0</v>
      </c>
      <c r="O537" s="182">
        <v>0</v>
      </c>
      <c r="P537" s="182">
        <v>0</v>
      </c>
      <c r="Q537" s="182">
        <v>23849.59</v>
      </c>
      <c r="R537" s="182">
        <v>2830.41</v>
      </c>
      <c r="S537" s="182">
        <v>26680</v>
      </c>
      <c r="T537" s="515">
        <v>26680</v>
      </c>
      <c r="U537" s="515">
        <v>0</v>
      </c>
    </row>
    <row r="538" spans="1:21">
      <c r="A538" s="512">
        <v>10</v>
      </c>
      <c r="B538" s="513">
        <v>2439</v>
      </c>
      <c r="C538" s="514" t="s">
        <v>12</v>
      </c>
      <c r="D538" s="513" t="s">
        <v>204</v>
      </c>
      <c r="E538" s="513" t="s">
        <v>1295</v>
      </c>
      <c r="F538" s="513" t="s">
        <v>285</v>
      </c>
      <c r="G538" s="182">
        <v>0</v>
      </c>
      <c r="H538" s="182">
        <v>6352.78</v>
      </c>
      <c r="I538" s="182">
        <v>2519.2199999999998</v>
      </c>
      <c r="J538" s="182">
        <v>8872</v>
      </c>
      <c r="K538" s="182">
        <v>99.94</v>
      </c>
      <c r="L538" s="182">
        <v>63.06</v>
      </c>
      <c r="M538" s="182">
        <v>163</v>
      </c>
      <c r="N538" s="182">
        <v>0</v>
      </c>
      <c r="O538" s="182">
        <v>0</v>
      </c>
      <c r="P538" s="182">
        <v>0</v>
      </c>
      <c r="Q538" s="182">
        <v>6452.72</v>
      </c>
      <c r="R538" s="182">
        <v>2582.2800000000002</v>
      </c>
      <c r="S538" s="182">
        <v>9035</v>
      </c>
      <c r="T538" s="515">
        <v>9035</v>
      </c>
      <c r="U538" s="515">
        <v>0</v>
      </c>
    </row>
    <row r="539" spans="1:21">
      <c r="A539" s="512">
        <v>11</v>
      </c>
      <c r="B539" s="513" t="s">
        <v>1296</v>
      </c>
      <c r="C539" s="514" t="s">
        <v>12</v>
      </c>
      <c r="D539" s="513" t="s">
        <v>204</v>
      </c>
      <c r="E539" s="513" t="s">
        <v>1284</v>
      </c>
      <c r="F539" s="513" t="s">
        <v>285</v>
      </c>
      <c r="G539" s="182">
        <v>0</v>
      </c>
      <c r="H539" s="182">
        <v>6640.69</v>
      </c>
      <c r="I539" s="182">
        <v>606.30999999999995</v>
      </c>
      <c r="J539" s="182">
        <v>7247</v>
      </c>
      <c r="K539" s="182">
        <v>320.08999999999997</v>
      </c>
      <c r="L539" s="182">
        <v>64.91</v>
      </c>
      <c r="M539" s="182">
        <v>385</v>
      </c>
      <c r="N539" s="182">
        <v>0</v>
      </c>
      <c r="O539" s="182">
        <v>0</v>
      </c>
      <c r="P539" s="182">
        <v>0</v>
      </c>
      <c r="Q539" s="182">
        <v>6960.78</v>
      </c>
      <c r="R539" s="182">
        <v>671.22</v>
      </c>
      <c r="S539" s="182">
        <v>7632</v>
      </c>
      <c r="T539" s="515">
        <v>7632</v>
      </c>
      <c r="U539" s="515">
        <v>0</v>
      </c>
    </row>
    <row r="540" spans="1:21">
      <c r="A540" s="512">
        <v>12</v>
      </c>
      <c r="B540" s="513" t="s">
        <v>1297</v>
      </c>
      <c r="C540" s="514" t="s">
        <v>12</v>
      </c>
      <c r="D540" s="513" t="s">
        <v>204</v>
      </c>
      <c r="E540" s="513" t="s">
        <v>1286</v>
      </c>
      <c r="F540" s="513" t="s">
        <v>273</v>
      </c>
      <c r="G540" s="182">
        <v>0</v>
      </c>
      <c r="H540" s="182">
        <v>17975.740000000002</v>
      </c>
      <c r="I540" s="182">
        <v>3791.26</v>
      </c>
      <c r="J540" s="182">
        <v>21767</v>
      </c>
      <c r="K540" s="182">
        <v>284.57</v>
      </c>
      <c r="L540" s="182">
        <v>178.43</v>
      </c>
      <c r="M540" s="182">
        <v>463</v>
      </c>
      <c r="N540" s="182">
        <v>0</v>
      </c>
      <c r="O540" s="182">
        <v>0</v>
      </c>
      <c r="P540" s="182">
        <v>0</v>
      </c>
      <c r="Q540" s="182">
        <v>18260.310000000001</v>
      </c>
      <c r="R540" s="182">
        <v>3969.69</v>
      </c>
      <c r="S540" s="182">
        <v>22230</v>
      </c>
      <c r="T540" s="515">
        <v>22230</v>
      </c>
      <c r="U540" s="515">
        <v>0</v>
      </c>
    </row>
    <row r="541" spans="1:21">
      <c r="A541" s="512">
        <v>13</v>
      </c>
      <c r="B541" s="513" t="s">
        <v>1298</v>
      </c>
      <c r="C541" s="514" t="s">
        <v>12</v>
      </c>
      <c r="D541" s="513" t="s">
        <v>204</v>
      </c>
      <c r="E541" s="513" t="s">
        <v>1282</v>
      </c>
      <c r="F541" s="513" t="s">
        <v>285</v>
      </c>
      <c r="G541" s="182">
        <v>0</v>
      </c>
      <c r="H541" s="182">
        <v>6749.4</v>
      </c>
      <c r="I541" s="182">
        <v>674.6</v>
      </c>
      <c r="J541" s="182">
        <v>7424</v>
      </c>
      <c r="K541" s="182">
        <v>320</v>
      </c>
      <c r="L541" s="182">
        <v>66</v>
      </c>
      <c r="M541" s="182">
        <v>386</v>
      </c>
      <c r="N541" s="182">
        <v>0</v>
      </c>
      <c r="O541" s="182">
        <v>0</v>
      </c>
      <c r="P541" s="182">
        <v>0</v>
      </c>
      <c r="Q541" s="182">
        <v>7069.4</v>
      </c>
      <c r="R541" s="182">
        <v>740.6</v>
      </c>
      <c r="S541" s="182">
        <v>7810</v>
      </c>
      <c r="T541" s="515">
        <v>7810</v>
      </c>
      <c r="U541" s="515">
        <v>0</v>
      </c>
    </row>
    <row r="542" spans="1:21">
      <c r="A542" s="512">
        <v>14</v>
      </c>
      <c r="B542" s="513" t="s">
        <v>1299</v>
      </c>
      <c r="C542" s="514" t="s">
        <v>12</v>
      </c>
      <c r="D542" s="513" t="s">
        <v>204</v>
      </c>
      <c r="E542" s="513" t="s">
        <v>1286</v>
      </c>
      <c r="F542" s="513" t="s">
        <v>273</v>
      </c>
      <c r="G542" s="182">
        <v>0</v>
      </c>
      <c r="H542" s="182">
        <v>15636.07</v>
      </c>
      <c r="I542" s="182">
        <v>6097.93</v>
      </c>
      <c r="J542" s="182">
        <v>21734</v>
      </c>
      <c r="K542" s="182">
        <v>284.97000000000003</v>
      </c>
      <c r="L542" s="182">
        <v>155.03</v>
      </c>
      <c r="M542" s="182">
        <v>440</v>
      </c>
      <c r="N542" s="182">
        <v>0</v>
      </c>
      <c r="O542" s="182">
        <v>0</v>
      </c>
      <c r="P542" s="182">
        <v>0</v>
      </c>
      <c r="Q542" s="182">
        <v>15921.04</v>
      </c>
      <c r="R542" s="182">
        <v>6252.96</v>
      </c>
      <c r="S542" s="182">
        <v>22174</v>
      </c>
      <c r="T542" s="515">
        <v>22174</v>
      </c>
      <c r="U542" s="515">
        <v>0</v>
      </c>
    </row>
    <row r="543" spans="1:21">
      <c r="A543" s="512">
        <v>15</v>
      </c>
      <c r="B543" s="513" t="s">
        <v>1300</v>
      </c>
      <c r="C543" s="514" t="s">
        <v>12</v>
      </c>
      <c r="D543" s="513" t="s">
        <v>204</v>
      </c>
      <c r="E543" s="513" t="s">
        <v>1286</v>
      </c>
      <c r="F543" s="513" t="s">
        <v>273</v>
      </c>
      <c r="G543" s="182">
        <v>0</v>
      </c>
      <c r="H543" s="182">
        <v>834.25</v>
      </c>
      <c r="I543" s="182">
        <v>3.75</v>
      </c>
      <c r="J543" s="182">
        <v>838</v>
      </c>
      <c r="K543" s="182">
        <v>285.49</v>
      </c>
      <c r="L543" s="182">
        <v>6.51</v>
      </c>
      <c r="M543" s="182">
        <v>292</v>
      </c>
      <c r="N543" s="182">
        <v>0</v>
      </c>
      <c r="O543" s="182">
        <v>0</v>
      </c>
      <c r="P543" s="182">
        <v>0</v>
      </c>
      <c r="Q543" s="182">
        <v>1119.74</v>
      </c>
      <c r="R543" s="182">
        <v>10.26</v>
      </c>
      <c r="S543" s="182">
        <v>1130</v>
      </c>
      <c r="T543" s="515">
        <v>1130</v>
      </c>
      <c r="U543" s="515">
        <v>0</v>
      </c>
    </row>
    <row r="544" spans="1:21">
      <c r="A544" s="512">
        <v>16</v>
      </c>
      <c r="B544" s="513" t="s">
        <v>1301</v>
      </c>
      <c r="C544" s="514" t="s">
        <v>12</v>
      </c>
      <c r="D544" s="513" t="s">
        <v>204</v>
      </c>
      <c r="E544" s="513" t="s">
        <v>1286</v>
      </c>
      <c r="F544" s="513" t="s">
        <v>273</v>
      </c>
      <c r="G544" s="182">
        <v>0</v>
      </c>
      <c r="H544" s="182">
        <v>25132.31</v>
      </c>
      <c r="I544" s="182">
        <v>10942.69</v>
      </c>
      <c r="J544" s="182">
        <v>36075</v>
      </c>
      <c r="K544" s="182">
        <v>285</v>
      </c>
      <c r="L544" s="182">
        <v>250</v>
      </c>
      <c r="M544" s="182">
        <v>535</v>
      </c>
      <c r="N544" s="182">
        <v>0</v>
      </c>
      <c r="O544" s="182">
        <v>0</v>
      </c>
      <c r="P544" s="182">
        <v>0</v>
      </c>
      <c r="Q544" s="182">
        <v>25417.31</v>
      </c>
      <c r="R544" s="182">
        <v>11192.69</v>
      </c>
      <c r="S544" s="182">
        <v>36610</v>
      </c>
      <c r="T544" s="515">
        <v>36610</v>
      </c>
      <c r="U544" s="515">
        <v>0</v>
      </c>
    </row>
    <row r="545" spans="1:21">
      <c r="A545" s="512">
        <v>17</v>
      </c>
      <c r="B545" s="513" t="s">
        <v>1302</v>
      </c>
      <c r="C545" s="514" t="s">
        <v>12</v>
      </c>
      <c r="D545" s="513" t="s">
        <v>204</v>
      </c>
      <c r="E545" s="513" t="s">
        <v>1284</v>
      </c>
      <c r="F545" s="513" t="s">
        <v>285</v>
      </c>
      <c r="G545" s="182">
        <v>0</v>
      </c>
      <c r="H545" s="182">
        <v>13202.24</v>
      </c>
      <c r="I545" s="182">
        <v>2599.7600000000002</v>
      </c>
      <c r="J545" s="182">
        <v>15802</v>
      </c>
      <c r="K545" s="182">
        <v>320.47000000000003</v>
      </c>
      <c r="L545" s="182">
        <v>130.53</v>
      </c>
      <c r="M545" s="182">
        <v>451</v>
      </c>
      <c r="N545" s="182">
        <v>0</v>
      </c>
      <c r="O545" s="182">
        <v>0</v>
      </c>
      <c r="P545" s="182">
        <v>0</v>
      </c>
      <c r="Q545" s="182">
        <v>13522.71</v>
      </c>
      <c r="R545" s="182">
        <v>2730.29</v>
      </c>
      <c r="S545" s="182">
        <v>16253</v>
      </c>
      <c r="T545" s="515">
        <v>16253</v>
      </c>
      <c r="U545" s="515">
        <v>0</v>
      </c>
    </row>
    <row r="546" spans="1:21">
      <c r="A546" s="512">
        <v>18</v>
      </c>
      <c r="B546" s="513" t="s">
        <v>1303</v>
      </c>
      <c r="C546" s="514" t="s">
        <v>12</v>
      </c>
      <c r="D546" s="513" t="s">
        <v>204</v>
      </c>
      <c r="E546" s="513" t="s">
        <v>1291</v>
      </c>
      <c r="F546" s="513" t="s">
        <v>285</v>
      </c>
      <c r="G546" s="182">
        <v>1</v>
      </c>
      <c r="H546" s="182">
        <v>0</v>
      </c>
      <c r="I546" s="182">
        <v>0</v>
      </c>
      <c r="J546" s="182">
        <v>0</v>
      </c>
      <c r="K546" s="182">
        <v>325</v>
      </c>
      <c r="L546" s="182">
        <v>0</v>
      </c>
      <c r="M546" s="182">
        <v>325</v>
      </c>
      <c r="N546" s="182">
        <v>0</v>
      </c>
      <c r="O546" s="182">
        <v>0</v>
      </c>
      <c r="P546" s="182">
        <v>0</v>
      </c>
      <c r="Q546" s="182">
        <v>325</v>
      </c>
      <c r="R546" s="182">
        <v>0</v>
      </c>
      <c r="S546" s="182">
        <v>325</v>
      </c>
      <c r="T546" s="515">
        <v>325</v>
      </c>
      <c r="U546" s="515">
        <v>0</v>
      </c>
    </row>
    <row r="547" spans="1:21">
      <c r="A547" s="512">
        <v>19</v>
      </c>
      <c r="B547" s="513" t="s">
        <v>1304</v>
      </c>
      <c r="C547" s="514" t="s">
        <v>12</v>
      </c>
      <c r="D547" s="513" t="s">
        <v>204</v>
      </c>
      <c r="E547" s="513" t="s">
        <v>1291</v>
      </c>
      <c r="F547" s="513" t="s">
        <v>285</v>
      </c>
      <c r="G547" s="182">
        <v>134</v>
      </c>
      <c r="H547" s="182">
        <v>10347.09</v>
      </c>
      <c r="I547" s="182">
        <v>284.91000000000003</v>
      </c>
      <c r="J547" s="182">
        <v>10632</v>
      </c>
      <c r="K547" s="182">
        <v>1514.53</v>
      </c>
      <c r="L547" s="182">
        <v>95.47</v>
      </c>
      <c r="M547" s="182">
        <v>1610</v>
      </c>
      <c r="N547" s="182">
        <v>0</v>
      </c>
      <c r="O547" s="182">
        <v>0</v>
      </c>
      <c r="P547" s="182">
        <v>0</v>
      </c>
      <c r="Q547" s="182">
        <v>11861.62</v>
      </c>
      <c r="R547" s="182">
        <v>380.38</v>
      </c>
      <c r="S547" s="182">
        <v>12242</v>
      </c>
      <c r="T547" s="515">
        <v>12242</v>
      </c>
      <c r="U547" s="515">
        <v>0</v>
      </c>
    </row>
    <row r="548" spans="1:21">
      <c r="A548" s="512">
        <v>20</v>
      </c>
      <c r="B548" s="513">
        <v>3730</v>
      </c>
      <c r="C548" s="514" t="s">
        <v>12</v>
      </c>
      <c r="D548" s="513" t="s">
        <v>214</v>
      </c>
      <c r="E548" s="513" t="s">
        <v>1305</v>
      </c>
      <c r="F548" s="513" t="s">
        <v>285</v>
      </c>
      <c r="G548" s="182">
        <v>0</v>
      </c>
      <c r="H548" s="182">
        <v>3374.55</v>
      </c>
      <c r="I548" s="182">
        <v>618.45000000000005</v>
      </c>
      <c r="J548" s="182">
        <v>3993</v>
      </c>
      <c r="K548" s="182">
        <v>0</v>
      </c>
      <c r="L548" s="182">
        <v>0</v>
      </c>
      <c r="M548" s="182">
        <v>0</v>
      </c>
      <c r="N548" s="182">
        <v>0</v>
      </c>
      <c r="O548" s="182">
        <v>0</v>
      </c>
      <c r="P548" s="182">
        <v>0</v>
      </c>
      <c r="Q548" s="182">
        <v>3374.55</v>
      </c>
      <c r="R548" s="182">
        <v>618.45000000000005</v>
      </c>
      <c r="S548" s="182">
        <v>3993</v>
      </c>
      <c r="T548" s="515">
        <v>3993</v>
      </c>
      <c r="U548" s="515">
        <v>0</v>
      </c>
    </row>
    <row r="549" spans="1:21">
      <c r="A549" s="512">
        <v>21</v>
      </c>
      <c r="B549" s="513" t="s">
        <v>1306</v>
      </c>
      <c r="C549" s="514" t="s">
        <v>12</v>
      </c>
      <c r="D549" s="513" t="s">
        <v>214</v>
      </c>
      <c r="E549" s="513" t="s">
        <v>1307</v>
      </c>
      <c r="F549" s="513" t="s">
        <v>285</v>
      </c>
      <c r="G549" s="182">
        <v>0</v>
      </c>
      <c r="H549" s="182">
        <v>5457.12</v>
      </c>
      <c r="I549" s="182">
        <v>441.88</v>
      </c>
      <c r="J549" s="182">
        <v>5899</v>
      </c>
      <c r="K549" s="182">
        <v>0</v>
      </c>
      <c r="L549" s="182">
        <v>0</v>
      </c>
      <c r="M549" s="182">
        <v>0</v>
      </c>
      <c r="N549" s="182">
        <v>0</v>
      </c>
      <c r="O549" s="182">
        <v>0</v>
      </c>
      <c r="P549" s="182">
        <v>0</v>
      </c>
      <c r="Q549" s="182">
        <v>5457.12</v>
      </c>
      <c r="R549" s="182">
        <v>441.88</v>
      </c>
      <c r="S549" s="182">
        <v>5899</v>
      </c>
      <c r="T549" s="515">
        <v>5899</v>
      </c>
      <c r="U549" s="515">
        <v>0</v>
      </c>
    </row>
    <row r="550" spans="1:21">
      <c r="A550" s="512">
        <v>22</v>
      </c>
      <c r="B550" s="513" t="s">
        <v>1308</v>
      </c>
      <c r="C550" s="514" t="s">
        <v>12</v>
      </c>
      <c r="D550" s="513" t="s">
        <v>214</v>
      </c>
      <c r="E550" s="513" t="s">
        <v>1307</v>
      </c>
      <c r="F550" s="513" t="s">
        <v>285</v>
      </c>
      <c r="G550" s="182">
        <v>0</v>
      </c>
      <c r="H550" s="182">
        <v>8993.67</v>
      </c>
      <c r="I550" s="182">
        <v>246.33</v>
      </c>
      <c r="J550" s="182">
        <v>9240</v>
      </c>
      <c r="K550" s="182">
        <v>0</v>
      </c>
      <c r="L550" s="182">
        <v>0</v>
      </c>
      <c r="M550" s="182">
        <v>0</v>
      </c>
      <c r="N550" s="182">
        <v>0</v>
      </c>
      <c r="O550" s="182">
        <v>0</v>
      </c>
      <c r="P550" s="182">
        <v>0</v>
      </c>
      <c r="Q550" s="182">
        <v>8993.67</v>
      </c>
      <c r="R550" s="182">
        <v>246.33</v>
      </c>
      <c r="S550" s="182">
        <v>9240</v>
      </c>
      <c r="T550" s="515">
        <v>9240</v>
      </c>
      <c r="U550" s="515">
        <v>0</v>
      </c>
    </row>
    <row r="551" spans="1:21">
      <c r="A551" s="512">
        <v>23</v>
      </c>
      <c r="B551" s="513" t="s">
        <v>1309</v>
      </c>
      <c r="C551" s="514" t="s">
        <v>12</v>
      </c>
      <c r="D551" s="513" t="s">
        <v>214</v>
      </c>
      <c r="E551" s="513" t="s">
        <v>1307</v>
      </c>
      <c r="F551" s="513" t="s">
        <v>285</v>
      </c>
      <c r="G551" s="182">
        <v>49</v>
      </c>
      <c r="H551" s="182">
        <v>534.47</v>
      </c>
      <c r="I551" s="182">
        <v>1.53</v>
      </c>
      <c r="J551" s="182">
        <v>536</v>
      </c>
      <c r="K551" s="182">
        <v>591.15</v>
      </c>
      <c r="L551" s="182">
        <v>2.85</v>
      </c>
      <c r="M551" s="182">
        <v>594</v>
      </c>
      <c r="N551" s="182">
        <v>1125.6199999999999</v>
      </c>
      <c r="O551" s="182">
        <v>4.38</v>
      </c>
      <c r="P551" s="182">
        <v>1130</v>
      </c>
      <c r="Q551" s="182">
        <v>0</v>
      </c>
      <c r="R551" s="182">
        <v>0</v>
      </c>
      <c r="S551" s="182">
        <v>0</v>
      </c>
      <c r="T551" s="515">
        <v>0</v>
      </c>
      <c r="U551" s="515">
        <v>0</v>
      </c>
    </row>
    <row r="552" spans="1:21">
      <c r="A552" s="512">
        <v>24</v>
      </c>
      <c r="B552" s="513" t="s">
        <v>1310</v>
      </c>
      <c r="C552" s="514" t="s">
        <v>12</v>
      </c>
      <c r="D552" s="513" t="s">
        <v>214</v>
      </c>
      <c r="E552" s="513" t="s">
        <v>1307</v>
      </c>
      <c r="F552" s="513" t="s">
        <v>285</v>
      </c>
      <c r="G552" s="182">
        <v>86</v>
      </c>
      <c r="H552" s="182">
        <v>0</v>
      </c>
      <c r="I552" s="182">
        <v>0</v>
      </c>
      <c r="J552" s="182">
        <v>0</v>
      </c>
      <c r="K552" s="182">
        <v>885.82</v>
      </c>
      <c r="L552" s="182">
        <v>9.18</v>
      </c>
      <c r="M552" s="182">
        <v>895</v>
      </c>
      <c r="N552" s="182">
        <v>0</v>
      </c>
      <c r="O552" s="182">
        <v>0</v>
      </c>
      <c r="P552" s="182">
        <v>0</v>
      </c>
      <c r="Q552" s="182">
        <v>885.82</v>
      </c>
      <c r="R552" s="182">
        <v>9.18</v>
      </c>
      <c r="S552" s="182">
        <v>895</v>
      </c>
      <c r="T552" s="515">
        <v>895</v>
      </c>
      <c r="U552" s="515">
        <v>0</v>
      </c>
    </row>
    <row r="553" spans="1:21">
      <c r="A553" s="512">
        <v>25</v>
      </c>
      <c r="B553" s="513" t="s">
        <v>1311</v>
      </c>
      <c r="C553" s="514" t="s">
        <v>12</v>
      </c>
      <c r="D553" s="513" t="s">
        <v>214</v>
      </c>
      <c r="E553" s="513" t="s">
        <v>1312</v>
      </c>
      <c r="F553" s="513" t="s">
        <v>273</v>
      </c>
      <c r="G553" s="182">
        <v>4</v>
      </c>
      <c r="H553" s="182">
        <v>0</v>
      </c>
      <c r="I553" s="182">
        <v>0</v>
      </c>
      <c r="J553" s="182">
        <v>0</v>
      </c>
      <c r="K553" s="182">
        <v>280</v>
      </c>
      <c r="L553" s="182">
        <v>0</v>
      </c>
      <c r="M553" s="182">
        <v>280</v>
      </c>
      <c r="N553" s="182">
        <v>280</v>
      </c>
      <c r="O553" s="182">
        <v>0</v>
      </c>
      <c r="P553" s="182">
        <v>280</v>
      </c>
      <c r="Q553" s="182">
        <v>0</v>
      </c>
      <c r="R553" s="182">
        <v>0</v>
      </c>
      <c r="S553" s="182">
        <v>0</v>
      </c>
      <c r="T553" s="515">
        <v>0</v>
      </c>
      <c r="U553" s="515">
        <v>0</v>
      </c>
    </row>
    <row r="554" spans="1:21">
      <c r="A554" s="512">
        <v>26</v>
      </c>
      <c r="B554" s="513" t="s">
        <v>1313</v>
      </c>
      <c r="C554" s="514" t="s">
        <v>12</v>
      </c>
      <c r="D554" s="513" t="s">
        <v>214</v>
      </c>
      <c r="E554" s="513" t="s">
        <v>1314</v>
      </c>
      <c r="F554" s="513" t="s">
        <v>273</v>
      </c>
      <c r="G554" s="182">
        <v>21</v>
      </c>
      <c r="H554" s="182">
        <v>-10</v>
      </c>
      <c r="I554" s="182">
        <v>0</v>
      </c>
      <c r="J554" s="182">
        <v>-10</v>
      </c>
      <c r="K554" s="182">
        <v>283</v>
      </c>
      <c r="L554" s="182">
        <v>0</v>
      </c>
      <c r="M554" s="182">
        <v>283</v>
      </c>
      <c r="N554" s="182">
        <v>300</v>
      </c>
      <c r="O554" s="182">
        <v>0</v>
      </c>
      <c r="P554" s="182">
        <v>300</v>
      </c>
      <c r="Q554" s="182">
        <v>-27</v>
      </c>
      <c r="R554" s="182">
        <v>0</v>
      </c>
      <c r="S554" s="182">
        <v>-27</v>
      </c>
      <c r="T554" s="515">
        <v>-27</v>
      </c>
      <c r="U554" s="515">
        <v>0</v>
      </c>
    </row>
    <row r="555" spans="1:21">
      <c r="A555" s="512">
        <v>27</v>
      </c>
      <c r="B555" s="513" t="s">
        <v>1315</v>
      </c>
      <c r="C555" s="514" t="s">
        <v>12</v>
      </c>
      <c r="D555" s="513" t="s">
        <v>214</v>
      </c>
      <c r="E555" s="513" t="s">
        <v>1312</v>
      </c>
      <c r="F555" s="513" t="s">
        <v>273</v>
      </c>
      <c r="G555" s="182">
        <v>0</v>
      </c>
      <c r="H555" s="182">
        <v>3034.07</v>
      </c>
      <c r="I555" s="182">
        <v>143.93</v>
      </c>
      <c r="J555" s="182">
        <v>3178</v>
      </c>
      <c r="K555" s="182">
        <v>0</v>
      </c>
      <c r="L555" s="182">
        <v>0</v>
      </c>
      <c r="M555" s="182">
        <v>0</v>
      </c>
      <c r="N555" s="182">
        <v>0</v>
      </c>
      <c r="O555" s="182">
        <v>0</v>
      </c>
      <c r="P555" s="182">
        <v>0</v>
      </c>
      <c r="Q555" s="182">
        <v>3034.07</v>
      </c>
      <c r="R555" s="182">
        <v>143.93</v>
      </c>
      <c r="S555" s="182">
        <v>3178</v>
      </c>
      <c r="T555" s="515">
        <v>3178</v>
      </c>
      <c r="U555" s="515">
        <v>0</v>
      </c>
    </row>
    <row r="556" spans="1:21">
      <c r="A556" s="512">
        <v>28</v>
      </c>
      <c r="B556" s="513" t="s">
        <v>1316</v>
      </c>
      <c r="C556" s="514" t="s">
        <v>12</v>
      </c>
      <c r="D556" s="513" t="s">
        <v>214</v>
      </c>
      <c r="E556" s="513" t="s">
        <v>1312</v>
      </c>
      <c r="F556" s="513" t="s">
        <v>273</v>
      </c>
      <c r="G556" s="182">
        <v>37</v>
      </c>
      <c r="H556" s="182">
        <v>1470.4</v>
      </c>
      <c r="I556" s="182">
        <v>19.600000000000001</v>
      </c>
      <c r="J556" s="182">
        <v>1490</v>
      </c>
      <c r="K556" s="182">
        <v>440.52</v>
      </c>
      <c r="L556" s="182">
        <v>12.48</v>
      </c>
      <c r="M556" s="182">
        <v>453</v>
      </c>
      <c r="N556" s="182">
        <v>0</v>
      </c>
      <c r="O556" s="182">
        <v>0</v>
      </c>
      <c r="P556" s="182">
        <v>0</v>
      </c>
      <c r="Q556" s="182">
        <v>1910.92</v>
      </c>
      <c r="R556" s="182">
        <v>32.08</v>
      </c>
      <c r="S556" s="182">
        <v>1943</v>
      </c>
      <c r="T556" s="515">
        <v>1943</v>
      </c>
      <c r="U556" s="515">
        <v>0</v>
      </c>
    </row>
    <row r="557" spans="1:21">
      <c r="A557" s="512">
        <v>29</v>
      </c>
      <c r="B557" s="513" t="s">
        <v>1317</v>
      </c>
      <c r="C557" s="514" t="s">
        <v>12</v>
      </c>
      <c r="D557" s="513" t="s">
        <v>214</v>
      </c>
      <c r="E557" s="513" t="s">
        <v>1312</v>
      </c>
      <c r="F557" s="513" t="s">
        <v>273</v>
      </c>
      <c r="G557" s="182">
        <v>2</v>
      </c>
      <c r="H557" s="182">
        <v>9780.18</v>
      </c>
      <c r="I557" s="182">
        <v>688.82</v>
      </c>
      <c r="J557" s="182">
        <v>10469</v>
      </c>
      <c r="K557" s="182">
        <v>269.45999999999998</v>
      </c>
      <c r="L557" s="182">
        <v>96.54</v>
      </c>
      <c r="M557" s="182">
        <v>366</v>
      </c>
      <c r="N557" s="182">
        <v>0</v>
      </c>
      <c r="O557" s="182">
        <v>0</v>
      </c>
      <c r="P557" s="182">
        <v>0</v>
      </c>
      <c r="Q557" s="182">
        <v>10049.64</v>
      </c>
      <c r="R557" s="182">
        <v>785.36</v>
      </c>
      <c r="S557" s="182">
        <v>10835</v>
      </c>
      <c r="T557" s="515">
        <v>10835</v>
      </c>
      <c r="U557" s="515">
        <v>0</v>
      </c>
    </row>
    <row r="558" spans="1:21">
      <c r="A558" s="512">
        <v>30</v>
      </c>
      <c r="B558" s="513" t="s">
        <v>1318</v>
      </c>
      <c r="C558" s="514" t="s">
        <v>12</v>
      </c>
      <c r="D558" s="513" t="s">
        <v>214</v>
      </c>
      <c r="E558" s="513" t="s">
        <v>1319</v>
      </c>
      <c r="F558" s="513" t="s">
        <v>273</v>
      </c>
      <c r="G558" s="182">
        <v>155</v>
      </c>
      <c r="H558" s="182">
        <v>10994.05</v>
      </c>
      <c r="I558" s="182">
        <v>363.95</v>
      </c>
      <c r="J558" s="182">
        <v>11358</v>
      </c>
      <c r="K558" s="182">
        <v>1734.89</v>
      </c>
      <c r="L558" s="182">
        <v>99.11</v>
      </c>
      <c r="M558" s="182">
        <v>1834</v>
      </c>
      <c r="N558" s="182">
        <v>0</v>
      </c>
      <c r="O558" s="182">
        <v>0</v>
      </c>
      <c r="P558" s="182">
        <v>0</v>
      </c>
      <c r="Q558" s="182">
        <v>12728.94</v>
      </c>
      <c r="R558" s="182">
        <v>463.06</v>
      </c>
      <c r="S558" s="182">
        <v>13192</v>
      </c>
      <c r="T558" s="515">
        <v>13192</v>
      </c>
      <c r="U558" s="515">
        <v>0</v>
      </c>
    </row>
    <row r="559" spans="1:21">
      <c r="A559" s="512">
        <v>31</v>
      </c>
      <c r="B559" s="513" t="s">
        <v>1320</v>
      </c>
      <c r="C559" s="514" t="s">
        <v>12</v>
      </c>
      <c r="D559" s="513" t="s">
        <v>214</v>
      </c>
      <c r="E559" s="513" t="s">
        <v>1312</v>
      </c>
      <c r="F559" s="513" t="s">
        <v>273</v>
      </c>
      <c r="G559" s="182">
        <v>0</v>
      </c>
      <c r="H559" s="182">
        <v>0</v>
      </c>
      <c r="I559" s="182">
        <v>0</v>
      </c>
      <c r="J559" s="182">
        <v>0</v>
      </c>
      <c r="K559" s="182">
        <v>260</v>
      </c>
      <c r="L559" s="182">
        <v>0</v>
      </c>
      <c r="M559" s="182">
        <v>260</v>
      </c>
      <c r="N559" s="182">
        <v>0</v>
      </c>
      <c r="O559" s="182">
        <v>0</v>
      </c>
      <c r="P559" s="182">
        <v>0</v>
      </c>
      <c r="Q559" s="182">
        <v>260</v>
      </c>
      <c r="R559" s="182">
        <v>0</v>
      </c>
      <c r="S559" s="182">
        <v>260</v>
      </c>
      <c r="T559" s="515">
        <v>260</v>
      </c>
      <c r="U559" s="515">
        <v>0</v>
      </c>
    </row>
    <row r="560" spans="1:21">
      <c r="A560" s="512">
        <v>32</v>
      </c>
      <c r="B560" s="513" t="s">
        <v>1321</v>
      </c>
      <c r="C560" s="514" t="s">
        <v>12</v>
      </c>
      <c r="D560" s="513" t="s">
        <v>214</v>
      </c>
      <c r="E560" s="513" t="s">
        <v>1314</v>
      </c>
      <c r="F560" s="513" t="s">
        <v>273</v>
      </c>
      <c r="G560" s="182">
        <v>0</v>
      </c>
      <c r="H560" s="182">
        <v>5302.65</v>
      </c>
      <c r="I560" s="182">
        <v>2581.35</v>
      </c>
      <c r="J560" s="182">
        <v>7884</v>
      </c>
      <c r="K560" s="182">
        <v>0</v>
      </c>
      <c r="L560" s="182">
        <v>0</v>
      </c>
      <c r="M560" s="182">
        <v>0</v>
      </c>
      <c r="N560" s="182">
        <v>0</v>
      </c>
      <c r="O560" s="182">
        <v>0</v>
      </c>
      <c r="P560" s="182">
        <v>0</v>
      </c>
      <c r="Q560" s="182">
        <v>5302.65</v>
      </c>
      <c r="R560" s="182">
        <v>2581.35</v>
      </c>
      <c r="S560" s="182">
        <v>7884</v>
      </c>
      <c r="T560" s="515">
        <v>7884</v>
      </c>
      <c r="U560" s="515">
        <v>0</v>
      </c>
    </row>
    <row r="561" spans="1:21">
      <c r="A561" s="512">
        <v>33</v>
      </c>
      <c r="B561" s="513" t="s">
        <v>1322</v>
      </c>
      <c r="C561" s="514" t="s">
        <v>12</v>
      </c>
      <c r="D561" s="513" t="s">
        <v>214</v>
      </c>
      <c r="E561" s="513" t="s">
        <v>1312</v>
      </c>
      <c r="F561" s="513" t="s">
        <v>273</v>
      </c>
      <c r="G561" s="182">
        <v>12</v>
      </c>
      <c r="H561" s="182">
        <v>1162.92</v>
      </c>
      <c r="I561" s="182">
        <v>6.08</v>
      </c>
      <c r="J561" s="182">
        <v>1169</v>
      </c>
      <c r="K561" s="182">
        <v>342.58</v>
      </c>
      <c r="L561" s="182">
        <v>5.42</v>
      </c>
      <c r="M561" s="182">
        <v>348</v>
      </c>
      <c r="N561" s="182">
        <v>493.92</v>
      </c>
      <c r="O561" s="182">
        <v>6.08</v>
      </c>
      <c r="P561" s="182">
        <v>500</v>
      </c>
      <c r="Q561" s="182">
        <v>1011.58</v>
      </c>
      <c r="R561" s="182">
        <v>5.42</v>
      </c>
      <c r="S561" s="182">
        <v>1017</v>
      </c>
      <c r="T561" s="515">
        <v>1017</v>
      </c>
      <c r="U561" s="515">
        <v>0</v>
      </c>
    </row>
    <row r="562" spans="1:21">
      <c r="A562" s="512">
        <v>34</v>
      </c>
      <c r="B562" s="513" t="s">
        <v>1323</v>
      </c>
      <c r="C562" s="514" t="s">
        <v>12</v>
      </c>
      <c r="D562" s="513" t="s">
        <v>214</v>
      </c>
      <c r="E562" s="513" t="s">
        <v>1314</v>
      </c>
      <c r="F562" s="513" t="s">
        <v>273</v>
      </c>
      <c r="G562" s="182">
        <v>0</v>
      </c>
      <c r="H562" s="182">
        <v>5395.83</v>
      </c>
      <c r="I562" s="182">
        <v>2496.17</v>
      </c>
      <c r="J562" s="182">
        <v>7892</v>
      </c>
      <c r="K562" s="182">
        <v>0</v>
      </c>
      <c r="L562" s="182">
        <v>0</v>
      </c>
      <c r="M562" s="182">
        <v>0</v>
      </c>
      <c r="N562" s="182">
        <v>0</v>
      </c>
      <c r="O562" s="182">
        <v>0</v>
      </c>
      <c r="P562" s="182">
        <v>0</v>
      </c>
      <c r="Q562" s="182">
        <v>5395.83</v>
      </c>
      <c r="R562" s="182">
        <v>2496.17</v>
      </c>
      <c r="S562" s="182">
        <v>7892</v>
      </c>
      <c r="T562" s="515">
        <v>7892</v>
      </c>
      <c r="U562" s="515">
        <v>0</v>
      </c>
    </row>
    <row r="563" spans="1:21">
      <c r="A563" s="512">
        <v>35</v>
      </c>
      <c r="B563" s="513" t="s">
        <v>1324</v>
      </c>
      <c r="C563" s="514" t="s">
        <v>12</v>
      </c>
      <c r="D563" s="513" t="s">
        <v>214</v>
      </c>
      <c r="E563" s="513" t="s">
        <v>1312</v>
      </c>
      <c r="F563" s="513" t="s">
        <v>273</v>
      </c>
      <c r="G563" s="182">
        <v>0</v>
      </c>
      <c r="H563" s="182">
        <v>8313.16</v>
      </c>
      <c r="I563" s="182">
        <v>927.84</v>
      </c>
      <c r="J563" s="182">
        <v>9241</v>
      </c>
      <c r="K563" s="182">
        <v>259.63</v>
      </c>
      <c r="L563" s="182">
        <v>81.37</v>
      </c>
      <c r="M563" s="182">
        <v>341</v>
      </c>
      <c r="N563" s="182">
        <v>0</v>
      </c>
      <c r="O563" s="182">
        <v>0</v>
      </c>
      <c r="P563" s="182">
        <v>0</v>
      </c>
      <c r="Q563" s="182">
        <v>8572.7900000000009</v>
      </c>
      <c r="R563" s="182">
        <v>1009.21</v>
      </c>
      <c r="S563" s="182">
        <v>9582</v>
      </c>
      <c r="T563" s="515">
        <v>9582</v>
      </c>
      <c r="U563" s="515">
        <v>0</v>
      </c>
    </row>
    <row r="564" spans="1:21">
      <c r="A564" s="512">
        <v>36</v>
      </c>
      <c r="B564" s="513" t="s">
        <v>1325</v>
      </c>
      <c r="C564" s="514" t="s">
        <v>12</v>
      </c>
      <c r="D564" s="513" t="s">
        <v>214</v>
      </c>
      <c r="E564" s="513" t="s">
        <v>1326</v>
      </c>
      <c r="F564" s="513" t="s">
        <v>273</v>
      </c>
      <c r="G564" s="182">
        <v>54</v>
      </c>
      <c r="H564" s="182">
        <v>-67</v>
      </c>
      <c r="I564" s="182">
        <v>0</v>
      </c>
      <c r="J564" s="182">
        <v>-67</v>
      </c>
      <c r="K564" s="182">
        <v>378.52</v>
      </c>
      <c r="L564" s="182">
        <v>5.48</v>
      </c>
      <c r="M564" s="182">
        <v>384</v>
      </c>
      <c r="N564" s="182">
        <v>0</v>
      </c>
      <c r="O564" s="182">
        <v>0</v>
      </c>
      <c r="P564" s="182">
        <v>0</v>
      </c>
      <c r="Q564" s="182">
        <v>311.52</v>
      </c>
      <c r="R564" s="182">
        <v>5.48</v>
      </c>
      <c r="S564" s="182">
        <v>317</v>
      </c>
      <c r="T564" s="515">
        <v>317</v>
      </c>
      <c r="U564" s="515">
        <v>0</v>
      </c>
    </row>
    <row r="565" spans="1:21">
      <c r="A565" s="512">
        <v>37</v>
      </c>
      <c r="B565" s="513" t="s">
        <v>1327</v>
      </c>
      <c r="C565" s="514" t="s">
        <v>12</v>
      </c>
      <c r="D565" s="513" t="s">
        <v>214</v>
      </c>
      <c r="E565" s="513" t="s">
        <v>1328</v>
      </c>
      <c r="F565" s="513" t="s">
        <v>273</v>
      </c>
      <c r="G565" s="182">
        <v>54</v>
      </c>
      <c r="H565" s="182">
        <v>0</v>
      </c>
      <c r="I565" s="182">
        <v>0</v>
      </c>
      <c r="J565" s="182">
        <v>0</v>
      </c>
      <c r="K565" s="182">
        <v>379</v>
      </c>
      <c r="L565" s="182">
        <v>1</v>
      </c>
      <c r="M565" s="182">
        <v>380</v>
      </c>
      <c r="N565" s="182">
        <v>0</v>
      </c>
      <c r="O565" s="182">
        <v>0</v>
      </c>
      <c r="P565" s="182">
        <v>0</v>
      </c>
      <c r="Q565" s="182">
        <v>379</v>
      </c>
      <c r="R565" s="182">
        <v>1</v>
      </c>
      <c r="S565" s="182">
        <v>380</v>
      </c>
      <c r="T565" s="515">
        <v>380</v>
      </c>
      <c r="U565" s="515">
        <v>0</v>
      </c>
    </row>
    <row r="566" spans="1:21">
      <c r="A566" s="512">
        <v>38</v>
      </c>
      <c r="B566" s="513" t="s">
        <v>1329</v>
      </c>
      <c r="C566" s="514" t="s">
        <v>12</v>
      </c>
      <c r="D566" s="513" t="s">
        <v>214</v>
      </c>
      <c r="E566" s="513" t="s">
        <v>1330</v>
      </c>
      <c r="F566" s="513" t="s">
        <v>273</v>
      </c>
      <c r="G566" s="182">
        <v>0</v>
      </c>
      <c r="H566" s="182">
        <v>3710.96</v>
      </c>
      <c r="I566" s="182">
        <v>1064.04</v>
      </c>
      <c r="J566" s="182">
        <v>4775</v>
      </c>
      <c r="K566" s="182">
        <v>85.29</v>
      </c>
      <c r="L566" s="182">
        <v>36.71</v>
      </c>
      <c r="M566" s="182">
        <v>122</v>
      </c>
      <c r="N566" s="182">
        <v>0</v>
      </c>
      <c r="O566" s="182">
        <v>0</v>
      </c>
      <c r="P566" s="182">
        <v>0</v>
      </c>
      <c r="Q566" s="182">
        <v>3796.25</v>
      </c>
      <c r="R566" s="182">
        <v>1100.75</v>
      </c>
      <c r="S566" s="182">
        <v>4897</v>
      </c>
      <c r="T566" s="515">
        <v>4897</v>
      </c>
      <c r="U566" s="515">
        <v>0</v>
      </c>
    </row>
    <row r="567" spans="1:21">
      <c r="A567" s="512">
        <v>39</v>
      </c>
      <c r="B567" s="513" t="s">
        <v>1331</v>
      </c>
      <c r="C567" s="514" t="s">
        <v>12</v>
      </c>
      <c r="D567" s="513" t="s">
        <v>214</v>
      </c>
      <c r="E567" s="513" t="s">
        <v>1328</v>
      </c>
      <c r="F567" s="513" t="s">
        <v>273</v>
      </c>
      <c r="G567" s="182">
        <v>2</v>
      </c>
      <c r="H567" s="182">
        <v>95</v>
      </c>
      <c r="I567" s="182">
        <v>0</v>
      </c>
      <c r="J567" s="182">
        <v>95</v>
      </c>
      <c r="K567" s="182">
        <v>95</v>
      </c>
      <c r="L567" s="182">
        <v>1</v>
      </c>
      <c r="M567" s="182">
        <v>96</v>
      </c>
      <c r="N567" s="182">
        <v>0</v>
      </c>
      <c r="O567" s="182">
        <v>0</v>
      </c>
      <c r="P567" s="182">
        <v>0</v>
      </c>
      <c r="Q567" s="182">
        <v>190</v>
      </c>
      <c r="R567" s="182">
        <v>1</v>
      </c>
      <c r="S567" s="182">
        <v>191</v>
      </c>
      <c r="T567" s="515">
        <v>191</v>
      </c>
      <c r="U567" s="515">
        <v>0</v>
      </c>
    </row>
    <row r="568" spans="1:21">
      <c r="A568" s="512">
        <v>40</v>
      </c>
      <c r="B568" s="513" t="s">
        <v>1332</v>
      </c>
      <c r="C568" s="514" t="s">
        <v>12</v>
      </c>
      <c r="D568" s="513" t="s">
        <v>214</v>
      </c>
      <c r="E568" s="513" t="s">
        <v>1333</v>
      </c>
      <c r="F568" s="513" t="s">
        <v>273</v>
      </c>
      <c r="G568" s="182">
        <v>0</v>
      </c>
      <c r="H568" s="182">
        <v>3085.97</v>
      </c>
      <c r="I568" s="182">
        <v>467.03</v>
      </c>
      <c r="J568" s="182">
        <v>3553</v>
      </c>
      <c r="K568" s="182">
        <v>84.54</v>
      </c>
      <c r="L568" s="182">
        <v>30.46</v>
      </c>
      <c r="M568" s="182">
        <v>115</v>
      </c>
      <c r="N568" s="182">
        <v>0</v>
      </c>
      <c r="O568" s="182">
        <v>0</v>
      </c>
      <c r="P568" s="182">
        <v>0</v>
      </c>
      <c r="Q568" s="182">
        <v>3170.51</v>
      </c>
      <c r="R568" s="182">
        <v>497.49</v>
      </c>
      <c r="S568" s="182">
        <v>3668</v>
      </c>
      <c r="T568" s="515">
        <v>3668</v>
      </c>
      <c r="U568" s="515">
        <v>0</v>
      </c>
    </row>
    <row r="569" spans="1:21">
      <c r="A569" s="512">
        <v>41</v>
      </c>
      <c r="B569" s="513" t="s">
        <v>1334</v>
      </c>
      <c r="C569" s="514" t="s">
        <v>12</v>
      </c>
      <c r="D569" s="513" t="s">
        <v>214</v>
      </c>
      <c r="E569" s="513" t="s">
        <v>1328</v>
      </c>
      <c r="F569" s="513" t="s">
        <v>273</v>
      </c>
      <c r="G569" s="182">
        <v>17</v>
      </c>
      <c r="H569" s="182">
        <v>0</v>
      </c>
      <c r="I569" s="182">
        <v>0</v>
      </c>
      <c r="J569" s="182">
        <v>0</v>
      </c>
      <c r="K569" s="182">
        <v>168</v>
      </c>
      <c r="L569" s="182">
        <v>1</v>
      </c>
      <c r="M569" s="182">
        <v>169</v>
      </c>
      <c r="N569" s="182">
        <v>0</v>
      </c>
      <c r="O569" s="182">
        <v>0</v>
      </c>
      <c r="P569" s="182">
        <v>0</v>
      </c>
      <c r="Q569" s="182">
        <v>168</v>
      </c>
      <c r="R569" s="182">
        <v>1</v>
      </c>
      <c r="S569" s="182">
        <v>169</v>
      </c>
      <c r="T569" s="515">
        <v>169</v>
      </c>
      <c r="U569" s="515">
        <v>0</v>
      </c>
    </row>
    <row r="570" spans="1:21">
      <c r="A570" s="512">
        <v>42</v>
      </c>
      <c r="B570" s="513" t="s">
        <v>1335</v>
      </c>
      <c r="C570" s="514" t="s">
        <v>12</v>
      </c>
      <c r="D570" s="513" t="s">
        <v>214</v>
      </c>
      <c r="E570" s="513" t="s">
        <v>1328</v>
      </c>
      <c r="F570" s="513" t="s">
        <v>273</v>
      </c>
      <c r="G570" s="182">
        <v>7</v>
      </c>
      <c r="H570" s="182">
        <v>0</v>
      </c>
      <c r="I570" s="182">
        <v>0</v>
      </c>
      <c r="J570" s="182">
        <v>0</v>
      </c>
      <c r="K570" s="182">
        <v>119</v>
      </c>
      <c r="L570" s="182">
        <v>1</v>
      </c>
      <c r="M570" s="182">
        <v>120</v>
      </c>
      <c r="N570" s="182">
        <v>0</v>
      </c>
      <c r="O570" s="182">
        <v>0</v>
      </c>
      <c r="P570" s="182">
        <v>0</v>
      </c>
      <c r="Q570" s="182">
        <v>119</v>
      </c>
      <c r="R570" s="182">
        <v>1</v>
      </c>
      <c r="S570" s="182">
        <v>120</v>
      </c>
      <c r="T570" s="515">
        <v>120</v>
      </c>
      <c r="U570" s="515">
        <v>0</v>
      </c>
    </row>
    <row r="571" spans="1:21">
      <c r="A571" s="512">
        <v>43</v>
      </c>
      <c r="B571" s="513" t="s">
        <v>1336</v>
      </c>
      <c r="C571" s="514" t="s">
        <v>12</v>
      </c>
      <c r="D571" s="513" t="s">
        <v>214</v>
      </c>
      <c r="E571" s="513" t="s">
        <v>1337</v>
      </c>
      <c r="F571" s="513" t="s">
        <v>273</v>
      </c>
      <c r="G571" s="182">
        <v>17</v>
      </c>
      <c r="H571" s="182">
        <v>0</v>
      </c>
      <c r="I571" s="182">
        <v>0</v>
      </c>
      <c r="J571" s="182">
        <v>0</v>
      </c>
      <c r="K571" s="182">
        <v>168</v>
      </c>
      <c r="L571" s="182">
        <v>0</v>
      </c>
      <c r="M571" s="182">
        <v>168</v>
      </c>
      <c r="N571" s="182">
        <v>168</v>
      </c>
      <c r="O571" s="182">
        <v>0</v>
      </c>
      <c r="P571" s="182">
        <v>168</v>
      </c>
      <c r="Q571" s="182">
        <v>0</v>
      </c>
      <c r="R571" s="182">
        <v>0</v>
      </c>
      <c r="S571" s="182">
        <v>0</v>
      </c>
      <c r="T571" s="515">
        <v>0</v>
      </c>
      <c r="U571" s="515">
        <v>0</v>
      </c>
    </row>
    <row r="572" spans="1:21">
      <c r="A572" s="512">
        <v>44</v>
      </c>
      <c r="B572" s="513" t="s">
        <v>1338</v>
      </c>
      <c r="C572" s="514" t="s">
        <v>12</v>
      </c>
      <c r="D572" s="513" t="s">
        <v>214</v>
      </c>
      <c r="E572" s="513" t="s">
        <v>1339</v>
      </c>
      <c r="F572" s="513" t="s">
        <v>273</v>
      </c>
      <c r="G572" s="182">
        <v>0</v>
      </c>
      <c r="H572" s="182">
        <v>12907.54</v>
      </c>
      <c r="I572" s="182">
        <v>2238.46</v>
      </c>
      <c r="J572" s="182">
        <v>15146</v>
      </c>
      <c r="K572" s="182">
        <v>285.25</v>
      </c>
      <c r="L572" s="182">
        <v>127.75</v>
      </c>
      <c r="M572" s="182">
        <v>413</v>
      </c>
      <c r="N572" s="182">
        <v>0</v>
      </c>
      <c r="O572" s="182">
        <v>0</v>
      </c>
      <c r="P572" s="182">
        <v>0</v>
      </c>
      <c r="Q572" s="182">
        <v>13192.79</v>
      </c>
      <c r="R572" s="182">
        <v>2366.21</v>
      </c>
      <c r="S572" s="182">
        <v>15559</v>
      </c>
      <c r="T572" s="515">
        <v>15559</v>
      </c>
      <c r="U572" s="515">
        <v>0</v>
      </c>
    </row>
    <row r="573" spans="1:21">
      <c r="A573" s="512">
        <v>45</v>
      </c>
      <c r="B573" s="513" t="s">
        <v>1340</v>
      </c>
      <c r="C573" s="514" t="s">
        <v>12</v>
      </c>
      <c r="D573" s="513" t="s">
        <v>214</v>
      </c>
      <c r="E573" s="513" t="s">
        <v>1328</v>
      </c>
      <c r="F573" s="513" t="s">
        <v>273</v>
      </c>
      <c r="G573" s="182">
        <v>1</v>
      </c>
      <c r="H573" s="182">
        <v>0</v>
      </c>
      <c r="I573" s="182">
        <v>0</v>
      </c>
      <c r="J573" s="182">
        <v>0</v>
      </c>
      <c r="K573" s="182">
        <v>90</v>
      </c>
      <c r="L573" s="182">
        <v>0</v>
      </c>
      <c r="M573" s="182">
        <v>90</v>
      </c>
      <c r="N573" s="182">
        <v>90</v>
      </c>
      <c r="O573" s="182">
        <v>0</v>
      </c>
      <c r="P573" s="182">
        <v>90</v>
      </c>
      <c r="Q573" s="182">
        <v>0</v>
      </c>
      <c r="R573" s="182">
        <v>0</v>
      </c>
      <c r="S573" s="182">
        <v>0</v>
      </c>
      <c r="T573" s="515">
        <v>0</v>
      </c>
      <c r="U573" s="515">
        <v>0</v>
      </c>
    </row>
    <row r="574" spans="1:21">
      <c r="A574" s="512">
        <v>46</v>
      </c>
      <c r="B574" s="513" t="s">
        <v>1341</v>
      </c>
      <c r="C574" s="514" t="s">
        <v>12</v>
      </c>
      <c r="D574" s="513" t="s">
        <v>214</v>
      </c>
      <c r="E574" s="513" t="s">
        <v>1328</v>
      </c>
      <c r="F574" s="513" t="s">
        <v>273</v>
      </c>
      <c r="G574" s="182">
        <v>27</v>
      </c>
      <c r="H574" s="182">
        <v>0</v>
      </c>
      <c r="I574" s="182">
        <v>0</v>
      </c>
      <c r="J574" s="182">
        <v>0</v>
      </c>
      <c r="K574" s="182">
        <v>217</v>
      </c>
      <c r="L574" s="182">
        <v>1</v>
      </c>
      <c r="M574" s="182">
        <v>218</v>
      </c>
      <c r="N574" s="182">
        <v>0</v>
      </c>
      <c r="O574" s="182">
        <v>0</v>
      </c>
      <c r="P574" s="182">
        <v>0</v>
      </c>
      <c r="Q574" s="182">
        <v>217</v>
      </c>
      <c r="R574" s="182">
        <v>1</v>
      </c>
      <c r="S574" s="182">
        <v>218</v>
      </c>
      <c r="T574" s="515">
        <v>218</v>
      </c>
      <c r="U574" s="515">
        <v>0</v>
      </c>
    </row>
    <row r="575" spans="1:21">
      <c r="A575" s="512">
        <v>47</v>
      </c>
      <c r="B575" s="513" t="s">
        <v>1342</v>
      </c>
      <c r="C575" s="514" t="s">
        <v>12</v>
      </c>
      <c r="D575" s="513" t="s">
        <v>214</v>
      </c>
      <c r="E575" s="513" t="s">
        <v>1328</v>
      </c>
      <c r="F575" s="513" t="s">
        <v>273</v>
      </c>
      <c r="G575" s="182">
        <v>12</v>
      </c>
      <c r="H575" s="182">
        <v>153</v>
      </c>
      <c r="I575" s="182">
        <v>0</v>
      </c>
      <c r="J575" s="182">
        <v>153</v>
      </c>
      <c r="K575" s="182">
        <v>144</v>
      </c>
      <c r="L575" s="182">
        <v>1</v>
      </c>
      <c r="M575" s="182">
        <v>145</v>
      </c>
      <c r="N575" s="182">
        <v>0</v>
      </c>
      <c r="O575" s="182">
        <v>0</v>
      </c>
      <c r="P575" s="182">
        <v>0</v>
      </c>
      <c r="Q575" s="182">
        <v>297</v>
      </c>
      <c r="R575" s="182">
        <v>1</v>
      </c>
      <c r="S575" s="182">
        <v>298</v>
      </c>
      <c r="T575" s="515">
        <v>298</v>
      </c>
      <c r="U575" s="515">
        <v>0</v>
      </c>
    </row>
    <row r="576" spans="1:21">
      <c r="A576" s="512">
        <v>48</v>
      </c>
      <c r="B576" s="513" t="s">
        <v>1343</v>
      </c>
      <c r="C576" s="514" t="s">
        <v>12</v>
      </c>
      <c r="D576" s="513" t="s">
        <v>213</v>
      </c>
      <c r="E576" s="513" t="s">
        <v>1344</v>
      </c>
      <c r="F576" s="513" t="s">
        <v>273</v>
      </c>
      <c r="G576" s="182">
        <v>0</v>
      </c>
      <c r="H576" s="182">
        <v>17586.37</v>
      </c>
      <c r="I576" s="182">
        <v>7705.63</v>
      </c>
      <c r="J576" s="182">
        <v>25292</v>
      </c>
      <c r="K576" s="182">
        <v>84.53</v>
      </c>
      <c r="L576" s="182">
        <v>175.47</v>
      </c>
      <c r="M576" s="182">
        <v>260</v>
      </c>
      <c r="N576" s="182">
        <v>0</v>
      </c>
      <c r="O576" s="182">
        <v>0</v>
      </c>
      <c r="P576" s="182">
        <v>0</v>
      </c>
      <c r="Q576" s="182">
        <v>17670.900000000001</v>
      </c>
      <c r="R576" s="182">
        <v>7881.1</v>
      </c>
      <c r="S576" s="182">
        <v>25552</v>
      </c>
      <c r="T576" s="515">
        <v>25552</v>
      </c>
      <c r="U576" s="515">
        <v>0</v>
      </c>
    </row>
    <row r="577" spans="1:21">
      <c r="A577" s="524"/>
      <c r="B577" s="525"/>
      <c r="C577" s="526"/>
      <c r="D577" s="525"/>
      <c r="E577" s="525"/>
      <c r="F577" s="525"/>
      <c r="G577" s="525"/>
      <c r="H577" s="525"/>
      <c r="I577" s="525"/>
      <c r="J577" s="525"/>
      <c r="K577" s="525"/>
      <c r="L577" s="525"/>
      <c r="M577" s="525"/>
      <c r="N577" s="510"/>
      <c r="O577" s="510"/>
      <c r="P577" s="510"/>
      <c r="Q577" s="510"/>
      <c r="R577" s="510"/>
      <c r="S577" s="510"/>
      <c r="T577" s="515">
        <v>0</v>
      </c>
      <c r="U577" s="515">
        <v>0</v>
      </c>
    </row>
    <row r="578" spans="1:21">
      <c r="A578" s="524"/>
      <c r="B578" s="525"/>
      <c r="C578" s="514" t="s">
        <v>1345</v>
      </c>
      <c r="D578" s="525"/>
      <c r="E578" s="525"/>
      <c r="F578" s="525"/>
      <c r="G578" s="525"/>
      <c r="H578" s="525"/>
      <c r="I578" s="525"/>
      <c r="J578" s="525"/>
      <c r="K578" s="525"/>
      <c r="L578" s="525"/>
      <c r="M578" s="525"/>
      <c r="N578" s="510"/>
      <c r="O578" s="510"/>
      <c r="P578" s="510"/>
      <c r="Q578" s="510"/>
      <c r="R578" s="510"/>
      <c r="S578" s="510"/>
      <c r="T578" s="515">
        <v>0</v>
      </c>
      <c r="U578" s="515">
        <v>0</v>
      </c>
    </row>
    <row r="579" spans="1:21">
      <c r="A579" s="512">
        <v>1</v>
      </c>
      <c r="B579" s="513" t="s">
        <v>1346</v>
      </c>
      <c r="C579" s="514" t="s">
        <v>1347</v>
      </c>
      <c r="D579" s="513" t="s">
        <v>214</v>
      </c>
      <c r="E579" s="513" t="s">
        <v>1348</v>
      </c>
      <c r="F579" s="513" t="s">
        <v>273</v>
      </c>
      <c r="G579" s="182">
        <v>26</v>
      </c>
      <c r="H579" s="182">
        <v>306.98</v>
      </c>
      <c r="I579" s="182">
        <v>3.02</v>
      </c>
      <c r="J579" s="182">
        <v>310</v>
      </c>
      <c r="K579" s="182">
        <v>317.89999999999998</v>
      </c>
      <c r="L579" s="182">
        <v>1.1000000000000001</v>
      </c>
      <c r="M579" s="182">
        <v>319</v>
      </c>
      <c r="N579" s="182">
        <v>624.88</v>
      </c>
      <c r="O579" s="182">
        <v>4.12</v>
      </c>
      <c r="P579" s="182">
        <v>629</v>
      </c>
      <c r="Q579" s="182">
        <v>0</v>
      </c>
      <c r="R579" s="182">
        <v>0</v>
      </c>
      <c r="S579" s="182">
        <v>0</v>
      </c>
      <c r="T579" s="515">
        <v>0</v>
      </c>
      <c r="U579" s="515">
        <v>0</v>
      </c>
    </row>
    <row r="580" spans="1:21">
      <c r="A580" s="512">
        <v>2</v>
      </c>
      <c r="B580" s="513" t="s">
        <v>1349</v>
      </c>
      <c r="C580" s="514" t="s">
        <v>1347</v>
      </c>
      <c r="D580" s="513" t="s">
        <v>214</v>
      </c>
      <c r="E580" s="513" t="s">
        <v>1350</v>
      </c>
      <c r="F580" s="513" t="s">
        <v>1232</v>
      </c>
      <c r="G580" s="182">
        <v>56</v>
      </c>
      <c r="H580" s="182">
        <v>0</v>
      </c>
      <c r="I580" s="182">
        <v>0</v>
      </c>
      <c r="J580" s="182">
        <v>0</v>
      </c>
      <c r="K580" s="182">
        <v>788</v>
      </c>
      <c r="L580" s="182">
        <v>0</v>
      </c>
      <c r="M580" s="182">
        <v>788</v>
      </c>
      <c r="N580" s="182">
        <v>788</v>
      </c>
      <c r="O580" s="182">
        <v>0</v>
      </c>
      <c r="P580" s="182">
        <v>788</v>
      </c>
      <c r="Q580" s="182">
        <v>0</v>
      </c>
      <c r="R580" s="182">
        <v>0</v>
      </c>
      <c r="S580" s="182">
        <v>0</v>
      </c>
      <c r="T580" s="515">
        <v>0</v>
      </c>
      <c r="U580" s="515">
        <v>0</v>
      </c>
    </row>
    <row r="581" spans="1:21">
      <c r="A581" s="512">
        <v>3</v>
      </c>
      <c r="B581" s="513" t="s">
        <v>1351</v>
      </c>
      <c r="C581" s="514" t="s">
        <v>1347</v>
      </c>
      <c r="D581" s="513" t="s">
        <v>214</v>
      </c>
      <c r="E581" s="513" t="s">
        <v>1348</v>
      </c>
      <c r="F581" s="513" t="s">
        <v>273</v>
      </c>
      <c r="G581" s="182">
        <v>107</v>
      </c>
      <c r="H581" s="182">
        <v>114</v>
      </c>
      <c r="I581" s="182">
        <v>0</v>
      </c>
      <c r="J581" s="182">
        <v>114</v>
      </c>
      <c r="K581" s="182">
        <v>817</v>
      </c>
      <c r="L581" s="182">
        <v>1</v>
      </c>
      <c r="M581" s="182">
        <v>818</v>
      </c>
      <c r="N581" s="182">
        <v>931</v>
      </c>
      <c r="O581" s="182">
        <v>1</v>
      </c>
      <c r="P581" s="182">
        <v>932</v>
      </c>
      <c r="Q581" s="182">
        <v>0</v>
      </c>
      <c r="R581" s="182">
        <v>0</v>
      </c>
      <c r="S581" s="182">
        <v>0</v>
      </c>
      <c r="T581" s="515">
        <v>0</v>
      </c>
      <c r="U581" s="515">
        <v>0</v>
      </c>
    </row>
    <row r="582" spans="1:21">
      <c r="A582" s="512">
        <v>4</v>
      </c>
      <c r="B582" s="513" t="s">
        <v>1352</v>
      </c>
      <c r="C582" s="514" t="s">
        <v>1347</v>
      </c>
      <c r="D582" s="513" t="s">
        <v>214</v>
      </c>
      <c r="E582" s="513" t="s">
        <v>1348</v>
      </c>
      <c r="F582" s="513" t="s">
        <v>273</v>
      </c>
      <c r="G582" s="182">
        <v>32</v>
      </c>
      <c r="H582" s="182">
        <v>0</v>
      </c>
      <c r="I582" s="182">
        <v>0</v>
      </c>
      <c r="J582" s="182">
        <v>0</v>
      </c>
      <c r="K582" s="182">
        <v>356</v>
      </c>
      <c r="L582" s="182">
        <v>0</v>
      </c>
      <c r="M582" s="182">
        <v>356</v>
      </c>
      <c r="N582" s="182">
        <v>356</v>
      </c>
      <c r="O582" s="182">
        <v>0</v>
      </c>
      <c r="P582" s="182">
        <v>356</v>
      </c>
      <c r="Q582" s="182">
        <v>0</v>
      </c>
      <c r="R582" s="182">
        <v>0</v>
      </c>
      <c r="S582" s="182">
        <v>0</v>
      </c>
      <c r="T582" s="515">
        <v>0</v>
      </c>
      <c r="U582" s="515">
        <v>0</v>
      </c>
    </row>
    <row r="583" spans="1:21">
      <c r="A583" s="512">
        <v>5</v>
      </c>
      <c r="B583" s="513" t="s">
        <v>1353</v>
      </c>
      <c r="C583" s="514" t="s">
        <v>1347</v>
      </c>
      <c r="D583" s="513" t="s">
        <v>214</v>
      </c>
      <c r="E583" s="513" t="s">
        <v>1348</v>
      </c>
      <c r="F583" s="513" t="s">
        <v>273</v>
      </c>
      <c r="G583" s="182">
        <v>204</v>
      </c>
      <c r="H583" s="182">
        <v>0</v>
      </c>
      <c r="I583" s="182">
        <v>0</v>
      </c>
      <c r="J583" s="182">
        <v>0</v>
      </c>
      <c r="K583" s="182">
        <v>1863</v>
      </c>
      <c r="L583" s="182">
        <v>0</v>
      </c>
      <c r="M583" s="182">
        <v>1863</v>
      </c>
      <c r="N583" s="182">
        <v>1554</v>
      </c>
      <c r="O583" s="182">
        <v>0</v>
      </c>
      <c r="P583" s="182">
        <v>1554</v>
      </c>
      <c r="Q583" s="182">
        <v>309</v>
      </c>
      <c r="R583" s="182">
        <v>0</v>
      </c>
      <c r="S583" s="182">
        <v>309</v>
      </c>
      <c r="T583" s="515">
        <v>309</v>
      </c>
      <c r="U583" s="515">
        <v>0</v>
      </c>
    </row>
    <row r="584" spans="1:21">
      <c r="A584" s="512">
        <v>7</v>
      </c>
      <c r="B584" s="513" t="s">
        <v>1354</v>
      </c>
      <c r="C584" s="514" t="s">
        <v>1355</v>
      </c>
      <c r="D584" s="513" t="s">
        <v>214</v>
      </c>
      <c r="E584" s="513" t="s">
        <v>1356</v>
      </c>
      <c r="F584" s="513" t="s">
        <v>668</v>
      </c>
      <c r="G584" s="182">
        <v>0</v>
      </c>
      <c r="H584" s="182">
        <v>184</v>
      </c>
      <c r="I584" s="182">
        <v>0</v>
      </c>
      <c r="J584" s="182">
        <v>184</v>
      </c>
      <c r="K584" s="182">
        <v>115</v>
      </c>
      <c r="L584" s="182">
        <v>1</v>
      </c>
      <c r="M584" s="182">
        <v>116</v>
      </c>
      <c r="N584" s="182">
        <v>0</v>
      </c>
      <c r="O584" s="182">
        <v>0</v>
      </c>
      <c r="P584" s="182">
        <v>0</v>
      </c>
      <c r="Q584" s="182">
        <v>299</v>
      </c>
      <c r="R584" s="182">
        <v>1</v>
      </c>
      <c r="S584" s="182">
        <v>300</v>
      </c>
      <c r="T584" s="515">
        <v>300</v>
      </c>
      <c r="U584" s="515">
        <v>0</v>
      </c>
    </row>
    <row r="585" spans="1:21">
      <c r="A585" s="524"/>
      <c r="B585" s="525"/>
      <c r="C585" s="526"/>
      <c r="D585" s="525"/>
      <c r="E585" s="525"/>
      <c r="F585" s="525"/>
      <c r="G585" s="525"/>
      <c r="H585" s="525"/>
      <c r="I585" s="525"/>
      <c r="J585" s="525"/>
      <c r="K585" s="525"/>
      <c r="L585" s="525"/>
      <c r="M585" s="525"/>
      <c r="N585" s="510"/>
      <c r="O585" s="510"/>
      <c r="P585" s="510"/>
      <c r="Q585" s="510"/>
      <c r="R585" s="510"/>
      <c r="S585" s="510"/>
      <c r="T585" s="515">
        <v>0</v>
      </c>
      <c r="U585" s="515">
        <v>0</v>
      </c>
    </row>
    <row r="586" spans="1:21">
      <c r="A586" s="524"/>
      <c r="B586" s="525"/>
      <c r="C586" s="526"/>
      <c r="D586" s="525"/>
      <c r="E586" s="525"/>
      <c r="F586" s="525"/>
      <c r="G586" s="525"/>
      <c r="H586" s="525"/>
      <c r="I586" s="525"/>
      <c r="J586" s="525"/>
      <c r="K586" s="525"/>
      <c r="L586" s="525"/>
      <c r="M586" s="525"/>
      <c r="N586" s="510"/>
      <c r="O586" s="510"/>
      <c r="P586" s="510"/>
      <c r="Q586" s="510"/>
      <c r="R586" s="510"/>
      <c r="S586" s="510"/>
      <c r="T586" s="515">
        <v>0</v>
      </c>
      <c r="U586" s="515">
        <v>0</v>
      </c>
    </row>
    <row r="587" spans="1:21">
      <c r="A587" s="524"/>
      <c r="B587" s="525"/>
      <c r="C587" s="514" t="s">
        <v>8</v>
      </c>
      <c r="D587" s="525"/>
      <c r="E587" s="525"/>
      <c r="F587" s="525"/>
      <c r="G587" s="525"/>
      <c r="H587" s="525"/>
      <c r="I587" s="525"/>
      <c r="J587" s="525"/>
      <c r="K587" s="525"/>
      <c r="L587" s="525"/>
      <c r="M587" s="525"/>
      <c r="N587" s="510"/>
      <c r="O587" s="510"/>
      <c r="P587" s="510"/>
      <c r="Q587" s="510"/>
      <c r="R587" s="510"/>
      <c r="S587" s="510"/>
      <c r="T587" s="515">
        <v>0</v>
      </c>
      <c r="U587" s="515">
        <v>0</v>
      </c>
    </row>
    <row r="588" spans="1:21">
      <c r="A588" s="512">
        <v>1</v>
      </c>
      <c r="B588" s="513" t="s">
        <v>1357</v>
      </c>
      <c r="C588" s="514" t="s">
        <v>1358</v>
      </c>
      <c r="D588" s="513" t="s">
        <v>214</v>
      </c>
      <c r="E588" s="513" t="s">
        <v>1359</v>
      </c>
      <c r="F588" s="513" t="s">
        <v>1360</v>
      </c>
      <c r="G588" s="182">
        <v>463</v>
      </c>
      <c r="H588" s="182">
        <v>-953725.09</v>
      </c>
      <c r="I588" s="182">
        <v>1878.09</v>
      </c>
      <c r="J588" s="182">
        <v>-951847</v>
      </c>
      <c r="K588" s="182">
        <v>46403</v>
      </c>
      <c r="L588" s="182">
        <v>0</v>
      </c>
      <c r="M588" s="182">
        <v>46403</v>
      </c>
      <c r="N588" s="182">
        <v>0</v>
      </c>
      <c r="O588" s="182">
        <v>0</v>
      </c>
      <c r="P588" s="182">
        <v>0</v>
      </c>
      <c r="Q588" s="182">
        <v>-907322.09</v>
      </c>
      <c r="R588" s="182">
        <v>1878.09</v>
      </c>
      <c r="S588" s="182">
        <v>-905444</v>
      </c>
      <c r="T588" s="515">
        <v>-905444</v>
      </c>
      <c r="U588" s="515">
        <v>0</v>
      </c>
    </row>
    <row r="589" spans="1:21">
      <c r="A589" s="524"/>
      <c r="B589" s="525"/>
      <c r="C589" s="526"/>
      <c r="D589" s="525"/>
      <c r="E589" s="525"/>
      <c r="F589" s="525"/>
      <c r="G589" s="525"/>
      <c r="H589" s="525"/>
      <c r="I589" s="525"/>
      <c r="J589" s="525"/>
      <c r="K589" s="525"/>
      <c r="L589" s="525"/>
      <c r="M589" s="525"/>
      <c r="N589" s="510"/>
      <c r="O589" s="510"/>
      <c r="P589" s="510"/>
      <c r="Q589" s="510"/>
      <c r="R589" s="510"/>
      <c r="S589" s="510"/>
      <c r="T589" s="515">
        <v>0</v>
      </c>
      <c r="U589" s="515">
        <v>0</v>
      </c>
    </row>
    <row r="590" spans="1:21">
      <c r="A590" s="512">
        <v>2</v>
      </c>
      <c r="B590" s="513" t="s">
        <v>1361</v>
      </c>
      <c r="C590" s="514" t="s">
        <v>1362</v>
      </c>
      <c r="D590" s="513" t="s">
        <v>214</v>
      </c>
      <c r="E590" s="513" t="s">
        <v>1363</v>
      </c>
      <c r="F590" s="513" t="s">
        <v>1360</v>
      </c>
      <c r="G590" s="182">
        <v>0</v>
      </c>
      <c r="H590" s="182">
        <v>6553695.6100000003</v>
      </c>
      <c r="I590" s="182">
        <v>199451.39</v>
      </c>
      <c r="J590" s="182">
        <v>6753147</v>
      </c>
      <c r="K590" s="182">
        <v>162291.4</v>
      </c>
      <c r="L590" s="182">
        <v>64779.6</v>
      </c>
      <c r="M590" s="182">
        <v>227071</v>
      </c>
      <c r="N590" s="182">
        <v>0</v>
      </c>
      <c r="O590" s="182">
        <v>0</v>
      </c>
      <c r="P590" s="182">
        <v>0</v>
      </c>
      <c r="Q590" s="182">
        <v>6715987.0099999998</v>
      </c>
      <c r="R590" s="182">
        <v>264230.99</v>
      </c>
      <c r="S590" s="182">
        <v>6980218</v>
      </c>
      <c r="T590" s="515">
        <v>6980218</v>
      </c>
      <c r="U590" s="515">
        <v>0</v>
      </c>
    </row>
    <row r="591" spans="1:21">
      <c r="A591" s="512">
        <v>1</v>
      </c>
      <c r="B591" s="513" t="s">
        <v>1364</v>
      </c>
      <c r="C591" s="514" t="s">
        <v>1362</v>
      </c>
      <c r="D591" s="513" t="s">
        <v>213</v>
      </c>
      <c r="E591" s="513" t="s">
        <v>1365</v>
      </c>
      <c r="F591" s="513" t="s">
        <v>1360</v>
      </c>
      <c r="G591" s="182">
        <v>90</v>
      </c>
      <c r="H591" s="182">
        <v>1146948.07</v>
      </c>
      <c r="I591" s="182">
        <v>23055.93</v>
      </c>
      <c r="J591" s="182">
        <v>1170004</v>
      </c>
      <c r="K591" s="182">
        <v>49636.85</v>
      </c>
      <c r="L591" s="182">
        <v>11238.15</v>
      </c>
      <c r="M591" s="182">
        <v>60875</v>
      </c>
      <c r="N591" s="182">
        <v>0</v>
      </c>
      <c r="O591" s="182">
        <v>0</v>
      </c>
      <c r="P591" s="182">
        <v>0</v>
      </c>
      <c r="Q591" s="182">
        <v>1196584.92</v>
      </c>
      <c r="R591" s="182">
        <v>34294.080000000002</v>
      </c>
      <c r="S591" s="182">
        <v>1230879</v>
      </c>
      <c r="T591" s="515">
        <v>1230879</v>
      </c>
      <c r="U591" s="515">
        <v>0</v>
      </c>
    </row>
    <row r="592" spans="1:21">
      <c r="A592" s="512">
        <v>2</v>
      </c>
      <c r="B592" s="513" t="s">
        <v>1366</v>
      </c>
      <c r="C592" s="514" t="s">
        <v>1362</v>
      </c>
      <c r="D592" s="513" t="s">
        <v>213</v>
      </c>
      <c r="E592" s="513" t="s">
        <v>1367</v>
      </c>
      <c r="F592" s="513" t="s">
        <v>1360</v>
      </c>
      <c r="G592" s="182">
        <v>95</v>
      </c>
      <c r="H592" s="182">
        <v>459240.81</v>
      </c>
      <c r="I592" s="182">
        <v>9623.19</v>
      </c>
      <c r="J592" s="182">
        <v>468864</v>
      </c>
      <c r="K592" s="182">
        <v>16385.7</v>
      </c>
      <c r="L592" s="182">
        <v>4516.3</v>
      </c>
      <c r="M592" s="182">
        <v>20902</v>
      </c>
      <c r="N592" s="182">
        <v>0</v>
      </c>
      <c r="O592" s="182">
        <v>0</v>
      </c>
      <c r="P592" s="182">
        <v>0</v>
      </c>
      <c r="Q592" s="182">
        <v>475626.51</v>
      </c>
      <c r="R592" s="182">
        <v>14139.49</v>
      </c>
      <c r="S592" s="182">
        <v>489766</v>
      </c>
      <c r="T592" s="515">
        <v>489766</v>
      </c>
      <c r="U592" s="515">
        <v>0</v>
      </c>
    </row>
    <row r="593" spans="1:21">
      <c r="A593" s="512">
        <v>3</v>
      </c>
      <c r="B593" s="513" t="s">
        <v>1368</v>
      </c>
      <c r="C593" s="514" t="s">
        <v>1362</v>
      </c>
      <c r="D593" s="513" t="s">
        <v>213</v>
      </c>
      <c r="E593" s="513" t="s">
        <v>1369</v>
      </c>
      <c r="F593" s="513" t="s">
        <v>1360</v>
      </c>
      <c r="G593" s="182">
        <v>10</v>
      </c>
      <c r="H593" s="182">
        <v>932216.75</v>
      </c>
      <c r="I593" s="182">
        <v>18602.25</v>
      </c>
      <c r="J593" s="182">
        <v>950819</v>
      </c>
      <c r="K593" s="182">
        <v>36107.72</v>
      </c>
      <c r="L593" s="182">
        <v>9150.2800000000007</v>
      </c>
      <c r="M593" s="182">
        <v>45258</v>
      </c>
      <c r="N593" s="182">
        <v>0</v>
      </c>
      <c r="O593" s="182">
        <v>0</v>
      </c>
      <c r="P593" s="182">
        <v>0</v>
      </c>
      <c r="Q593" s="182">
        <v>968324.47</v>
      </c>
      <c r="R593" s="182">
        <v>27752.53</v>
      </c>
      <c r="S593" s="182">
        <v>996077</v>
      </c>
      <c r="T593" s="515">
        <v>996077</v>
      </c>
      <c r="U593" s="515">
        <v>0</v>
      </c>
    </row>
    <row r="594" spans="1:21">
      <c r="A594" s="524"/>
      <c r="B594" s="525"/>
      <c r="C594" s="526"/>
      <c r="D594" s="525"/>
      <c r="E594" s="525"/>
      <c r="F594" s="525"/>
      <c r="G594" s="525"/>
      <c r="H594" s="525"/>
      <c r="I594" s="525"/>
      <c r="J594" s="525"/>
      <c r="K594" s="525"/>
      <c r="L594" s="525"/>
      <c r="M594" s="525"/>
      <c r="N594" s="510"/>
      <c r="O594" s="510"/>
      <c r="P594" s="510"/>
      <c r="Q594" s="510"/>
      <c r="R594" s="510"/>
      <c r="S594" s="510"/>
      <c r="T594" s="515">
        <v>0</v>
      </c>
      <c r="U594" s="515">
        <v>0</v>
      </c>
    </row>
    <row r="595" spans="1:21">
      <c r="A595" s="512">
        <v>1</v>
      </c>
      <c r="B595" s="513" t="s">
        <v>1370</v>
      </c>
      <c r="C595" s="514" t="s">
        <v>1371</v>
      </c>
      <c r="D595" s="513" t="s">
        <v>214</v>
      </c>
      <c r="E595" s="513" t="s">
        <v>1372</v>
      </c>
      <c r="F595" s="513" t="s">
        <v>668</v>
      </c>
      <c r="G595" s="182">
        <v>136</v>
      </c>
      <c r="H595" s="182">
        <v>3030.12</v>
      </c>
      <c r="I595" s="182">
        <v>25.88</v>
      </c>
      <c r="J595" s="182">
        <v>3056</v>
      </c>
      <c r="K595" s="182">
        <v>1558.51</v>
      </c>
      <c r="L595" s="182">
        <v>23.49</v>
      </c>
      <c r="M595" s="182">
        <v>1582</v>
      </c>
      <c r="N595" s="182">
        <v>0</v>
      </c>
      <c r="O595" s="182">
        <v>0</v>
      </c>
      <c r="P595" s="182">
        <v>0</v>
      </c>
      <c r="Q595" s="182">
        <v>4588.63</v>
      </c>
      <c r="R595" s="182">
        <v>49.37</v>
      </c>
      <c r="S595" s="182">
        <v>4638</v>
      </c>
      <c r="T595" s="515">
        <v>4638</v>
      </c>
      <c r="U595" s="515">
        <v>0</v>
      </c>
    </row>
    <row r="596" spans="1:21">
      <c r="A596" s="512">
        <v>2</v>
      </c>
      <c r="B596" s="513" t="s">
        <v>1373</v>
      </c>
      <c r="C596" s="514" t="s">
        <v>1371</v>
      </c>
      <c r="D596" s="513" t="s">
        <v>214</v>
      </c>
      <c r="E596" s="513" t="s">
        <v>1372</v>
      </c>
      <c r="F596" s="513" t="s">
        <v>273</v>
      </c>
      <c r="G596" s="182">
        <v>43</v>
      </c>
      <c r="H596" s="182">
        <v>1549.71</v>
      </c>
      <c r="I596" s="182">
        <v>9.2899999999999991</v>
      </c>
      <c r="J596" s="182">
        <v>1559</v>
      </c>
      <c r="K596" s="182">
        <v>517.71</v>
      </c>
      <c r="L596" s="182">
        <v>13.29</v>
      </c>
      <c r="M596" s="182">
        <v>531</v>
      </c>
      <c r="N596" s="182">
        <v>0</v>
      </c>
      <c r="O596" s="182">
        <v>0</v>
      </c>
      <c r="P596" s="182">
        <v>0</v>
      </c>
      <c r="Q596" s="182">
        <v>2067.42</v>
      </c>
      <c r="R596" s="182">
        <v>22.58</v>
      </c>
      <c r="S596" s="182">
        <v>2090</v>
      </c>
      <c r="T596" s="515">
        <v>2090</v>
      </c>
      <c r="U596" s="515">
        <v>0</v>
      </c>
    </row>
    <row r="597" spans="1:21">
      <c r="A597" s="512">
        <v>3</v>
      </c>
      <c r="B597" s="513" t="s">
        <v>1374</v>
      </c>
      <c r="C597" s="514" t="s">
        <v>1371</v>
      </c>
      <c r="D597" s="513" t="s">
        <v>214</v>
      </c>
      <c r="E597" s="513" t="s">
        <v>1372</v>
      </c>
      <c r="F597" s="513" t="s">
        <v>668</v>
      </c>
      <c r="G597" s="182">
        <v>110</v>
      </c>
      <c r="H597" s="182">
        <v>2524.9</v>
      </c>
      <c r="I597" s="182">
        <v>23.1</v>
      </c>
      <c r="J597" s="182">
        <v>2548</v>
      </c>
      <c r="K597" s="182">
        <v>1400.14</v>
      </c>
      <c r="L597" s="182">
        <v>18.86</v>
      </c>
      <c r="M597" s="182">
        <v>1419</v>
      </c>
      <c r="N597" s="182">
        <v>0</v>
      </c>
      <c r="O597" s="182">
        <v>0</v>
      </c>
      <c r="P597" s="182">
        <v>0</v>
      </c>
      <c r="Q597" s="182">
        <v>3925.04</v>
      </c>
      <c r="R597" s="182">
        <v>41.96</v>
      </c>
      <c r="S597" s="182">
        <v>3967</v>
      </c>
      <c r="T597" s="515">
        <v>3967</v>
      </c>
      <c r="U597" s="515">
        <v>0</v>
      </c>
    </row>
    <row r="598" spans="1:21">
      <c r="A598" s="512">
        <v>4</v>
      </c>
      <c r="B598" s="513" t="s">
        <v>1375</v>
      </c>
      <c r="C598" s="514" t="s">
        <v>1371</v>
      </c>
      <c r="D598" s="513" t="s">
        <v>214</v>
      </c>
      <c r="E598" s="513" t="s">
        <v>1376</v>
      </c>
      <c r="F598" s="513" t="s">
        <v>273</v>
      </c>
      <c r="G598" s="182">
        <v>33</v>
      </c>
      <c r="H598" s="182">
        <v>33</v>
      </c>
      <c r="I598" s="182">
        <v>0</v>
      </c>
      <c r="J598" s="182">
        <v>33</v>
      </c>
      <c r="K598" s="182">
        <v>461</v>
      </c>
      <c r="L598" s="182">
        <v>1</v>
      </c>
      <c r="M598" s="182">
        <v>462</v>
      </c>
      <c r="N598" s="182">
        <v>0</v>
      </c>
      <c r="O598" s="182">
        <v>0</v>
      </c>
      <c r="P598" s="182">
        <v>0</v>
      </c>
      <c r="Q598" s="182">
        <v>494</v>
      </c>
      <c r="R598" s="182">
        <v>1</v>
      </c>
      <c r="S598" s="182">
        <v>495</v>
      </c>
      <c r="T598" s="515">
        <v>495</v>
      </c>
      <c r="U598" s="515">
        <v>0</v>
      </c>
    </row>
    <row r="599" spans="1:21">
      <c r="A599" s="512">
        <v>5</v>
      </c>
      <c r="B599" s="513" t="s">
        <v>1377</v>
      </c>
      <c r="C599" s="514" t="s">
        <v>1371</v>
      </c>
      <c r="D599" s="513" t="s">
        <v>214</v>
      </c>
      <c r="E599" s="513" t="s">
        <v>1372</v>
      </c>
      <c r="F599" s="513" t="s">
        <v>273</v>
      </c>
      <c r="G599" s="182">
        <v>11</v>
      </c>
      <c r="H599" s="182">
        <v>-38</v>
      </c>
      <c r="I599" s="182">
        <v>0</v>
      </c>
      <c r="J599" s="182">
        <v>-38</v>
      </c>
      <c r="K599" s="182">
        <v>351</v>
      </c>
      <c r="L599" s="182">
        <v>0</v>
      </c>
      <c r="M599" s="182">
        <v>351</v>
      </c>
      <c r="N599" s="182">
        <v>400</v>
      </c>
      <c r="O599" s="182">
        <v>0</v>
      </c>
      <c r="P599" s="182">
        <v>400</v>
      </c>
      <c r="Q599" s="182">
        <v>-87</v>
      </c>
      <c r="R599" s="182">
        <v>0</v>
      </c>
      <c r="S599" s="182">
        <v>-87</v>
      </c>
      <c r="T599" s="515">
        <v>-87</v>
      </c>
      <c r="U599" s="515">
        <v>0</v>
      </c>
    </row>
    <row r="600" spans="1:21">
      <c r="A600" s="512">
        <v>6</v>
      </c>
      <c r="B600" s="513" t="s">
        <v>1378</v>
      </c>
      <c r="C600" s="514" t="s">
        <v>1371</v>
      </c>
      <c r="D600" s="513" t="s">
        <v>214</v>
      </c>
      <c r="E600" s="513" t="s">
        <v>1379</v>
      </c>
      <c r="F600" s="513" t="s">
        <v>273</v>
      </c>
      <c r="G600" s="182">
        <v>0</v>
      </c>
      <c r="H600" s="182">
        <v>594.05999999999995</v>
      </c>
      <c r="I600" s="182">
        <v>4.9400000000000004</v>
      </c>
      <c r="J600" s="182">
        <v>599</v>
      </c>
      <c r="K600" s="182">
        <v>285.39</v>
      </c>
      <c r="L600" s="182">
        <v>4.6100000000000003</v>
      </c>
      <c r="M600" s="182">
        <v>290</v>
      </c>
      <c r="N600" s="182">
        <v>0</v>
      </c>
      <c r="O600" s="182">
        <v>0</v>
      </c>
      <c r="P600" s="182">
        <v>0</v>
      </c>
      <c r="Q600" s="182">
        <v>879.45</v>
      </c>
      <c r="R600" s="182">
        <v>9.5500000000000007</v>
      </c>
      <c r="S600" s="182">
        <v>889</v>
      </c>
      <c r="T600" s="515">
        <v>889</v>
      </c>
      <c r="U600" s="515">
        <v>0</v>
      </c>
    </row>
    <row r="601" spans="1:21">
      <c r="A601" s="512">
        <v>7</v>
      </c>
      <c r="B601" s="513" t="s">
        <v>1380</v>
      </c>
      <c r="C601" s="514" t="s">
        <v>1371</v>
      </c>
      <c r="D601" s="513" t="s">
        <v>214</v>
      </c>
      <c r="E601" s="513" t="s">
        <v>1379</v>
      </c>
      <c r="F601" s="513" t="s">
        <v>273</v>
      </c>
      <c r="G601" s="182">
        <v>65</v>
      </c>
      <c r="H601" s="182">
        <v>576</v>
      </c>
      <c r="I601" s="182">
        <v>0</v>
      </c>
      <c r="J601" s="182">
        <v>576</v>
      </c>
      <c r="K601" s="182">
        <v>657.93</v>
      </c>
      <c r="L601" s="182">
        <v>3.07</v>
      </c>
      <c r="M601" s="182">
        <v>661</v>
      </c>
      <c r="N601" s="182">
        <v>1233.93</v>
      </c>
      <c r="O601" s="182">
        <v>3.07</v>
      </c>
      <c r="P601" s="182">
        <v>1237</v>
      </c>
      <c r="Q601" s="182">
        <v>0</v>
      </c>
      <c r="R601" s="182">
        <v>0</v>
      </c>
      <c r="S601" s="182">
        <v>0</v>
      </c>
      <c r="T601" s="515">
        <v>0</v>
      </c>
      <c r="U601" s="515">
        <v>0</v>
      </c>
    </row>
    <row r="602" spans="1:21">
      <c r="A602" s="512">
        <v>8</v>
      </c>
      <c r="B602" s="513" t="s">
        <v>1381</v>
      </c>
      <c r="C602" s="514" t="s">
        <v>1371</v>
      </c>
      <c r="D602" s="513" t="s">
        <v>214</v>
      </c>
      <c r="E602" s="513" t="s">
        <v>1379</v>
      </c>
      <c r="F602" s="513" t="s">
        <v>273</v>
      </c>
      <c r="G602" s="182">
        <v>82</v>
      </c>
      <c r="H602" s="182">
        <v>578</v>
      </c>
      <c r="I602" s="182">
        <v>0</v>
      </c>
      <c r="J602" s="182">
        <v>578</v>
      </c>
      <c r="K602" s="182">
        <v>764.92</v>
      </c>
      <c r="L602" s="182">
        <v>3.08</v>
      </c>
      <c r="M602" s="182">
        <v>768</v>
      </c>
      <c r="N602" s="182">
        <v>1196.92</v>
      </c>
      <c r="O602" s="182">
        <v>3.08</v>
      </c>
      <c r="P602" s="182">
        <v>1200</v>
      </c>
      <c r="Q602" s="182">
        <v>146</v>
      </c>
      <c r="R602" s="182">
        <v>0</v>
      </c>
      <c r="S602" s="182">
        <v>146</v>
      </c>
      <c r="T602" s="515">
        <v>146</v>
      </c>
      <c r="U602" s="515">
        <v>0</v>
      </c>
    </row>
    <row r="603" spans="1:21">
      <c r="A603" s="512">
        <v>9</v>
      </c>
      <c r="B603" s="513" t="s">
        <v>1382</v>
      </c>
      <c r="C603" s="514" t="s">
        <v>1371</v>
      </c>
      <c r="D603" s="513" t="s">
        <v>214</v>
      </c>
      <c r="E603" s="513" t="s">
        <v>1383</v>
      </c>
      <c r="F603" s="513" t="s">
        <v>112</v>
      </c>
      <c r="G603" s="182">
        <v>2130</v>
      </c>
      <c r="H603" s="182">
        <v>89683.88</v>
      </c>
      <c r="I603" s="182">
        <v>873.12</v>
      </c>
      <c r="J603" s="182">
        <v>90557</v>
      </c>
      <c r="K603" s="182">
        <v>45153.17</v>
      </c>
      <c r="L603" s="182">
        <v>685.83</v>
      </c>
      <c r="M603" s="182">
        <v>45839</v>
      </c>
      <c r="N603" s="182">
        <v>0</v>
      </c>
      <c r="O603" s="182">
        <v>0</v>
      </c>
      <c r="P603" s="182">
        <v>0</v>
      </c>
      <c r="Q603" s="182">
        <v>134837.04999999999</v>
      </c>
      <c r="R603" s="182">
        <v>1558.95</v>
      </c>
      <c r="S603" s="182">
        <v>136396</v>
      </c>
      <c r="T603" s="515">
        <v>136396</v>
      </c>
      <c r="U603" s="515">
        <v>0</v>
      </c>
    </row>
    <row r="604" spans="1:21">
      <c r="A604" s="512">
        <v>10</v>
      </c>
      <c r="B604" s="513" t="s">
        <v>1384</v>
      </c>
      <c r="C604" s="514" t="s">
        <v>1371</v>
      </c>
      <c r="D604" s="513" t="s">
        <v>214</v>
      </c>
      <c r="E604" s="513" t="s">
        <v>1379</v>
      </c>
      <c r="F604" s="513" t="s">
        <v>273</v>
      </c>
      <c r="G604" s="182">
        <v>0</v>
      </c>
      <c r="H604" s="182">
        <v>1092.49</v>
      </c>
      <c r="I604" s="182">
        <v>6.51</v>
      </c>
      <c r="J604" s="182">
        <v>1099</v>
      </c>
      <c r="K604" s="182">
        <v>285.41000000000003</v>
      </c>
      <c r="L604" s="182">
        <v>4.59</v>
      </c>
      <c r="M604" s="182">
        <v>290</v>
      </c>
      <c r="N604" s="182">
        <v>0</v>
      </c>
      <c r="O604" s="182">
        <v>0</v>
      </c>
      <c r="P604" s="182">
        <v>0</v>
      </c>
      <c r="Q604" s="182">
        <v>1377.9</v>
      </c>
      <c r="R604" s="182">
        <v>11.1</v>
      </c>
      <c r="S604" s="182">
        <v>1389</v>
      </c>
      <c r="T604" s="515">
        <v>1389</v>
      </c>
      <c r="U604" s="515">
        <v>0</v>
      </c>
    </row>
    <row r="605" spans="1:21">
      <c r="A605" s="512">
        <v>11</v>
      </c>
      <c r="B605" s="513" t="s">
        <v>1385</v>
      </c>
      <c r="C605" s="514" t="s">
        <v>1371</v>
      </c>
      <c r="D605" s="513" t="s">
        <v>214</v>
      </c>
      <c r="E605" s="513" t="s">
        <v>1379</v>
      </c>
      <c r="F605" s="513" t="s">
        <v>273</v>
      </c>
      <c r="G605" s="182">
        <v>0</v>
      </c>
      <c r="H605" s="182">
        <v>0</v>
      </c>
      <c r="I605" s="182">
        <v>0</v>
      </c>
      <c r="J605" s="182">
        <v>0</v>
      </c>
      <c r="K605" s="182">
        <v>0</v>
      </c>
      <c r="L605" s="182">
        <v>0</v>
      </c>
      <c r="M605" s="182">
        <v>0</v>
      </c>
      <c r="N605" s="182">
        <v>0</v>
      </c>
      <c r="O605" s="182">
        <v>0</v>
      </c>
      <c r="P605" s="182">
        <v>0</v>
      </c>
      <c r="Q605" s="182">
        <v>0</v>
      </c>
      <c r="R605" s="182">
        <v>0</v>
      </c>
      <c r="S605" s="182">
        <v>0</v>
      </c>
      <c r="T605" s="515">
        <v>0</v>
      </c>
      <c r="U605" s="515">
        <v>0</v>
      </c>
    </row>
    <row r="606" spans="1:21">
      <c r="A606" s="512">
        <v>12</v>
      </c>
      <c r="B606" s="513" t="s">
        <v>1386</v>
      </c>
      <c r="C606" s="514" t="s">
        <v>1371</v>
      </c>
      <c r="D606" s="513" t="s">
        <v>214</v>
      </c>
      <c r="E606" s="513" t="s">
        <v>1376</v>
      </c>
      <c r="F606" s="513" t="s">
        <v>273</v>
      </c>
      <c r="G606" s="182">
        <v>67</v>
      </c>
      <c r="H606" s="182">
        <v>795.94</v>
      </c>
      <c r="I606" s="182">
        <v>1.06</v>
      </c>
      <c r="J606" s="182">
        <v>797</v>
      </c>
      <c r="K606" s="182">
        <v>671.84</v>
      </c>
      <c r="L606" s="182">
        <v>5.16</v>
      </c>
      <c r="M606" s="182">
        <v>677</v>
      </c>
      <c r="N606" s="182">
        <v>0</v>
      </c>
      <c r="O606" s="182">
        <v>0</v>
      </c>
      <c r="P606" s="182">
        <v>0</v>
      </c>
      <c r="Q606" s="182">
        <v>1467.78</v>
      </c>
      <c r="R606" s="182">
        <v>6.22</v>
      </c>
      <c r="S606" s="182">
        <v>1474</v>
      </c>
      <c r="T606" s="515">
        <v>1474</v>
      </c>
      <c r="U606" s="515">
        <v>0</v>
      </c>
    </row>
    <row r="607" spans="1:21">
      <c r="A607" s="512">
        <v>13</v>
      </c>
      <c r="B607" s="513" t="s">
        <v>1387</v>
      </c>
      <c r="C607" s="514" t="s">
        <v>1371</v>
      </c>
      <c r="D607" s="513" t="s">
        <v>214</v>
      </c>
      <c r="E607" s="513" t="s">
        <v>1379</v>
      </c>
      <c r="F607" s="513" t="s">
        <v>273</v>
      </c>
      <c r="G607" s="182">
        <v>44</v>
      </c>
      <c r="H607" s="182">
        <v>0</v>
      </c>
      <c r="I607" s="182">
        <v>0</v>
      </c>
      <c r="J607" s="182">
        <v>0</v>
      </c>
      <c r="K607" s="182">
        <v>528</v>
      </c>
      <c r="L607" s="182">
        <v>0</v>
      </c>
      <c r="M607" s="182">
        <v>528</v>
      </c>
      <c r="N607" s="182">
        <v>528</v>
      </c>
      <c r="O607" s="182">
        <v>0</v>
      </c>
      <c r="P607" s="182">
        <v>528</v>
      </c>
      <c r="Q607" s="182">
        <v>0</v>
      </c>
      <c r="R607" s="182">
        <v>0</v>
      </c>
      <c r="S607" s="182">
        <v>0</v>
      </c>
      <c r="T607" s="515">
        <v>0</v>
      </c>
      <c r="U607" s="515">
        <v>0</v>
      </c>
    </row>
    <row r="608" spans="1:21">
      <c r="A608" s="512">
        <v>14</v>
      </c>
      <c r="B608" s="513" t="s">
        <v>1388</v>
      </c>
      <c r="C608" s="514" t="s">
        <v>1371</v>
      </c>
      <c r="D608" s="513" t="s">
        <v>214</v>
      </c>
      <c r="E608" s="513" t="s">
        <v>1376</v>
      </c>
      <c r="F608" s="513" t="s">
        <v>285</v>
      </c>
      <c r="G608" s="182">
        <v>69</v>
      </c>
      <c r="H608" s="182">
        <v>650</v>
      </c>
      <c r="I608" s="182">
        <v>0</v>
      </c>
      <c r="J608" s="182">
        <v>650</v>
      </c>
      <c r="K608" s="182">
        <v>732.53</v>
      </c>
      <c r="L608" s="182">
        <v>3.47</v>
      </c>
      <c r="M608" s="182">
        <v>736</v>
      </c>
      <c r="N608" s="182">
        <v>1386.53</v>
      </c>
      <c r="O608" s="182">
        <v>3.47</v>
      </c>
      <c r="P608" s="182">
        <v>1390</v>
      </c>
      <c r="Q608" s="182">
        <v>-4</v>
      </c>
      <c r="R608" s="182">
        <v>0</v>
      </c>
      <c r="S608" s="182">
        <v>-4</v>
      </c>
      <c r="T608" s="515">
        <v>-4</v>
      </c>
      <c r="U608" s="515">
        <v>0</v>
      </c>
    </row>
    <row r="609" spans="1:21">
      <c r="A609" s="512">
        <v>15</v>
      </c>
      <c r="B609" s="513" t="s">
        <v>1389</v>
      </c>
      <c r="C609" s="514" t="s">
        <v>1371</v>
      </c>
      <c r="D609" s="513" t="s">
        <v>214</v>
      </c>
      <c r="E609" s="513" t="s">
        <v>1372</v>
      </c>
      <c r="F609" s="513" t="s">
        <v>273</v>
      </c>
      <c r="G609" s="182">
        <v>0</v>
      </c>
      <c r="H609" s="182">
        <v>0</v>
      </c>
      <c r="I609" s="182">
        <v>0</v>
      </c>
      <c r="J609" s="182">
        <v>0</v>
      </c>
      <c r="K609" s="182">
        <v>0</v>
      </c>
      <c r="L609" s="182">
        <v>0</v>
      </c>
      <c r="M609" s="182">
        <v>0</v>
      </c>
      <c r="N609" s="182">
        <v>0</v>
      </c>
      <c r="O609" s="182">
        <v>0</v>
      </c>
      <c r="P609" s="182">
        <v>0</v>
      </c>
      <c r="Q609" s="182">
        <v>0</v>
      </c>
      <c r="R609" s="182">
        <v>0</v>
      </c>
      <c r="S609" s="182">
        <v>0</v>
      </c>
      <c r="T609" s="515">
        <v>0</v>
      </c>
      <c r="U609" s="515">
        <v>0</v>
      </c>
    </row>
    <row r="610" spans="1:21">
      <c r="A610" s="512">
        <v>16</v>
      </c>
      <c r="B610" s="513" t="s">
        <v>1390</v>
      </c>
      <c r="C610" s="514" t="s">
        <v>1371</v>
      </c>
      <c r="D610" s="513" t="s">
        <v>214</v>
      </c>
      <c r="E610" s="513" t="s">
        <v>1372</v>
      </c>
      <c r="F610" s="513" t="s">
        <v>273</v>
      </c>
      <c r="G610" s="182">
        <v>0</v>
      </c>
      <c r="H610" s="182">
        <v>594.05999999999995</v>
      </c>
      <c r="I610" s="182">
        <v>4.9400000000000004</v>
      </c>
      <c r="J610" s="182">
        <v>599</v>
      </c>
      <c r="K610" s="182">
        <v>285.39</v>
      </c>
      <c r="L610" s="182">
        <v>4.6100000000000003</v>
      </c>
      <c r="M610" s="182">
        <v>290</v>
      </c>
      <c r="N610" s="182">
        <v>0</v>
      </c>
      <c r="O610" s="182">
        <v>0</v>
      </c>
      <c r="P610" s="182">
        <v>0</v>
      </c>
      <c r="Q610" s="182">
        <v>879.45</v>
      </c>
      <c r="R610" s="182">
        <v>9.5500000000000007</v>
      </c>
      <c r="S610" s="182">
        <v>889</v>
      </c>
      <c r="T610" s="515">
        <v>889</v>
      </c>
      <c r="U610" s="515">
        <v>0</v>
      </c>
    </row>
    <row r="611" spans="1:21">
      <c r="A611" s="512">
        <v>17</v>
      </c>
      <c r="B611" s="513" t="s">
        <v>1391</v>
      </c>
      <c r="C611" s="514" t="s">
        <v>1371</v>
      </c>
      <c r="D611" s="513" t="s">
        <v>214</v>
      </c>
      <c r="E611" s="513" t="s">
        <v>1379</v>
      </c>
      <c r="F611" s="513" t="s">
        <v>273</v>
      </c>
      <c r="G611" s="182">
        <v>0</v>
      </c>
      <c r="H611" s="182">
        <v>594.05999999999995</v>
      </c>
      <c r="I611" s="182">
        <v>4.9400000000000004</v>
      </c>
      <c r="J611" s="182">
        <v>599</v>
      </c>
      <c r="K611" s="182">
        <v>285.39</v>
      </c>
      <c r="L611" s="182">
        <v>4.6100000000000003</v>
      </c>
      <c r="M611" s="182">
        <v>290</v>
      </c>
      <c r="N611" s="182">
        <v>0</v>
      </c>
      <c r="O611" s="182">
        <v>0</v>
      </c>
      <c r="P611" s="182">
        <v>0</v>
      </c>
      <c r="Q611" s="182">
        <v>879.45</v>
      </c>
      <c r="R611" s="182">
        <v>9.5500000000000007</v>
      </c>
      <c r="S611" s="182">
        <v>889</v>
      </c>
      <c r="T611" s="515">
        <v>889</v>
      </c>
      <c r="U611" s="515">
        <v>0</v>
      </c>
    </row>
    <row r="612" spans="1:21">
      <c r="A612" s="512">
        <v>18</v>
      </c>
      <c r="B612" s="513" t="s">
        <v>1392</v>
      </c>
      <c r="C612" s="514" t="s">
        <v>1371</v>
      </c>
      <c r="D612" s="513" t="s">
        <v>214</v>
      </c>
      <c r="E612" s="513" t="s">
        <v>1393</v>
      </c>
      <c r="F612" s="513" t="s">
        <v>668</v>
      </c>
      <c r="G612" s="182">
        <v>169</v>
      </c>
      <c r="H612" s="182">
        <v>3864.31</v>
      </c>
      <c r="I612" s="182">
        <v>33.69</v>
      </c>
      <c r="J612" s="182">
        <v>3898</v>
      </c>
      <c r="K612" s="182">
        <v>1970.65</v>
      </c>
      <c r="L612" s="182">
        <v>29.35</v>
      </c>
      <c r="M612" s="182">
        <v>2000</v>
      </c>
      <c r="N612" s="182">
        <v>0</v>
      </c>
      <c r="O612" s="182">
        <v>0</v>
      </c>
      <c r="P612" s="182">
        <v>0</v>
      </c>
      <c r="Q612" s="182">
        <v>5834.96</v>
      </c>
      <c r="R612" s="182">
        <v>63.04</v>
      </c>
      <c r="S612" s="182">
        <v>5898</v>
      </c>
      <c r="T612" s="515">
        <v>5898</v>
      </c>
      <c r="U612" s="515">
        <v>0</v>
      </c>
    </row>
    <row r="613" spans="1:21">
      <c r="A613" s="512">
        <v>19</v>
      </c>
      <c r="B613" s="513" t="s">
        <v>1394</v>
      </c>
      <c r="C613" s="514" t="s">
        <v>1371</v>
      </c>
      <c r="D613" s="513" t="s">
        <v>214</v>
      </c>
      <c r="E613" s="513" t="s">
        <v>1376</v>
      </c>
      <c r="F613" s="513" t="s">
        <v>273</v>
      </c>
      <c r="G613" s="182">
        <v>77</v>
      </c>
      <c r="H613" s="182">
        <v>0</v>
      </c>
      <c r="I613" s="182">
        <v>0</v>
      </c>
      <c r="J613" s="182">
        <v>0</v>
      </c>
      <c r="K613" s="182">
        <v>733</v>
      </c>
      <c r="L613" s="182">
        <v>0</v>
      </c>
      <c r="M613" s="182">
        <v>733</v>
      </c>
      <c r="N613" s="182">
        <v>733</v>
      </c>
      <c r="O613" s="182">
        <v>0</v>
      </c>
      <c r="P613" s="182">
        <v>733</v>
      </c>
      <c r="Q613" s="182">
        <v>0</v>
      </c>
      <c r="R613" s="182">
        <v>0</v>
      </c>
      <c r="S613" s="182">
        <v>0</v>
      </c>
      <c r="T613" s="515">
        <v>0</v>
      </c>
      <c r="U613" s="515">
        <v>0</v>
      </c>
    </row>
    <row r="614" spans="1:21">
      <c r="A614" s="512">
        <v>20</v>
      </c>
      <c r="B614" s="513" t="s">
        <v>1395</v>
      </c>
      <c r="C614" s="514" t="s">
        <v>1371</v>
      </c>
      <c r="D614" s="513" t="s">
        <v>214</v>
      </c>
      <c r="E614" s="513" t="s">
        <v>1396</v>
      </c>
      <c r="F614" s="513" t="s">
        <v>668</v>
      </c>
      <c r="G614" s="182">
        <v>0</v>
      </c>
      <c r="H614" s="182">
        <v>6059.81</v>
      </c>
      <c r="I614" s="182">
        <v>2204.19</v>
      </c>
      <c r="J614" s="182">
        <v>8264</v>
      </c>
      <c r="K614" s="182">
        <v>114.94</v>
      </c>
      <c r="L614" s="182">
        <v>60.06</v>
      </c>
      <c r="M614" s="182">
        <v>175</v>
      </c>
      <c r="N614" s="182">
        <v>0</v>
      </c>
      <c r="O614" s="182">
        <v>0</v>
      </c>
      <c r="P614" s="182">
        <v>0</v>
      </c>
      <c r="Q614" s="182">
        <v>6174.75</v>
      </c>
      <c r="R614" s="182">
        <v>2264.25</v>
      </c>
      <c r="S614" s="182">
        <v>8439</v>
      </c>
      <c r="T614" s="515">
        <v>8439</v>
      </c>
      <c r="U614" s="515">
        <v>0</v>
      </c>
    </row>
    <row r="615" spans="1:21">
      <c r="A615" s="524"/>
      <c r="B615" s="525"/>
      <c r="C615" s="526"/>
      <c r="D615" s="525"/>
      <c r="E615" s="525"/>
      <c r="F615" s="525"/>
      <c r="G615" s="525"/>
      <c r="H615" s="525"/>
      <c r="I615" s="525"/>
      <c r="J615" s="525"/>
      <c r="K615" s="525"/>
      <c r="L615" s="525"/>
      <c r="M615" s="525"/>
      <c r="N615" s="510"/>
      <c r="O615" s="510"/>
      <c r="P615" s="510"/>
      <c r="Q615" s="510"/>
      <c r="R615" s="510"/>
      <c r="S615" s="510"/>
      <c r="T615" s="515">
        <v>0</v>
      </c>
      <c r="U615" s="180"/>
    </row>
    <row r="616" spans="1:21">
      <c r="A616" s="512">
        <v>1</v>
      </c>
      <c r="B616" s="513" t="s">
        <v>1397</v>
      </c>
      <c r="C616" s="514" t="s">
        <v>1398</v>
      </c>
      <c r="D616" s="513" t="s">
        <v>204</v>
      </c>
      <c r="E616" s="513" t="s">
        <v>1399</v>
      </c>
      <c r="F616" s="513" t="s">
        <v>273</v>
      </c>
      <c r="G616" s="182">
        <v>19</v>
      </c>
      <c r="H616" s="182">
        <v>8181.08</v>
      </c>
      <c r="I616" s="182">
        <v>61.92</v>
      </c>
      <c r="J616" s="182">
        <v>8243</v>
      </c>
      <c r="K616" s="182">
        <v>177.84</v>
      </c>
      <c r="L616" s="182">
        <v>7.16</v>
      </c>
      <c r="M616" s="182">
        <v>185</v>
      </c>
      <c r="N616" s="182">
        <v>0</v>
      </c>
      <c r="O616" s="182">
        <v>0</v>
      </c>
      <c r="P616" s="182">
        <v>0</v>
      </c>
      <c r="Q616" s="182">
        <v>8358.92</v>
      </c>
      <c r="R616" s="182">
        <v>69.08</v>
      </c>
      <c r="S616" s="182">
        <v>8428</v>
      </c>
      <c r="T616" s="515">
        <v>8428</v>
      </c>
      <c r="U616" s="515">
        <v>0</v>
      </c>
    </row>
    <row r="617" spans="1:21">
      <c r="A617" s="512">
        <v>2</v>
      </c>
      <c r="B617" s="513" t="s">
        <v>1400</v>
      </c>
      <c r="C617" s="514" t="s">
        <v>1398</v>
      </c>
      <c r="D617" s="513" t="s">
        <v>204</v>
      </c>
      <c r="E617" s="513" t="s">
        <v>1401</v>
      </c>
      <c r="F617" s="513" t="s">
        <v>668</v>
      </c>
      <c r="G617" s="182">
        <v>56</v>
      </c>
      <c r="H617" s="182">
        <v>0</v>
      </c>
      <c r="I617" s="182">
        <v>0</v>
      </c>
      <c r="J617" s="182">
        <v>0</v>
      </c>
      <c r="K617" s="182">
        <v>633</v>
      </c>
      <c r="L617" s="182">
        <v>0</v>
      </c>
      <c r="M617" s="182">
        <v>633</v>
      </c>
      <c r="N617" s="182">
        <v>633</v>
      </c>
      <c r="O617" s="182">
        <v>0</v>
      </c>
      <c r="P617" s="182">
        <v>633</v>
      </c>
      <c r="Q617" s="182">
        <v>0</v>
      </c>
      <c r="R617" s="182">
        <v>0</v>
      </c>
      <c r="S617" s="182">
        <v>0</v>
      </c>
      <c r="T617" s="515">
        <v>0</v>
      </c>
      <c r="U617" s="515">
        <v>0</v>
      </c>
    </row>
    <row r="618" spans="1:21">
      <c r="A618" s="512">
        <v>3</v>
      </c>
      <c r="B618" s="513" t="s">
        <v>1402</v>
      </c>
      <c r="C618" s="514" t="s">
        <v>1398</v>
      </c>
      <c r="D618" s="513" t="s">
        <v>204</v>
      </c>
      <c r="E618" s="513" t="s">
        <v>1403</v>
      </c>
      <c r="F618" s="513" t="s">
        <v>273</v>
      </c>
      <c r="G618" s="182">
        <v>97</v>
      </c>
      <c r="H618" s="182">
        <v>-671.07</v>
      </c>
      <c r="I618" s="182">
        <v>5.07</v>
      </c>
      <c r="J618" s="182">
        <v>-666</v>
      </c>
      <c r="K618" s="182">
        <v>626</v>
      </c>
      <c r="L618" s="182">
        <v>0</v>
      </c>
      <c r="M618" s="182">
        <v>626</v>
      </c>
      <c r="N618" s="182">
        <v>0</v>
      </c>
      <c r="O618" s="182">
        <v>0</v>
      </c>
      <c r="P618" s="182">
        <v>0</v>
      </c>
      <c r="Q618" s="182">
        <v>-45.07</v>
      </c>
      <c r="R618" s="182">
        <v>5.07</v>
      </c>
      <c r="S618" s="182">
        <v>-40</v>
      </c>
      <c r="T618" s="515">
        <v>-40</v>
      </c>
      <c r="U618" s="516">
        <v>-1.1E-13</v>
      </c>
    </row>
    <row r="619" spans="1:21">
      <c r="A619" s="512">
        <v>4</v>
      </c>
      <c r="B619" s="513" t="s">
        <v>1404</v>
      </c>
      <c r="C619" s="514" t="s">
        <v>1398</v>
      </c>
      <c r="D619" s="513" t="s">
        <v>214</v>
      </c>
      <c r="E619" s="513" t="s">
        <v>1405</v>
      </c>
      <c r="F619" s="513" t="s">
        <v>273</v>
      </c>
      <c r="G619" s="182">
        <v>1</v>
      </c>
      <c r="H619" s="182">
        <v>95</v>
      </c>
      <c r="I619" s="182">
        <v>0</v>
      </c>
      <c r="J619" s="182">
        <v>95</v>
      </c>
      <c r="K619" s="182">
        <v>90</v>
      </c>
      <c r="L619" s="182">
        <v>1</v>
      </c>
      <c r="M619" s="182">
        <v>91</v>
      </c>
      <c r="N619" s="182">
        <v>0</v>
      </c>
      <c r="O619" s="182">
        <v>0</v>
      </c>
      <c r="P619" s="182">
        <v>0</v>
      </c>
      <c r="Q619" s="182">
        <v>185</v>
      </c>
      <c r="R619" s="182">
        <v>1</v>
      </c>
      <c r="S619" s="182">
        <v>186</v>
      </c>
      <c r="T619" s="515">
        <v>186</v>
      </c>
      <c r="U619" s="515">
        <v>0</v>
      </c>
    </row>
    <row r="620" spans="1:21">
      <c r="A620" s="512">
        <v>5</v>
      </c>
      <c r="B620" s="513" t="s">
        <v>1406</v>
      </c>
      <c r="C620" s="514" t="s">
        <v>1398</v>
      </c>
      <c r="D620" s="513" t="s">
        <v>214</v>
      </c>
      <c r="E620" s="513" t="s">
        <v>1407</v>
      </c>
      <c r="F620" s="513" t="s">
        <v>668</v>
      </c>
      <c r="G620" s="182">
        <v>0</v>
      </c>
      <c r="H620" s="182">
        <v>175.09</v>
      </c>
      <c r="I620" s="182">
        <v>3.91</v>
      </c>
      <c r="J620" s="182">
        <v>179</v>
      </c>
      <c r="K620" s="182">
        <v>115</v>
      </c>
      <c r="L620" s="182">
        <v>1</v>
      </c>
      <c r="M620" s="182">
        <v>116</v>
      </c>
      <c r="N620" s="182">
        <v>0</v>
      </c>
      <c r="O620" s="182">
        <v>0</v>
      </c>
      <c r="P620" s="182">
        <v>0</v>
      </c>
      <c r="Q620" s="182">
        <v>290.08999999999997</v>
      </c>
      <c r="R620" s="182">
        <v>4.91</v>
      </c>
      <c r="S620" s="182">
        <v>295</v>
      </c>
      <c r="T620" s="515">
        <v>295</v>
      </c>
      <c r="U620" s="515">
        <v>0</v>
      </c>
    </row>
    <row r="621" spans="1:21">
      <c r="A621" s="512">
        <v>6</v>
      </c>
      <c r="B621" s="513" t="s">
        <v>1408</v>
      </c>
      <c r="C621" s="514" t="s">
        <v>1398</v>
      </c>
      <c r="D621" s="513" t="s">
        <v>214</v>
      </c>
      <c r="E621" s="513" t="s">
        <v>1409</v>
      </c>
      <c r="F621" s="513" t="s">
        <v>273</v>
      </c>
      <c r="G621" s="182">
        <v>0</v>
      </c>
      <c r="H621" s="182">
        <v>0</v>
      </c>
      <c r="I621" s="182">
        <v>0</v>
      </c>
      <c r="J621" s="182">
        <v>0</v>
      </c>
      <c r="K621" s="182">
        <v>85.36</v>
      </c>
      <c r="L621" s="182">
        <v>1.64</v>
      </c>
      <c r="M621" s="182">
        <v>87</v>
      </c>
      <c r="N621" s="182">
        <v>0</v>
      </c>
      <c r="O621" s="182">
        <v>0</v>
      </c>
      <c r="P621" s="182">
        <v>0</v>
      </c>
      <c r="Q621" s="182">
        <v>85.36</v>
      </c>
      <c r="R621" s="182">
        <v>1.64</v>
      </c>
      <c r="S621" s="182">
        <v>87</v>
      </c>
      <c r="T621" s="515">
        <v>87</v>
      </c>
      <c r="U621" s="515">
        <v>0</v>
      </c>
    </row>
    <row r="622" spans="1:21">
      <c r="A622" s="512">
        <v>7</v>
      </c>
      <c r="B622" s="513" t="s">
        <v>1410</v>
      </c>
      <c r="C622" s="514" t="s">
        <v>1398</v>
      </c>
      <c r="D622" s="513" t="s">
        <v>214</v>
      </c>
      <c r="E622" s="513" t="s">
        <v>1411</v>
      </c>
      <c r="F622" s="513" t="s">
        <v>668</v>
      </c>
      <c r="G622" s="182">
        <v>0</v>
      </c>
      <c r="H622" s="182">
        <v>505.21</v>
      </c>
      <c r="I622" s="182">
        <v>7.79</v>
      </c>
      <c r="J622" s="182">
        <v>513</v>
      </c>
      <c r="K622" s="182">
        <v>114.57</v>
      </c>
      <c r="L622" s="182">
        <v>4.43</v>
      </c>
      <c r="M622" s="182">
        <v>119</v>
      </c>
      <c r="N622" s="182">
        <v>0</v>
      </c>
      <c r="O622" s="182">
        <v>0</v>
      </c>
      <c r="P622" s="182">
        <v>0</v>
      </c>
      <c r="Q622" s="182">
        <v>619.78</v>
      </c>
      <c r="R622" s="182">
        <v>12.22</v>
      </c>
      <c r="S622" s="182">
        <v>632</v>
      </c>
      <c r="T622" s="515">
        <v>632</v>
      </c>
      <c r="U622" s="515">
        <v>0</v>
      </c>
    </row>
    <row r="623" spans="1:21">
      <c r="A623" s="512">
        <v>8</v>
      </c>
      <c r="B623" s="513" t="s">
        <v>1412</v>
      </c>
      <c r="C623" s="514" t="s">
        <v>1398</v>
      </c>
      <c r="D623" s="513" t="s">
        <v>214</v>
      </c>
      <c r="E623" s="513" t="s">
        <v>1413</v>
      </c>
      <c r="F623" s="513" t="s">
        <v>668</v>
      </c>
      <c r="G623" s="182">
        <v>0</v>
      </c>
      <c r="H623" s="182">
        <v>3121.12</v>
      </c>
      <c r="I623" s="182">
        <v>364.88</v>
      </c>
      <c r="J623" s="182">
        <v>3486</v>
      </c>
      <c r="K623" s="182">
        <v>0</v>
      </c>
      <c r="L623" s="182">
        <v>0</v>
      </c>
      <c r="M623" s="182">
        <v>0</v>
      </c>
      <c r="N623" s="182">
        <v>0</v>
      </c>
      <c r="O623" s="182">
        <v>0</v>
      </c>
      <c r="P623" s="182">
        <v>0</v>
      </c>
      <c r="Q623" s="182">
        <v>3121.12</v>
      </c>
      <c r="R623" s="182">
        <v>364.88</v>
      </c>
      <c r="S623" s="182">
        <v>3486</v>
      </c>
      <c r="T623" s="515">
        <v>3486</v>
      </c>
      <c r="U623" s="515">
        <v>0</v>
      </c>
    </row>
    <row r="624" spans="1:21">
      <c r="A624" s="512">
        <v>9</v>
      </c>
      <c r="B624" s="513" t="s">
        <v>1414</v>
      </c>
      <c r="C624" s="514" t="s">
        <v>1398</v>
      </c>
      <c r="D624" s="513" t="s">
        <v>214</v>
      </c>
      <c r="E624" s="513" t="s">
        <v>1415</v>
      </c>
      <c r="F624" s="513" t="s">
        <v>668</v>
      </c>
      <c r="G624" s="182">
        <v>50</v>
      </c>
      <c r="H624" s="182">
        <v>888</v>
      </c>
      <c r="I624" s="182">
        <v>0</v>
      </c>
      <c r="J624" s="182">
        <v>888</v>
      </c>
      <c r="K624" s="182">
        <v>572.37</v>
      </c>
      <c r="L624" s="182">
        <v>4.63</v>
      </c>
      <c r="M624" s="182">
        <v>577</v>
      </c>
      <c r="N624" s="182">
        <v>1460.37</v>
      </c>
      <c r="O624" s="182">
        <v>4.63</v>
      </c>
      <c r="P624" s="182">
        <v>1465</v>
      </c>
      <c r="Q624" s="182">
        <v>0</v>
      </c>
      <c r="R624" s="182">
        <v>0</v>
      </c>
      <c r="S624" s="182">
        <v>0</v>
      </c>
      <c r="T624" s="515">
        <v>0</v>
      </c>
      <c r="U624" s="515">
        <v>0</v>
      </c>
    </row>
    <row r="625" spans="1:21">
      <c r="A625" s="512">
        <v>10</v>
      </c>
      <c r="B625" s="513" t="s">
        <v>1416</v>
      </c>
      <c r="C625" s="514" t="s">
        <v>1398</v>
      </c>
      <c r="D625" s="513" t="s">
        <v>214</v>
      </c>
      <c r="E625" s="513" t="s">
        <v>1417</v>
      </c>
      <c r="F625" s="513" t="s">
        <v>668</v>
      </c>
      <c r="G625" s="182">
        <v>0</v>
      </c>
      <c r="H625" s="182">
        <v>115</v>
      </c>
      <c r="I625" s="182">
        <v>0</v>
      </c>
      <c r="J625" s="182">
        <v>115</v>
      </c>
      <c r="K625" s="182">
        <v>107</v>
      </c>
      <c r="L625" s="182">
        <v>1</v>
      </c>
      <c r="M625" s="182">
        <v>108</v>
      </c>
      <c r="N625" s="182">
        <v>222</v>
      </c>
      <c r="O625" s="182">
        <v>1</v>
      </c>
      <c r="P625" s="182">
        <v>223</v>
      </c>
      <c r="Q625" s="182">
        <v>0</v>
      </c>
      <c r="R625" s="182">
        <v>0</v>
      </c>
      <c r="S625" s="182">
        <v>0</v>
      </c>
      <c r="T625" s="515">
        <v>0</v>
      </c>
      <c r="U625" s="515">
        <v>0</v>
      </c>
    </row>
    <row r="626" spans="1:21">
      <c r="A626" s="512">
        <v>11</v>
      </c>
      <c r="B626" s="513" t="s">
        <v>1418</v>
      </c>
      <c r="C626" s="514" t="s">
        <v>1398</v>
      </c>
      <c r="D626" s="513" t="s">
        <v>214</v>
      </c>
      <c r="E626" s="513" t="s">
        <v>1419</v>
      </c>
      <c r="F626" s="513" t="s">
        <v>668</v>
      </c>
      <c r="G626" s="182">
        <v>2</v>
      </c>
      <c r="H626" s="182">
        <v>0</v>
      </c>
      <c r="I626" s="182">
        <v>0</v>
      </c>
      <c r="J626" s="182">
        <v>0</v>
      </c>
      <c r="K626" s="182">
        <v>133</v>
      </c>
      <c r="L626" s="182">
        <v>0</v>
      </c>
      <c r="M626" s="182">
        <v>133</v>
      </c>
      <c r="N626" s="182">
        <v>133</v>
      </c>
      <c r="O626" s="182">
        <v>0</v>
      </c>
      <c r="P626" s="182">
        <v>133</v>
      </c>
      <c r="Q626" s="182">
        <v>0</v>
      </c>
      <c r="R626" s="182">
        <v>0</v>
      </c>
      <c r="S626" s="182">
        <v>0</v>
      </c>
      <c r="T626" s="515">
        <v>0</v>
      </c>
      <c r="U626" s="515">
        <v>0</v>
      </c>
    </row>
    <row r="627" spans="1:21">
      <c r="A627" s="512">
        <v>12</v>
      </c>
      <c r="B627" s="513" t="s">
        <v>1420</v>
      </c>
      <c r="C627" s="514" t="s">
        <v>1398</v>
      </c>
      <c r="D627" s="513" t="s">
        <v>214</v>
      </c>
      <c r="E627" s="513" t="s">
        <v>1413</v>
      </c>
      <c r="F627" s="513" t="s">
        <v>668</v>
      </c>
      <c r="G627" s="182">
        <v>4</v>
      </c>
      <c r="H627" s="182">
        <v>-8</v>
      </c>
      <c r="I627" s="182">
        <v>0</v>
      </c>
      <c r="J627" s="182">
        <v>-8</v>
      </c>
      <c r="K627" s="182">
        <v>152</v>
      </c>
      <c r="L627" s="182">
        <v>1</v>
      </c>
      <c r="M627" s="182">
        <v>153</v>
      </c>
      <c r="N627" s="182">
        <v>144</v>
      </c>
      <c r="O627" s="182">
        <v>1</v>
      </c>
      <c r="P627" s="182">
        <v>145</v>
      </c>
      <c r="Q627" s="182">
        <v>0</v>
      </c>
      <c r="R627" s="182">
        <v>0</v>
      </c>
      <c r="S627" s="182">
        <v>0</v>
      </c>
      <c r="T627" s="515">
        <v>0</v>
      </c>
      <c r="U627" s="515">
        <v>0</v>
      </c>
    </row>
    <row r="628" spans="1:21">
      <c r="A628" s="512">
        <v>13</v>
      </c>
      <c r="B628" s="513" t="s">
        <v>1421</v>
      </c>
      <c r="C628" s="514" t="s">
        <v>1398</v>
      </c>
      <c r="D628" s="513" t="s">
        <v>214</v>
      </c>
      <c r="E628" s="513" t="s">
        <v>1422</v>
      </c>
      <c r="F628" s="513" t="s">
        <v>668</v>
      </c>
      <c r="G628" s="182">
        <v>60</v>
      </c>
      <c r="H628" s="182">
        <v>815.86</v>
      </c>
      <c r="I628" s="182">
        <v>11.14</v>
      </c>
      <c r="J628" s="182">
        <v>827</v>
      </c>
      <c r="K628" s="182">
        <v>674.75</v>
      </c>
      <c r="L628" s="182">
        <v>4.25</v>
      </c>
      <c r="M628" s="182">
        <v>679</v>
      </c>
      <c r="N628" s="182">
        <v>0</v>
      </c>
      <c r="O628" s="182">
        <v>0</v>
      </c>
      <c r="P628" s="182">
        <v>0</v>
      </c>
      <c r="Q628" s="182">
        <v>1490.61</v>
      </c>
      <c r="R628" s="182">
        <v>15.39</v>
      </c>
      <c r="S628" s="182">
        <v>1506</v>
      </c>
      <c r="T628" s="515">
        <v>1506</v>
      </c>
      <c r="U628" s="515">
        <v>0</v>
      </c>
    </row>
    <row r="629" spans="1:21">
      <c r="A629" s="512">
        <v>14</v>
      </c>
      <c r="B629" s="513" t="s">
        <v>1423</v>
      </c>
      <c r="C629" s="514" t="s">
        <v>1398</v>
      </c>
      <c r="D629" s="513" t="s">
        <v>214</v>
      </c>
      <c r="E629" s="513" t="s">
        <v>1424</v>
      </c>
      <c r="F629" s="513" t="s">
        <v>273</v>
      </c>
      <c r="G629" s="182">
        <v>79</v>
      </c>
      <c r="H629" s="182">
        <v>917.76</v>
      </c>
      <c r="I629" s="182">
        <v>33.24</v>
      </c>
      <c r="J629" s="182">
        <v>951</v>
      </c>
      <c r="K629" s="182">
        <v>512.63</v>
      </c>
      <c r="L629" s="182">
        <v>7.37</v>
      </c>
      <c r="M629" s="182">
        <v>520</v>
      </c>
      <c r="N629" s="182">
        <v>0</v>
      </c>
      <c r="O629" s="182">
        <v>0</v>
      </c>
      <c r="P629" s="182">
        <v>0</v>
      </c>
      <c r="Q629" s="182">
        <v>1430.39</v>
      </c>
      <c r="R629" s="182">
        <v>40.61</v>
      </c>
      <c r="S629" s="182">
        <v>1471</v>
      </c>
      <c r="T629" s="515">
        <v>1471</v>
      </c>
      <c r="U629" s="515">
        <v>0</v>
      </c>
    </row>
    <row r="630" spans="1:21">
      <c r="A630" s="512">
        <v>15</v>
      </c>
      <c r="B630" s="513" t="s">
        <v>1425</v>
      </c>
      <c r="C630" s="514" t="s">
        <v>1398</v>
      </c>
      <c r="D630" s="513" t="s">
        <v>214</v>
      </c>
      <c r="E630" s="513" t="s">
        <v>1426</v>
      </c>
      <c r="F630" s="513" t="s">
        <v>273</v>
      </c>
      <c r="G630" s="182">
        <v>21</v>
      </c>
      <c r="H630" s="182">
        <v>5355.15</v>
      </c>
      <c r="I630" s="182">
        <v>708.85</v>
      </c>
      <c r="J630" s="182">
        <v>6064</v>
      </c>
      <c r="K630" s="182">
        <v>187.32</v>
      </c>
      <c r="L630" s="182">
        <v>52.68</v>
      </c>
      <c r="M630" s="182">
        <v>240</v>
      </c>
      <c r="N630" s="182">
        <v>0</v>
      </c>
      <c r="O630" s="182">
        <v>0</v>
      </c>
      <c r="P630" s="182">
        <v>0</v>
      </c>
      <c r="Q630" s="182">
        <v>5542.47</v>
      </c>
      <c r="R630" s="182">
        <v>761.53</v>
      </c>
      <c r="S630" s="182">
        <v>6304</v>
      </c>
      <c r="T630" s="515">
        <v>6304</v>
      </c>
      <c r="U630" s="515">
        <v>0</v>
      </c>
    </row>
    <row r="631" spans="1:21">
      <c r="A631" s="512">
        <v>16</v>
      </c>
      <c r="B631" s="513" t="s">
        <v>1427</v>
      </c>
      <c r="C631" s="514" t="s">
        <v>1398</v>
      </c>
      <c r="D631" s="513" t="s">
        <v>214</v>
      </c>
      <c r="E631" s="513" t="s">
        <v>1428</v>
      </c>
      <c r="F631" s="513" t="s">
        <v>668</v>
      </c>
      <c r="G631" s="182">
        <v>136</v>
      </c>
      <c r="H631" s="182">
        <v>624.92999999999995</v>
      </c>
      <c r="I631" s="182">
        <v>8.07</v>
      </c>
      <c r="J631" s="182">
        <v>633</v>
      </c>
      <c r="K631" s="182">
        <v>974.77</v>
      </c>
      <c r="L631" s="182">
        <v>3.23</v>
      </c>
      <c r="M631" s="182">
        <v>978</v>
      </c>
      <c r="N631" s="182">
        <v>1488.7</v>
      </c>
      <c r="O631" s="182">
        <v>11.3</v>
      </c>
      <c r="P631" s="182">
        <v>1500</v>
      </c>
      <c r="Q631" s="182">
        <v>111</v>
      </c>
      <c r="R631" s="182">
        <v>0</v>
      </c>
      <c r="S631" s="182">
        <v>111</v>
      </c>
      <c r="T631" s="515">
        <v>111</v>
      </c>
      <c r="U631" s="516">
        <v>-2.2999999999999998E-13</v>
      </c>
    </row>
    <row r="632" spans="1:21">
      <c r="A632" s="512">
        <v>17</v>
      </c>
      <c r="B632" s="513" t="s">
        <v>1429</v>
      </c>
      <c r="C632" s="514" t="s">
        <v>1398</v>
      </c>
      <c r="D632" s="513" t="s">
        <v>214</v>
      </c>
      <c r="E632" s="513" t="s">
        <v>1430</v>
      </c>
      <c r="F632" s="513" t="s">
        <v>668</v>
      </c>
      <c r="G632" s="182">
        <v>7</v>
      </c>
      <c r="H632" s="182">
        <v>0</v>
      </c>
      <c r="I632" s="182">
        <v>0</v>
      </c>
      <c r="J632" s="182">
        <v>0</v>
      </c>
      <c r="K632" s="182">
        <v>182</v>
      </c>
      <c r="L632" s="182">
        <v>0</v>
      </c>
      <c r="M632" s="182">
        <v>182</v>
      </c>
      <c r="N632" s="182">
        <v>182</v>
      </c>
      <c r="O632" s="182">
        <v>0</v>
      </c>
      <c r="P632" s="182">
        <v>182</v>
      </c>
      <c r="Q632" s="182">
        <v>0</v>
      </c>
      <c r="R632" s="182">
        <v>0</v>
      </c>
      <c r="S632" s="182">
        <v>0</v>
      </c>
      <c r="T632" s="515">
        <v>0</v>
      </c>
      <c r="U632" s="515">
        <v>0</v>
      </c>
    </row>
    <row r="633" spans="1:21">
      <c r="A633" s="512">
        <v>18</v>
      </c>
      <c r="B633" s="513" t="s">
        <v>1431</v>
      </c>
      <c r="C633" s="514" t="s">
        <v>1398</v>
      </c>
      <c r="D633" s="513" t="s">
        <v>214</v>
      </c>
      <c r="E633" s="513" t="s">
        <v>1432</v>
      </c>
      <c r="F633" s="513" t="s">
        <v>273</v>
      </c>
      <c r="G633" s="182">
        <v>0</v>
      </c>
      <c r="H633" s="182">
        <v>2246.46</v>
      </c>
      <c r="I633" s="182">
        <v>281.54000000000002</v>
      </c>
      <c r="J633" s="182">
        <v>2528</v>
      </c>
      <c r="K633" s="182">
        <v>0</v>
      </c>
      <c r="L633" s="182">
        <v>0</v>
      </c>
      <c r="M633" s="182">
        <v>0</v>
      </c>
      <c r="N633" s="182">
        <v>0</v>
      </c>
      <c r="O633" s="182">
        <v>0</v>
      </c>
      <c r="P633" s="182">
        <v>0</v>
      </c>
      <c r="Q633" s="182">
        <v>2246.46</v>
      </c>
      <c r="R633" s="182">
        <v>281.54000000000002</v>
      </c>
      <c r="S633" s="182">
        <v>2528</v>
      </c>
      <c r="T633" s="515">
        <v>2528</v>
      </c>
      <c r="U633" s="515">
        <v>0</v>
      </c>
    </row>
    <row r="634" spans="1:21">
      <c r="A634" s="512">
        <v>19</v>
      </c>
      <c r="B634" s="513" t="s">
        <v>1433</v>
      </c>
      <c r="C634" s="514" t="s">
        <v>1398</v>
      </c>
      <c r="D634" s="513" t="s">
        <v>214</v>
      </c>
      <c r="E634" s="513" t="s">
        <v>1434</v>
      </c>
      <c r="F634" s="513" t="s">
        <v>668</v>
      </c>
      <c r="G634" s="182">
        <v>32</v>
      </c>
      <c r="H634" s="182">
        <v>-508</v>
      </c>
      <c r="I634" s="182">
        <v>0</v>
      </c>
      <c r="J634" s="182">
        <v>-508</v>
      </c>
      <c r="K634" s="182">
        <v>465</v>
      </c>
      <c r="L634" s="182">
        <v>0</v>
      </c>
      <c r="M634" s="182">
        <v>465</v>
      </c>
      <c r="N634" s="182">
        <v>0</v>
      </c>
      <c r="O634" s="182">
        <v>0</v>
      </c>
      <c r="P634" s="182">
        <v>0</v>
      </c>
      <c r="Q634" s="182">
        <v>-43</v>
      </c>
      <c r="R634" s="182">
        <v>0</v>
      </c>
      <c r="S634" s="182">
        <v>-43</v>
      </c>
      <c r="T634" s="515">
        <v>-43</v>
      </c>
      <c r="U634" s="515">
        <v>0</v>
      </c>
    </row>
    <row r="635" spans="1:21">
      <c r="A635" s="512">
        <v>20</v>
      </c>
      <c r="B635" s="513" t="s">
        <v>1435</v>
      </c>
      <c r="C635" s="514" t="s">
        <v>1398</v>
      </c>
      <c r="D635" s="513" t="s">
        <v>214</v>
      </c>
      <c r="E635" s="513" t="s">
        <v>1436</v>
      </c>
      <c r="F635" s="513" t="s">
        <v>668</v>
      </c>
      <c r="G635" s="182">
        <v>34</v>
      </c>
      <c r="H635" s="182">
        <v>229.78</v>
      </c>
      <c r="I635" s="182">
        <v>2.2200000000000002</v>
      </c>
      <c r="J635" s="182">
        <v>232</v>
      </c>
      <c r="K635" s="182">
        <v>426.24</v>
      </c>
      <c r="L635" s="182">
        <v>1.76</v>
      </c>
      <c r="M635" s="182">
        <v>428</v>
      </c>
      <c r="N635" s="182">
        <v>0</v>
      </c>
      <c r="O635" s="182">
        <v>0</v>
      </c>
      <c r="P635" s="182">
        <v>0</v>
      </c>
      <c r="Q635" s="182">
        <v>656.02</v>
      </c>
      <c r="R635" s="182">
        <v>3.98</v>
      </c>
      <c r="S635" s="182">
        <v>660</v>
      </c>
      <c r="T635" s="515">
        <v>660</v>
      </c>
      <c r="U635" s="515">
        <v>0</v>
      </c>
    </row>
    <row r="636" spans="1:21">
      <c r="A636" s="512">
        <v>21</v>
      </c>
      <c r="B636" s="513" t="s">
        <v>1437</v>
      </c>
      <c r="C636" s="514" t="s">
        <v>1398</v>
      </c>
      <c r="D636" s="513" t="s">
        <v>213</v>
      </c>
      <c r="E636" s="513" t="s">
        <v>1438</v>
      </c>
      <c r="F636" s="513" t="s">
        <v>668</v>
      </c>
      <c r="G636" s="182">
        <v>2</v>
      </c>
      <c r="H636" s="182">
        <v>196.62</v>
      </c>
      <c r="I636" s="182">
        <v>2.38</v>
      </c>
      <c r="J636" s="182">
        <v>199</v>
      </c>
      <c r="K636" s="182">
        <v>133.78</v>
      </c>
      <c r="L636" s="182">
        <v>1.22</v>
      </c>
      <c r="M636" s="182">
        <v>135</v>
      </c>
      <c r="N636" s="182">
        <v>0</v>
      </c>
      <c r="O636" s="182">
        <v>0</v>
      </c>
      <c r="P636" s="182">
        <v>0</v>
      </c>
      <c r="Q636" s="182">
        <v>330.4</v>
      </c>
      <c r="R636" s="182">
        <v>3.6</v>
      </c>
      <c r="S636" s="182">
        <v>334</v>
      </c>
      <c r="T636" s="515">
        <v>334</v>
      </c>
      <c r="U636" s="515">
        <v>0</v>
      </c>
    </row>
    <row r="637" spans="1:21">
      <c r="A637" s="512">
        <v>22</v>
      </c>
      <c r="B637" s="513" t="s">
        <v>1439</v>
      </c>
      <c r="C637" s="514" t="s">
        <v>1398</v>
      </c>
      <c r="D637" s="513" t="s">
        <v>213</v>
      </c>
      <c r="E637" s="513" t="s">
        <v>1440</v>
      </c>
      <c r="F637" s="513" t="s">
        <v>668</v>
      </c>
      <c r="G637" s="182">
        <v>0</v>
      </c>
      <c r="H637" s="182">
        <v>0</v>
      </c>
      <c r="I637" s="182">
        <v>0</v>
      </c>
      <c r="J637" s="182">
        <v>0</v>
      </c>
      <c r="K637" s="182">
        <v>115</v>
      </c>
      <c r="L637" s="182">
        <v>0</v>
      </c>
      <c r="M637" s="182">
        <v>115</v>
      </c>
      <c r="N637" s="182">
        <v>115</v>
      </c>
      <c r="O637" s="182">
        <v>0</v>
      </c>
      <c r="P637" s="182">
        <v>115</v>
      </c>
      <c r="Q637" s="182">
        <v>0</v>
      </c>
      <c r="R637" s="182">
        <v>0</v>
      </c>
      <c r="S637" s="182">
        <v>0</v>
      </c>
      <c r="T637" s="515">
        <v>0</v>
      </c>
      <c r="U637" s="515">
        <v>0</v>
      </c>
    </row>
    <row r="638" spans="1:21">
      <c r="A638" s="512">
        <v>23</v>
      </c>
      <c r="B638" s="513" t="s">
        <v>1441</v>
      </c>
      <c r="C638" s="514" t="s">
        <v>1398</v>
      </c>
      <c r="D638" s="513" t="s">
        <v>213</v>
      </c>
      <c r="E638" s="513" t="s">
        <v>1438</v>
      </c>
      <c r="F638" s="513" t="s">
        <v>668</v>
      </c>
      <c r="G638" s="182">
        <v>3</v>
      </c>
      <c r="H638" s="182">
        <v>0</v>
      </c>
      <c r="I638" s="182">
        <v>0</v>
      </c>
      <c r="J638" s="182">
        <v>0</v>
      </c>
      <c r="K638" s="182">
        <v>142</v>
      </c>
      <c r="L638" s="182">
        <v>1</v>
      </c>
      <c r="M638" s="182">
        <v>143</v>
      </c>
      <c r="N638" s="182">
        <v>0</v>
      </c>
      <c r="O638" s="182">
        <v>0</v>
      </c>
      <c r="P638" s="182">
        <v>0</v>
      </c>
      <c r="Q638" s="182">
        <v>142</v>
      </c>
      <c r="R638" s="182">
        <v>1</v>
      </c>
      <c r="S638" s="182">
        <v>143</v>
      </c>
      <c r="T638" s="515">
        <v>143</v>
      </c>
      <c r="U638" s="515">
        <v>0</v>
      </c>
    </row>
    <row r="639" spans="1:21">
      <c r="A639" s="512">
        <v>24</v>
      </c>
      <c r="B639" s="513" t="s">
        <v>1442</v>
      </c>
      <c r="C639" s="514" t="s">
        <v>1398</v>
      </c>
      <c r="D639" s="513" t="s">
        <v>213</v>
      </c>
      <c r="E639" s="513" t="s">
        <v>1443</v>
      </c>
      <c r="F639" s="513" t="s">
        <v>668</v>
      </c>
      <c r="G639" s="182">
        <v>0</v>
      </c>
      <c r="H639" s="182">
        <v>-1892</v>
      </c>
      <c r="I639" s="182">
        <v>0</v>
      </c>
      <c r="J639" s="182">
        <v>-1892</v>
      </c>
      <c r="K639" s="182">
        <v>0</v>
      </c>
      <c r="L639" s="182">
        <v>0</v>
      </c>
      <c r="M639" s="182">
        <v>0</v>
      </c>
      <c r="N639" s="182">
        <v>0</v>
      </c>
      <c r="O639" s="182">
        <v>0</v>
      </c>
      <c r="P639" s="182">
        <v>0</v>
      </c>
      <c r="Q639" s="182">
        <v>-1892</v>
      </c>
      <c r="R639" s="182">
        <v>0</v>
      </c>
      <c r="S639" s="182">
        <v>-1892</v>
      </c>
      <c r="T639" s="515">
        <v>-1892</v>
      </c>
      <c r="U639" s="515">
        <v>0</v>
      </c>
    </row>
    <row r="640" spans="1:21">
      <c r="A640" s="512">
        <v>25</v>
      </c>
      <c r="B640" s="513" t="s">
        <v>1444</v>
      </c>
      <c r="C640" s="514" t="s">
        <v>1398</v>
      </c>
      <c r="D640" s="513" t="s">
        <v>213</v>
      </c>
      <c r="E640" s="513" t="s">
        <v>1445</v>
      </c>
      <c r="F640" s="513" t="s">
        <v>668</v>
      </c>
      <c r="G640" s="182">
        <v>0</v>
      </c>
      <c r="H640" s="182">
        <v>-1</v>
      </c>
      <c r="I640" s="182">
        <v>0</v>
      </c>
      <c r="J640" s="182">
        <v>-1</v>
      </c>
      <c r="K640" s="182">
        <v>115</v>
      </c>
      <c r="L640" s="182">
        <v>0</v>
      </c>
      <c r="M640" s="182">
        <v>115</v>
      </c>
      <c r="N640" s="182">
        <v>115</v>
      </c>
      <c r="O640" s="182">
        <v>0</v>
      </c>
      <c r="P640" s="182">
        <v>115</v>
      </c>
      <c r="Q640" s="182">
        <v>-1</v>
      </c>
      <c r="R640" s="182">
        <v>0</v>
      </c>
      <c r="S640" s="182">
        <v>-1</v>
      </c>
      <c r="T640" s="515">
        <v>-1</v>
      </c>
      <c r="U640" s="515">
        <v>0</v>
      </c>
    </row>
    <row r="641" spans="1:21">
      <c r="A641" s="512">
        <v>26</v>
      </c>
      <c r="B641" s="513" t="s">
        <v>1446</v>
      </c>
      <c r="C641" s="514" t="s">
        <v>1398</v>
      </c>
      <c r="D641" s="513" t="s">
        <v>213</v>
      </c>
      <c r="E641" s="513" t="s">
        <v>1447</v>
      </c>
      <c r="F641" s="513" t="s">
        <v>273</v>
      </c>
      <c r="G641" s="182">
        <v>0</v>
      </c>
      <c r="H641" s="182">
        <v>169.5</v>
      </c>
      <c r="I641" s="182">
        <v>3.5</v>
      </c>
      <c r="J641" s="182">
        <v>173</v>
      </c>
      <c r="K641" s="182">
        <v>84.7</v>
      </c>
      <c r="L641" s="182">
        <v>1.3</v>
      </c>
      <c r="M641" s="182">
        <v>86</v>
      </c>
      <c r="N641" s="182">
        <v>0</v>
      </c>
      <c r="O641" s="182">
        <v>0</v>
      </c>
      <c r="P641" s="182">
        <v>0</v>
      </c>
      <c r="Q641" s="182">
        <v>254.2</v>
      </c>
      <c r="R641" s="182">
        <v>4.8</v>
      </c>
      <c r="S641" s="182">
        <v>259</v>
      </c>
      <c r="T641" s="515">
        <v>259</v>
      </c>
      <c r="U641" s="515">
        <v>0</v>
      </c>
    </row>
    <row r="642" spans="1:21">
      <c r="A642" s="512">
        <v>27</v>
      </c>
      <c r="B642" s="513" t="s">
        <v>1448</v>
      </c>
      <c r="C642" s="514" t="s">
        <v>1398</v>
      </c>
      <c r="D642" s="513" t="s">
        <v>213</v>
      </c>
      <c r="E642" s="513" t="s">
        <v>1449</v>
      </c>
      <c r="F642" s="513" t="s">
        <v>668</v>
      </c>
      <c r="G642" s="182">
        <v>0</v>
      </c>
      <c r="H642" s="182">
        <v>502.56</v>
      </c>
      <c r="I642" s="182">
        <v>6.44</v>
      </c>
      <c r="J642" s="182">
        <v>509</v>
      </c>
      <c r="K642" s="182">
        <v>114.51</v>
      </c>
      <c r="L642" s="182">
        <v>4.49</v>
      </c>
      <c r="M642" s="182">
        <v>119</v>
      </c>
      <c r="N642" s="182">
        <v>0</v>
      </c>
      <c r="O642" s="182">
        <v>0</v>
      </c>
      <c r="P642" s="182">
        <v>0</v>
      </c>
      <c r="Q642" s="182">
        <v>617.07000000000005</v>
      </c>
      <c r="R642" s="182">
        <v>10.93</v>
      </c>
      <c r="S642" s="182">
        <v>628</v>
      </c>
      <c r="T642" s="515">
        <v>628</v>
      </c>
      <c r="U642" s="515">
        <v>0</v>
      </c>
    </row>
    <row r="643" spans="1:21">
      <c r="A643" s="512">
        <v>28</v>
      </c>
      <c r="B643" s="513" t="s">
        <v>1450</v>
      </c>
      <c r="C643" s="514" t="s">
        <v>1398</v>
      </c>
      <c r="D643" s="513" t="s">
        <v>213</v>
      </c>
      <c r="E643" s="513" t="s">
        <v>1451</v>
      </c>
      <c r="F643" s="513" t="s">
        <v>273</v>
      </c>
      <c r="G643" s="182">
        <v>90</v>
      </c>
      <c r="H643" s="182">
        <v>2059.66</v>
      </c>
      <c r="I643" s="182">
        <v>13.34</v>
      </c>
      <c r="J643" s="182">
        <v>2073</v>
      </c>
      <c r="K643" s="182">
        <v>582.08000000000004</v>
      </c>
      <c r="L643" s="182">
        <v>16.920000000000002</v>
      </c>
      <c r="M643" s="182">
        <v>599</v>
      </c>
      <c r="N643" s="182">
        <v>2059.66</v>
      </c>
      <c r="O643" s="182">
        <v>13.34</v>
      </c>
      <c r="P643" s="182">
        <v>2073</v>
      </c>
      <c r="Q643" s="182">
        <v>582.08000000000004</v>
      </c>
      <c r="R643" s="182">
        <v>16.920000000000002</v>
      </c>
      <c r="S643" s="182">
        <v>599</v>
      </c>
      <c r="T643" s="515">
        <v>599</v>
      </c>
      <c r="U643" s="515">
        <v>0</v>
      </c>
    </row>
    <row r="644" spans="1:21">
      <c r="A644" s="512">
        <v>29</v>
      </c>
      <c r="B644" s="513" t="s">
        <v>1452</v>
      </c>
      <c r="C644" s="514" t="s">
        <v>1398</v>
      </c>
      <c r="D644" s="513" t="s">
        <v>213</v>
      </c>
      <c r="E644" s="513" t="s">
        <v>1453</v>
      </c>
      <c r="F644" s="513" t="s">
        <v>668</v>
      </c>
      <c r="G644" s="182">
        <v>0</v>
      </c>
      <c r="H644" s="182">
        <v>-124</v>
      </c>
      <c r="I644" s="182">
        <v>1</v>
      </c>
      <c r="J644" s="182">
        <v>-123</v>
      </c>
      <c r="K644" s="182">
        <v>115</v>
      </c>
      <c r="L644" s="182">
        <v>0</v>
      </c>
      <c r="M644" s="182">
        <v>115</v>
      </c>
      <c r="N644" s="182">
        <v>0</v>
      </c>
      <c r="O644" s="182">
        <v>0</v>
      </c>
      <c r="P644" s="182">
        <v>0</v>
      </c>
      <c r="Q644" s="182">
        <v>-9</v>
      </c>
      <c r="R644" s="182">
        <v>1</v>
      </c>
      <c r="S644" s="182">
        <v>-8</v>
      </c>
      <c r="T644" s="515">
        <v>-8</v>
      </c>
      <c r="U644" s="515">
        <v>0</v>
      </c>
    </row>
    <row r="645" spans="1:21">
      <c r="A645" s="512">
        <v>30</v>
      </c>
      <c r="B645" s="513" t="s">
        <v>1454</v>
      </c>
      <c r="C645" s="514" t="s">
        <v>1398</v>
      </c>
      <c r="D645" s="513" t="s">
        <v>213</v>
      </c>
      <c r="E645" s="513" t="s">
        <v>1455</v>
      </c>
      <c r="F645" s="513" t="s">
        <v>668</v>
      </c>
      <c r="G645" s="182">
        <v>0</v>
      </c>
      <c r="H645" s="182">
        <v>115</v>
      </c>
      <c r="I645" s="182">
        <v>0</v>
      </c>
      <c r="J645" s="182">
        <v>115</v>
      </c>
      <c r="K645" s="182">
        <v>115</v>
      </c>
      <c r="L645" s="182">
        <v>1</v>
      </c>
      <c r="M645" s="182">
        <v>116</v>
      </c>
      <c r="N645" s="182">
        <v>230</v>
      </c>
      <c r="O645" s="182">
        <v>1</v>
      </c>
      <c r="P645" s="182">
        <v>231</v>
      </c>
      <c r="Q645" s="182">
        <v>0</v>
      </c>
      <c r="R645" s="182">
        <v>0</v>
      </c>
      <c r="S645" s="182">
        <v>0</v>
      </c>
      <c r="T645" s="515">
        <v>0</v>
      </c>
      <c r="U645" s="515">
        <v>0</v>
      </c>
    </row>
    <row r="646" spans="1:21">
      <c r="A646" s="512">
        <v>31</v>
      </c>
      <c r="B646" s="513" t="s">
        <v>1456</v>
      </c>
      <c r="C646" s="514" t="s">
        <v>1398</v>
      </c>
      <c r="D646" s="513" t="s">
        <v>213</v>
      </c>
      <c r="E646" s="513" t="s">
        <v>1457</v>
      </c>
      <c r="F646" s="513" t="s">
        <v>668</v>
      </c>
      <c r="G646" s="182">
        <v>0</v>
      </c>
      <c r="H646" s="182">
        <v>405.25</v>
      </c>
      <c r="I646" s="182">
        <v>10.75</v>
      </c>
      <c r="J646" s="182">
        <v>416</v>
      </c>
      <c r="K646" s="182">
        <v>115</v>
      </c>
      <c r="L646" s="182">
        <v>1</v>
      </c>
      <c r="M646" s="182">
        <v>116</v>
      </c>
      <c r="N646" s="182">
        <v>0</v>
      </c>
      <c r="O646" s="182">
        <v>0</v>
      </c>
      <c r="P646" s="182">
        <v>0</v>
      </c>
      <c r="Q646" s="182">
        <v>520.25</v>
      </c>
      <c r="R646" s="182">
        <v>11.75</v>
      </c>
      <c r="S646" s="182">
        <v>532</v>
      </c>
      <c r="T646" s="515">
        <v>532</v>
      </c>
      <c r="U646" s="515">
        <v>0</v>
      </c>
    </row>
    <row r="647" spans="1:21">
      <c r="A647" s="512">
        <v>32</v>
      </c>
      <c r="B647" s="513" t="s">
        <v>1458</v>
      </c>
      <c r="C647" s="514" t="s">
        <v>1398</v>
      </c>
      <c r="D647" s="513" t="s">
        <v>213</v>
      </c>
      <c r="E647" s="513" t="s">
        <v>1459</v>
      </c>
      <c r="F647" s="513" t="s">
        <v>273</v>
      </c>
      <c r="G647" s="182">
        <v>530</v>
      </c>
      <c r="H647" s="182">
        <v>2681</v>
      </c>
      <c r="I647" s="182">
        <v>0</v>
      </c>
      <c r="J647" s="182">
        <v>2681</v>
      </c>
      <c r="K647" s="182">
        <v>4452.7</v>
      </c>
      <c r="L647" s="182">
        <v>14.3</v>
      </c>
      <c r="M647" s="182">
        <v>4467</v>
      </c>
      <c r="N647" s="182">
        <v>7133.7</v>
      </c>
      <c r="O647" s="182">
        <v>14.3</v>
      </c>
      <c r="P647" s="182">
        <v>7148</v>
      </c>
      <c r="Q647" s="182">
        <v>0</v>
      </c>
      <c r="R647" s="182">
        <v>0</v>
      </c>
      <c r="S647" s="182">
        <v>0</v>
      </c>
      <c r="T647" s="515">
        <v>0</v>
      </c>
      <c r="U647" s="515">
        <v>0</v>
      </c>
    </row>
    <row r="648" spans="1:21">
      <c r="A648" s="512">
        <v>33</v>
      </c>
      <c r="B648" s="513" t="s">
        <v>1460</v>
      </c>
      <c r="C648" s="514" t="s">
        <v>1398</v>
      </c>
      <c r="D648" s="513" t="s">
        <v>213</v>
      </c>
      <c r="E648" s="513" t="s">
        <v>1438</v>
      </c>
      <c r="F648" s="513" t="s">
        <v>668</v>
      </c>
      <c r="G648" s="182">
        <v>69</v>
      </c>
      <c r="H648" s="182">
        <v>372.92</v>
      </c>
      <c r="I648" s="182">
        <v>14.08</v>
      </c>
      <c r="J648" s="182">
        <v>387</v>
      </c>
      <c r="K648" s="182">
        <v>766.01</v>
      </c>
      <c r="L648" s="182">
        <v>1.99</v>
      </c>
      <c r="M648" s="182">
        <v>768</v>
      </c>
      <c r="N648" s="182">
        <v>0</v>
      </c>
      <c r="O648" s="182">
        <v>0</v>
      </c>
      <c r="P648" s="182">
        <v>0</v>
      </c>
      <c r="Q648" s="182">
        <v>1138.93</v>
      </c>
      <c r="R648" s="182">
        <v>16.07</v>
      </c>
      <c r="S648" s="182">
        <v>1155</v>
      </c>
      <c r="T648" s="515">
        <v>1155</v>
      </c>
      <c r="U648" s="515">
        <v>0</v>
      </c>
    </row>
    <row r="649" spans="1:21">
      <c r="A649" s="512">
        <v>34</v>
      </c>
      <c r="B649" s="513" t="s">
        <v>1461</v>
      </c>
      <c r="C649" s="514" t="s">
        <v>1398</v>
      </c>
      <c r="D649" s="513" t="s">
        <v>213</v>
      </c>
      <c r="E649" s="513" t="s">
        <v>1462</v>
      </c>
      <c r="F649" s="513" t="s">
        <v>668</v>
      </c>
      <c r="G649" s="182">
        <v>21</v>
      </c>
      <c r="H649" s="182">
        <v>1</v>
      </c>
      <c r="I649" s="182">
        <v>0</v>
      </c>
      <c r="J649" s="182">
        <v>1</v>
      </c>
      <c r="K649" s="182">
        <v>307</v>
      </c>
      <c r="L649" s="182">
        <v>0</v>
      </c>
      <c r="M649" s="182">
        <v>307</v>
      </c>
      <c r="N649" s="182">
        <v>0</v>
      </c>
      <c r="O649" s="182">
        <v>0</v>
      </c>
      <c r="P649" s="182">
        <v>0</v>
      </c>
      <c r="Q649" s="182">
        <v>308</v>
      </c>
      <c r="R649" s="182">
        <v>0</v>
      </c>
      <c r="S649" s="182">
        <v>308</v>
      </c>
      <c r="T649" s="515">
        <v>308</v>
      </c>
      <c r="U649" s="515">
        <v>0</v>
      </c>
    </row>
    <row r="650" spans="1:21">
      <c r="A650" s="512">
        <v>35</v>
      </c>
      <c r="B650" s="513" t="s">
        <v>1463</v>
      </c>
      <c r="C650" s="514" t="s">
        <v>1398</v>
      </c>
      <c r="D650" s="513" t="s">
        <v>213</v>
      </c>
      <c r="E650" s="513" t="s">
        <v>1464</v>
      </c>
      <c r="F650" s="513" t="s">
        <v>668</v>
      </c>
      <c r="G650" s="182">
        <v>0</v>
      </c>
      <c r="H650" s="182">
        <v>2887.09</v>
      </c>
      <c r="I650" s="182">
        <v>66.91</v>
      </c>
      <c r="J650" s="182">
        <v>2954</v>
      </c>
      <c r="K650" s="182">
        <v>114.67</v>
      </c>
      <c r="L650" s="182">
        <v>28.33</v>
      </c>
      <c r="M650" s="182">
        <v>143</v>
      </c>
      <c r="N650" s="182">
        <v>0</v>
      </c>
      <c r="O650" s="182">
        <v>0</v>
      </c>
      <c r="P650" s="182">
        <v>0</v>
      </c>
      <c r="Q650" s="182">
        <v>3001.76</v>
      </c>
      <c r="R650" s="182">
        <v>95.24</v>
      </c>
      <c r="S650" s="182">
        <v>3097</v>
      </c>
      <c r="T650" s="515">
        <v>3097</v>
      </c>
      <c r="U650" s="515">
        <v>0</v>
      </c>
    </row>
    <row r="651" spans="1:21">
      <c r="A651" s="512">
        <v>36</v>
      </c>
      <c r="B651" s="513" t="s">
        <v>1465</v>
      </c>
      <c r="C651" s="514" t="s">
        <v>1398</v>
      </c>
      <c r="D651" s="513" t="s">
        <v>213</v>
      </c>
      <c r="E651" s="513" t="s">
        <v>1466</v>
      </c>
      <c r="F651" s="513" t="s">
        <v>668</v>
      </c>
      <c r="G651" s="182">
        <v>91</v>
      </c>
      <c r="H651" s="182">
        <v>3</v>
      </c>
      <c r="I651" s="182">
        <v>0</v>
      </c>
      <c r="J651" s="182">
        <v>3</v>
      </c>
      <c r="K651" s="182">
        <v>1164</v>
      </c>
      <c r="L651" s="182">
        <v>0</v>
      </c>
      <c r="M651" s="182">
        <v>1164</v>
      </c>
      <c r="N651" s="182">
        <v>0</v>
      </c>
      <c r="O651" s="182">
        <v>0</v>
      </c>
      <c r="P651" s="182">
        <v>0</v>
      </c>
      <c r="Q651" s="182">
        <v>1167</v>
      </c>
      <c r="R651" s="182">
        <v>0</v>
      </c>
      <c r="S651" s="182">
        <v>1167</v>
      </c>
      <c r="T651" s="515">
        <v>1167</v>
      </c>
      <c r="U651" s="515">
        <v>0</v>
      </c>
    </row>
    <row r="652" spans="1:21">
      <c r="A652" s="512">
        <v>37</v>
      </c>
      <c r="B652" s="513" t="s">
        <v>1467</v>
      </c>
      <c r="C652" s="514" t="s">
        <v>1398</v>
      </c>
      <c r="D652" s="513" t="s">
        <v>213</v>
      </c>
      <c r="E652" s="513" t="s">
        <v>1455</v>
      </c>
      <c r="F652" s="513" t="s">
        <v>273</v>
      </c>
      <c r="G652" s="182">
        <v>0</v>
      </c>
      <c r="H652" s="182">
        <v>85</v>
      </c>
      <c r="I652" s="182">
        <v>0</v>
      </c>
      <c r="J652" s="182">
        <v>85</v>
      </c>
      <c r="K652" s="182">
        <v>85</v>
      </c>
      <c r="L652" s="182">
        <v>1</v>
      </c>
      <c r="M652" s="182">
        <v>86</v>
      </c>
      <c r="N652" s="182">
        <v>170</v>
      </c>
      <c r="O652" s="182">
        <v>1</v>
      </c>
      <c r="P652" s="182">
        <v>171</v>
      </c>
      <c r="Q652" s="182">
        <v>0</v>
      </c>
      <c r="R652" s="182">
        <v>0</v>
      </c>
      <c r="S652" s="182">
        <v>0</v>
      </c>
      <c r="T652" s="515">
        <v>0</v>
      </c>
      <c r="U652" s="515">
        <v>0</v>
      </c>
    </row>
    <row r="653" spans="1:21">
      <c r="A653" s="512">
        <v>38</v>
      </c>
      <c r="B653" s="513" t="s">
        <v>1468</v>
      </c>
      <c r="C653" s="514" t="s">
        <v>1398</v>
      </c>
      <c r="D653" s="513" t="s">
        <v>213</v>
      </c>
      <c r="E653" s="513" t="s">
        <v>1469</v>
      </c>
      <c r="F653" s="513" t="s">
        <v>668</v>
      </c>
      <c r="G653" s="182">
        <v>0</v>
      </c>
      <c r="H653" s="182">
        <v>2213.21</v>
      </c>
      <c r="I653" s="182">
        <v>175.79</v>
      </c>
      <c r="J653" s="182">
        <v>2389</v>
      </c>
      <c r="K653" s="182">
        <v>115.41</v>
      </c>
      <c r="L653" s="182">
        <v>21.59</v>
      </c>
      <c r="M653" s="182">
        <v>137</v>
      </c>
      <c r="N653" s="182">
        <v>0</v>
      </c>
      <c r="O653" s="182">
        <v>0</v>
      </c>
      <c r="P653" s="182">
        <v>0</v>
      </c>
      <c r="Q653" s="182">
        <v>2328.62</v>
      </c>
      <c r="R653" s="182">
        <v>197.38</v>
      </c>
      <c r="S653" s="182">
        <v>2526</v>
      </c>
      <c r="T653" s="515">
        <v>2526</v>
      </c>
      <c r="U653" s="515">
        <v>0</v>
      </c>
    </row>
    <row r="654" spans="1:21">
      <c r="A654" s="512">
        <v>39</v>
      </c>
      <c r="B654" s="513" t="s">
        <v>1470</v>
      </c>
      <c r="C654" s="514" t="s">
        <v>1398</v>
      </c>
      <c r="D654" s="513" t="s">
        <v>213</v>
      </c>
      <c r="E654" s="513" t="s">
        <v>1471</v>
      </c>
      <c r="F654" s="513" t="s">
        <v>474</v>
      </c>
      <c r="G654" s="182">
        <v>175</v>
      </c>
      <c r="H654" s="182">
        <v>1963</v>
      </c>
      <c r="I654" s="182">
        <v>0</v>
      </c>
      <c r="J654" s="182">
        <v>1963</v>
      </c>
      <c r="K654" s="182">
        <v>2081.5300000000002</v>
      </c>
      <c r="L654" s="182">
        <v>10.47</v>
      </c>
      <c r="M654" s="182">
        <v>2092</v>
      </c>
      <c r="N654" s="182">
        <v>4044.53</v>
      </c>
      <c r="O654" s="182">
        <v>10.47</v>
      </c>
      <c r="P654" s="182">
        <v>4055</v>
      </c>
      <c r="Q654" s="182">
        <v>0</v>
      </c>
      <c r="R654" s="182">
        <v>0</v>
      </c>
      <c r="S654" s="182">
        <v>0</v>
      </c>
      <c r="T654" s="515">
        <v>0</v>
      </c>
      <c r="U654" s="515">
        <v>0</v>
      </c>
    </row>
    <row r="655" spans="1:21">
      <c r="A655" s="512">
        <v>40</v>
      </c>
      <c r="B655" s="513" t="s">
        <v>1472</v>
      </c>
      <c r="C655" s="514" t="s">
        <v>1398</v>
      </c>
      <c r="D655" s="513" t="s">
        <v>213</v>
      </c>
      <c r="E655" s="513" t="s">
        <v>1438</v>
      </c>
      <c r="F655" s="513" t="s">
        <v>668</v>
      </c>
      <c r="G655" s="182">
        <v>0</v>
      </c>
      <c r="H655" s="182">
        <v>98.48</v>
      </c>
      <c r="I655" s="182">
        <v>31.52</v>
      </c>
      <c r="J655" s="182">
        <v>130</v>
      </c>
      <c r="K655" s="182">
        <v>115</v>
      </c>
      <c r="L655" s="182">
        <v>1</v>
      </c>
      <c r="M655" s="182">
        <v>116</v>
      </c>
      <c r="N655" s="182">
        <v>0</v>
      </c>
      <c r="O655" s="182">
        <v>0</v>
      </c>
      <c r="P655" s="182">
        <v>0</v>
      </c>
      <c r="Q655" s="182">
        <v>213.48</v>
      </c>
      <c r="R655" s="182">
        <v>32.520000000000003</v>
      </c>
      <c r="S655" s="182">
        <v>246</v>
      </c>
      <c r="T655" s="515">
        <v>246</v>
      </c>
      <c r="U655" s="515">
        <v>0</v>
      </c>
    </row>
    <row r="656" spans="1:21">
      <c r="A656" s="512">
        <v>41</v>
      </c>
      <c r="B656" s="513" t="s">
        <v>1473</v>
      </c>
      <c r="C656" s="514" t="s">
        <v>1398</v>
      </c>
      <c r="D656" s="513" t="s">
        <v>213</v>
      </c>
      <c r="E656" s="513" t="s">
        <v>1438</v>
      </c>
      <c r="F656" s="513" t="s">
        <v>668</v>
      </c>
      <c r="G656" s="182">
        <v>24</v>
      </c>
      <c r="H656" s="182">
        <v>225.24</v>
      </c>
      <c r="I656" s="182">
        <v>1.76</v>
      </c>
      <c r="J656" s="182">
        <v>227</v>
      </c>
      <c r="K656" s="182">
        <v>334.8</v>
      </c>
      <c r="L656" s="182">
        <v>1.2</v>
      </c>
      <c r="M656" s="182">
        <v>336</v>
      </c>
      <c r="N656" s="182">
        <v>0</v>
      </c>
      <c r="O656" s="182">
        <v>0</v>
      </c>
      <c r="P656" s="182">
        <v>0</v>
      </c>
      <c r="Q656" s="182">
        <v>560.04</v>
      </c>
      <c r="R656" s="182">
        <v>2.96</v>
      </c>
      <c r="S656" s="182">
        <v>563</v>
      </c>
      <c r="T656" s="515">
        <v>563</v>
      </c>
      <c r="U656" s="515">
        <v>0</v>
      </c>
    </row>
    <row r="657" spans="1:21">
      <c r="A657" s="512">
        <v>42</v>
      </c>
      <c r="B657" s="513" t="s">
        <v>1474</v>
      </c>
      <c r="C657" s="514" t="s">
        <v>1398</v>
      </c>
      <c r="D657" s="513" t="s">
        <v>213</v>
      </c>
      <c r="E657" s="513" t="s">
        <v>1475</v>
      </c>
      <c r="F657" s="513" t="s">
        <v>273</v>
      </c>
      <c r="G657" s="182">
        <v>0</v>
      </c>
      <c r="H657" s="182">
        <v>363.05</v>
      </c>
      <c r="I657" s="182">
        <v>42.95</v>
      </c>
      <c r="J657" s="182">
        <v>406</v>
      </c>
      <c r="K657" s="182">
        <v>84.76</v>
      </c>
      <c r="L657" s="182">
        <v>3.24</v>
      </c>
      <c r="M657" s="182">
        <v>88</v>
      </c>
      <c r="N657" s="182">
        <v>0</v>
      </c>
      <c r="O657" s="182">
        <v>0</v>
      </c>
      <c r="P657" s="182">
        <v>0</v>
      </c>
      <c r="Q657" s="182">
        <v>447.81</v>
      </c>
      <c r="R657" s="182">
        <v>46.19</v>
      </c>
      <c r="S657" s="182">
        <v>494</v>
      </c>
      <c r="T657" s="515">
        <v>494</v>
      </c>
      <c r="U657" s="515">
        <v>0</v>
      </c>
    </row>
    <row r="658" spans="1:21">
      <c r="A658" s="512">
        <v>43</v>
      </c>
      <c r="B658" s="513" t="s">
        <v>1476</v>
      </c>
      <c r="C658" s="514" t="s">
        <v>1398</v>
      </c>
      <c r="D658" s="513" t="s">
        <v>213</v>
      </c>
      <c r="E658" s="513" t="s">
        <v>1477</v>
      </c>
      <c r="F658" s="513" t="s">
        <v>273</v>
      </c>
      <c r="G658" s="182">
        <v>81</v>
      </c>
      <c r="H658" s="182">
        <v>-4</v>
      </c>
      <c r="I658" s="182">
        <v>0</v>
      </c>
      <c r="J658" s="182">
        <v>-4</v>
      </c>
      <c r="K658" s="182">
        <v>620.83000000000004</v>
      </c>
      <c r="L658" s="182">
        <v>1.17</v>
      </c>
      <c r="M658" s="182">
        <v>622</v>
      </c>
      <c r="N658" s="182">
        <v>628.83000000000004</v>
      </c>
      <c r="O658" s="182">
        <v>1.17</v>
      </c>
      <c r="P658" s="182">
        <v>630</v>
      </c>
      <c r="Q658" s="182">
        <v>-12</v>
      </c>
      <c r="R658" s="182">
        <v>0</v>
      </c>
      <c r="S658" s="182">
        <v>-12</v>
      </c>
      <c r="T658" s="515">
        <v>-12</v>
      </c>
      <c r="U658" s="515">
        <v>0</v>
      </c>
    </row>
    <row r="659" spans="1:21">
      <c r="A659" s="524"/>
      <c r="B659" s="525"/>
      <c r="C659" s="526"/>
      <c r="D659" s="525"/>
      <c r="E659" s="525"/>
      <c r="F659" s="525"/>
      <c r="G659" s="525"/>
      <c r="H659" s="525"/>
      <c r="I659" s="525"/>
      <c r="J659" s="525"/>
      <c r="K659" s="525"/>
      <c r="L659" s="525"/>
      <c r="M659" s="525"/>
      <c r="N659" s="510"/>
      <c r="O659" s="510"/>
      <c r="P659" s="510"/>
      <c r="Q659" s="510"/>
      <c r="R659" s="510"/>
      <c r="S659" s="510"/>
      <c r="T659" s="515">
        <v>0</v>
      </c>
      <c r="U659" s="515">
        <v>0</v>
      </c>
    </row>
    <row r="660" spans="1:21">
      <c r="A660" s="512">
        <v>2</v>
      </c>
      <c r="B660" s="513" t="s">
        <v>1478</v>
      </c>
      <c r="C660" s="514" t="s">
        <v>1479</v>
      </c>
      <c r="D660" s="513" t="s">
        <v>204</v>
      </c>
      <c r="E660" s="513" t="s">
        <v>1480</v>
      </c>
      <c r="F660" s="513" t="s">
        <v>474</v>
      </c>
      <c r="G660" s="182">
        <v>401</v>
      </c>
      <c r="H660" s="182">
        <v>-22752</v>
      </c>
      <c r="I660" s="182">
        <v>0</v>
      </c>
      <c r="J660" s="182">
        <v>-22752</v>
      </c>
      <c r="K660" s="182">
        <v>4704</v>
      </c>
      <c r="L660" s="182">
        <v>0</v>
      </c>
      <c r="M660" s="182">
        <v>4704</v>
      </c>
      <c r="N660" s="182">
        <v>0</v>
      </c>
      <c r="O660" s="182">
        <v>0</v>
      </c>
      <c r="P660" s="182">
        <v>0</v>
      </c>
      <c r="Q660" s="182">
        <v>-18048</v>
      </c>
      <c r="R660" s="182">
        <v>0</v>
      </c>
      <c r="S660" s="182">
        <v>-18048</v>
      </c>
      <c r="T660" s="515">
        <v>-18048</v>
      </c>
      <c r="U660" s="515">
        <v>0</v>
      </c>
    </row>
    <row r="661" spans="1:21">
      <c r="A661" s="512">
        <v>3</v>
      </c>
      <c r="B661" s="513" t="s">
        <v>1481</v>
      </c>
      <c r="C661" s="514" t="s">
        <v>1479</v>
      </c>
      <c r="D661" s="513" t="s">
        <v>214</v>
      </c>
      <c r="E661" s="513" t="s">
        <v>1482</v>
      </c>
      <c r="F661" s="513" t="s">
        <v>1483</v>
      </c>
      <c r="G661" s="182">
        <v>0</v>
      </c>
      <c r="H661" s="182">
        <v>570</v>
      </c>
      <c r="I661" s="182">
        <v>0</v>
      </c>
      <c r="J661" s="182">
        <v>570</v>
      </c>
      <c r="K661" s="182">
        <v>570</v>
      </c>
      <c r="L661" s="182">
        <v>0</v>
      </c>
      <c r="M661" s="182">
        <v>570</v>
      </c>
      <c r="N661" s="182">
        <v>1140</v>
      </c>
      <c r="O661" s="182">
        <v>0</v>
      </c>
      <c r="P661" s="182">
        <v>1140</v>
      </c>
      <c r="Q661" s="182">
        <v>0</v>
      </c>
      <c r="R661" s="182">
        <v>0</v>
      </c>
      <c r="S661" s="182">
        <v>0</v>
      </c>
      <c r="T661" s="515">
        <v>0</v>
      </c>
      <c r="U661" s="515">
        <v>0</v>
      </c>
    </row>
    <row r="662" spans="1:21">
      <c r="A662" s="512">
        <v>4</v>
      </c>
      <c r="B662" s="513">
        <v>1302</v>
      </c>
      <c r="C662" s="514" t="s">
        <v>1479</v>
      </c>
      <c r="D662" s="513" t="s">
        <v>214</v>
      </c>
      <c r="E662" s="513" t="s">
        <v>1484</v>
      </c>
      <c r="F662" s="513" t="s">
        <v>474</v>
      </c>
      <c r="G662" s="182">
        <v>153</v>
      </c>
      <c r="H662" s="182">
        <v>4648.79</v>
      </c>
      <c r="I662" s="182">
        <v>50.21</v>
      </c>
      <c r="J662" s="182">
        <v>4699</v>
      </c>
      <c r="K662" s="182">
        <v>2243.02</v>
      </c>
      <c r="L662" s="182">
        <v>6.98</v>
      </c>
      <c r="M662" s="182">
        <v>2250</v>
      </c>
      <c r="N662" s="182">
        <v>6891.81</v>
      </c>
      <c r="O662" s="182">
        <v>57.19</v>
      </c>
      <c r="P662" s="182">
        <v>6949</v>
      </c>
      <c r="Q662" s="182">
        <v>0</v>
      </c>
      <c r="R662" s="182">
        <v>0</v>
      </c>
      <c r="S662" s="182">
        <v>0</v>
      </c>
      <c r="T662" s="515">
        <v>0</v>
      </c>
      <c r="U662" s="515">
        <v>0</v>
      </c>
    </row>
    <row r="663" spans="1:21">
      <c r="A663" s="512">
        <v>5</v>
      </c>
      <c r="B663" s="513" t="s">
        <v>1485</v>
      </c>
      <c r="C663" s="514" t="s">
        <v>1479</v>
      </c>
      <c r="D663" s="513" t="s">
        <v>214</v>
      </c>
      <c r="E663" s="513" t="s">
        <v>1486</v>
      </c>
      <c r="F663" s="513" t="s">
        <v>273</v>
      </c>
      <c r="G663" s="182">
        <v>19</v>
      </c>
      <c r="H663" s="182">
        <v>529.95000000000005</v>
      </c>
      <c r="I663" s="182">
        <v>2.0499999999999998</v>
      </c>
      <c r="J663" s="182">
        <v>532</v>
      </c>
      <c r="K663" s="182">
        <v>177.91</v>
      </c>
      <c r="L663" s="182">
        <v>1.0900000000000001</v>
      </c>
      <c r="M663" s="182">
        <v>179</v>
      </c>
      <c r="N663" s="182">
        <v>707.86</v>
      </c>
      <c r="O663" s="182">
        <v>3.14</v>
      </c>
      <c r="P663" s="182">
        <v>711</v>
      </c>
      <c r="Q663" s="182">
        <v>0</v>
      </c>
      <c r="R663" s="182">
        <v>0</v>
      </c>
      <c r="S663" s="182">
        <v>0</v>
      </c>
      <c r="T663" s="515">
        <v>0</v>
      </c>
      <c r="U663" s="515">
        <v>0</v>
      </c>
    </row>
    <row r="664" spans="1:21">
      <c r="A664" s="512">
        <v>6</v>
      </c>
      <c r="B664" s="513" t="s">
        <v>1487</v>
      </c>
      <c r="C664" s="514" t="s">
        <v>1479</v>
      </c>
      <c r="D664" s="513" t="s">
        <v>214</v>
      </c>
      <c r="E664" s="513" t="s">
        <v>1488</v>
      </c>
      <c r="F664" s="513" t="s">
        <v>285</v>
      </c>
      <c r="G664" s="182">
        <v>0</v>
      </c>
      <c r="H664" s="182">
        <v>343.81</v>
      </c>
      <c r="I664" s="182">
        <v>11.19</v>
      </c>
      <c r="J664" s="182">
        <v>355</v>
      </c>
      <c r="K664" s="182">
        <v>320.20999999999998</v>
      </c>
      <c r="L664" s="182">
        <v>1.79</v>
      </c>
      <c r="M664" s="182">
        <v>322</v>
      </c>
      <c r="N664" s="182">
        <v>664.02</v>
      </c>
      <c r="O664" s="182">
        <v>12.98</v>
      </c>
      <c r="P664" s="182">
        <v>677</v>
      </c>
      <c r="Q664" s="182">
        <v>0</v>
      </c>
      <c r="R664" s="182">
        <v>0</v>
      </c>
      <c r="S664" s="182">
        <v>0</v>
      </c>
      <c r="T664" s="515">
        <v>0</v>
      </c>
      <c r="U664" s="515">
        <v>0</v>
      </c>
    </row>
    <row r="665" spans="1:21">
      <c r="A665" s="512">
        <v>7</v>
      </c>
      <c r="B665" s="513" t="s">
        <v>1489</v>
      </c>
      <c r="C665" s="514" t="s">
        <v>1479</v>
      </c>
      <c r="D665" s="513" t="s">
        <v>214</v>
      </c>
      <c r="E665" s="513" t="s">
        <v>1432</v>
      </c>
      <c r="F665" s="513" t="s">
        <v>273</v>
      </c>
      <c r="G665" s="182">
        <v>0</v>
      </c>
      <c r="H665" s="182">
        <v>3259.72</v>
      </c>
      <c r="I665" s="182">
        <v>619.28</v>
      </c>
      <c r="J665" s="182">
        <v>3879</v>
      </c>
      <c r="K665" s="182">
        <v>0</v>
      </c>
      <c r="L665" s="182">
        <v>0</v>
      </c>
      <c r="M665" s="182">
        <v>0</v>
      </c>
      <c r="N665" s="182">
        <v>0</v>
      </c>
      <c r="O665" s="182">
        <v>0</v>
      </c>
      <c r="P665" s="182">
        <v>0</v>
      </c>
      <c r="Q665" s="182">
        <v>3259.72</v>
      </c>
      <c r="R665" s="182">
        <v>619.28</v>
      </c>
      <c r="S665" s="182">
        <v>3879</v>
      </c>
      <c r="T665" s="515">
        <v>3879</v>
      </c>
      <c r="U665" s="515">
        <v>0</v>
      </c>
    </row>
    <row r="666" spans="1:21">
      <c r="A666" s="512">
        <v>8</v>
      </c>
      <c r="B666" s="513" t="s">
        <v>1490</v>
      </c>
      <c r="C666" s="514" t="s">
        <v>1479</v>
      </c>
      <c r="D666" s="513" t="s">
        <v>213</v>
      </c>
      <c r="E666" s="513" t="s">
        <v>1491</v>
      </c>
      <c r="F666" s="513" t="s">
        <v>285</v>
      </c>
      <c r="G666" s="182">
        <v>101</v>
      </c>
      <c r="H666" s="182">
        <v>0</v>
      </c>
      <c r="I666" s="182">
        <v>0</v>
      </c>
      <c r="J666" s="182">
        <v>0</v>
      </c>
      <c r="K666" s="182">
        <v>800</v>
      </c>
      <c r="L666" s="182">
        <v>0</v>
      </c>
      <c r="M666" s="182">
        <v>800</v>
      </c>
      <c r="N666" s="182">
        <v>800</v>
      </c>
      <c r="O666" s="182">
        <v>0</v>
      </c>
      <c r="P666" s="182">
        <v>800</v>
      </c>
      <c r="Q666" s="182">
        <v>0</v>
      </c>
      <c r="R666" s="182">
        <v>0</v>
      </c>
      <c r="S666" s="182">
        <v>0</v>
      </c>
      <c r="T666" s="515">
        <v>0</v>
      </c>
      <c r="U666" s="515">
        <v>0</v>
      </c>
    </row>
    <row r="667" spans="1:21">
      <c r="A667" s="512">
        <v>9</v>
      </c>
      <c r="B667" s="513" t="s">
        <v>1492</v>
      </c>
      <c r="C667" s="514" t="s">
        <v>1479</v>
      </c>
      <c r="D667" s="513" t="s">
        <v>213</v>
      </c>
      <c r="E667" s="513" t="s">
        <v>1493</v>
      </c>
      <c r="F667" s="513" t="s">
        <v>474</v>
      </c>
      <c r="G667" s="182">
        <v>2</v>
      </c>
      <c r="H667" s="182">
        <v>-374.37</v>
      </c>
      <c r="I667" s="182">
        <v>-1.63</v>
      </c>
      <c r="J667" s="182">
        <v>-376</v>
      </c>
      <c r="K667" s="182">
        <v>144</v>
      </c>
      <c r="L667" s="182">
        <v>0</v>
      </c>
      <c r="M667" s="182">
        <v>144</v>
      </c>
      <c r="N667" s="182">
        <v>0</v>
      </c>
      <c r="O667" s="182">
        <v>0</v>
      </c>
      <c r="P667" s="182">
        <v>0</v>
      </c>
      <c r="Q667" s="182">
        <v>-230.37</v>
      </c>
      <c r="R667" s="182">
        <v>-1.63</v>
      </c>
      <c r="S667" s="182">
        <v>-232</v>
      </c>
      <c r="T667" s="515">
        <v>-232</v>
      </c>
      <c r="U667" s="515">
        <v>0</v>
      </c>
    </row>
    <row r="668" spans="1:21">
      <c r="A668" s="512">
        <v>10</v>
      </c>
      <c r="B668" s="513" t="s">
        <v>1494</v>
      </c>
      <c r="C668" s="514" t="s">
        <v>1479</v>
      </c>
      <c r="D668" s="513" t="s">
        <v>213</v>
      </c>
      <c r="E668" s="513" t="s">
        <v>1495</v>
      </c>
      <c r="F668" s="513" t="s">
        <v>474</v>
      </c>
      <c r="G668" s="182">
        <v>128</v>
      </c>
      <c r="H668" s="182">
        <v>0</v>
      </c>
      <c r="I668" s="182">
        <v>0</v>
      </c>
      <c r="J668" s="182">
        <v>0</v>
      </c>
      <c r="K668" s="182">
        <v>1887</v>
      </c>
      <c r="L668" s="182">
        <v>0</v>
      </c>
      <c r="M668" s="182">
        <v>1887</v>
      </c>
      <c r="N668" s="182">
        <v>1887</v>
      </c>
      <c r="O668" s="182">
        <v>0</v>
      </c>
      <c r="P668" s="182">
        <v>1887</v>
      </c>
      <c r="Q668" s="182">
        <v>0</v>
      </c>
      <c r="R668" s="182">
        <v>0</v>
      </c>
      <c r="S668" s="182">
        <v>0</v>
      </c>
      <c r="T668" s="515">
        <v>0</v>
      </c>
      <c r="U668" s="515">
        <v>0</v>
      </c>
    </row>
    <row r="669" spans="1:21">
      <c r="A669" s="512">
        <v>11</v>
      </c>
      <c r="B669" s="513" t="s">
        <v>1496</v>
      </c>
      <c r="C669" s="514" t="s">
        <v>1479</v>
      </c>
      <c r="D669" s="513" t="s">
        <v>213</v>
      </c>
      <c r="E669" s="513" t="s">
        <v>1497</v>
      </c>
      <c r="F669" s="513" t="s">
        <v>474</v>
      </c>
      <c r="G669" s="182">
        <v>0</v>
      </c>
      <c r="H669" s="182">
        <v>375.26</v>
      </c>
      <c r="I669" s="182">
        <v>2.74</v>
      </c>
      <c r="J669" s="182">
        <v>378</v>
      </c>
      <c r="K669" s="182">
        <v>375</v>
      </c>
      <c r="L669" s="182">
        <v>2</v>
      </c>
      <c r="M669" s="182">
        <v>377</v>
      </c>
      <c r="N669" s="182">
        <v>750.26</v>
      </c>
      <c r="O669" s="182">
        <v>4.74</v>
      </c>
      <c r="P669" s="182">
        <v>755</v>
      </c>
      <c r="Q669" s="182">
        <v>0</v>
      </c>
      <c r="R669" s="182">
        <v>0</v>
      </c>
      <c r="S669" s="182">
        <v>0</v>
      </c>
      <c r="T669" s="515">
        <v>0</v>
      </c>
      <c r="U669" s="515">
        <v>0</v>
      </c>
    </row>
    <row r="670" spans="1:21">
      <c r="A670" s="512">
        <v>12</v>
      </c>
      <c r="B670" s="513" t="s">
        <v>1498</v>
      </c>
      <c r="C670" s="514" t="s">
        <v>1479</v>
      </c>
      <c r="D670" s="513" t="s">
        <v>213</v>
      </c>
      <c r="E670" s="513" t="s">
        <v>1493</v>
      </c>
      <c r="F670" s="513" t="s">
        <v>474</v>
      </c>
      <c r="G670" s="182">
        <v>3</v>
      </c>
      <c r="H670" s="182">
        <v>0</v>
      </c>
      <c r="I670" s="182">
        <v>0</v>
      </c>
      <c r="J670" s="182">
        <v>0</v>
      </c>
      <c r="K670" s="182">
        <v>154</v>
      </c>
      <c r="L670" s="182">
        <v>0</v>
      </c>
      <c r="M670" s="182">
        <v>154</v>
      </c>
      <c r="N670" s="182">
        <v>154</v>
      </c>
      <c r="O670" s="182">
        <v>0</v>
      </c>
      <c r="P670" s="182">
        <v>154</v>
      </c>
      <c r="Q670" s="182">
        <v>0</v>
      </c>
      <c r="R670" s="182">
        <v>0</v>
      </c>
      <c r="S670" s="182">
        <v>0</v>
      </c>
      <c r="T670" s="515">
        <v>0</v>
      </c>
      <c r="U670" s="515">
        <v>0</v>
      </c>
    </row>
    <row r="671" spans="1:21">
      <c r="A671" s="512">
        <v>13</v>
      </c>
      <c r="B671" s="513" t="s">
        <v>1499</v>
      </c>
      <c r="C671" s="514" t="s">
        <v>1479</v>
      </c>
      <c r="D671" s="513" t="s">
        <v>213</v>
      </c>
      <c r="E671" s="513" t="s">
        <v>1500</v>
      </c>
      <c r="F671" s="513" t="s">
        <v>474</v>
      </c>
      <c r="G671" s="182">
        <v>68</v>
      </c>
      <c r="H671" s="182">
        <v>0</v>
      </c>
      <c r="I671" s="182">
        <v>0</v>
      </c>
      <c r="J671" s="182">
        <v>0</v>
      </c>
      <c r="K671" s="182">
        <v>803</v>
      </c>
      <c r="L671" s="182">
        <v>0</v>
      </c>
      <c r="M671" s="182">
        <v>803</v>
      </c>
      <c r="N671" s="182">
        <v>803</v>
      </c>
      <c r="O671" s="182">
        <v>0</v>
      </c>
      <c r="P671" s="182">
        <v>803</v>
      </c>
      <c r="Q671" s="182">
        <v>0</v>
      </c>
      <c r="R671" s="182">
        <v>0</v>
      </c>
      <c r="S671" s="182">
        <v>0</v>
      </c>
      <c r="T671" s="515">
        <v>0</v>
      </c>
      <c r="U671" s="515">
        <v>0</v>
      </c>
    </row>
    <row r="672" spans="1:21">
      <c r="A672" s="512">
        <v>14</v>
      </c>
      <c r="B672" s="513" t="s">
        <v>1501</v>
      </c>
      <c r="C672" s="514" t="s">
        <v>1479</v>
      </c>
      <c r="D672" s="513" t="s">
        <v>213</v>
      </c>
      <c r="E672" s="513" t="s">
        <v>1500</v>
      </c>
      <c r="F672" s="513" t="s">
        <v>474</v>
      </c>
      <c r="G672" s="182">
        <v>12</v>
      </c>
      <c r="H672" s="182">
        <v>0</v>
      </c>
      <c r="I672" s="182">
        <v>0</v>
      </c>
      <c r="J672" s="182">
        <v>0</v>
      </c>
      <c r="K672" s="182">
        <v>241</v>
      </c>
      <c r="L672" s="182">
        <v>0</v>
      </c>
      <c r="M672" s="182">
        <v>241</v>
      </c>
      <c r="N672" s="182">
        <v>230</v>
      </c>
      <c r="O672" s="182">
        <v>0</v>
      </c>
      <c r="P672" s="182">
        <v>230</v>
      </c>
      <c r="Q672" s="182">
        <v>11</v>
      </c>
      <c r="R672" s="182">
        <v>0</v>
      </c>
      <c r="S672" s="182">
        <v>11</v>
      </c>
      <c r="T672" s="515">
        <v>11</v>
      </c>
      <c r="U672" s="515">
        <v>0</v>
      </c>
    </row>
    <row r="673" spans="1:21">
      <c r="A673" s="512">
        <v>15</v>
      </c>
      <c r="B673" s="513" t="s">
        <v>1502</v>
      </c>
      <c r="C673" s="514" t="s">
        <v>1479</v>
      </c>
      <c r="D673" s="513" t="s">
        <v>213</v>
      </c>
      <c r="E673" s="513" t="s">
        <v>1495</v>
      </c>
      <c r="F673" s="513" t="s">
        <v>474</v>
      </c>
      <c r="G673" s="182">
        <v>65</v>
      </c>
      <c r="H673" s="182">
        <v>0</v>
      </c>
      <c r="I673" s="182">
        <v>0</v>
      </c>
      <c r="J673" s="182">
        <v>0</v>
      </c>
      <c r="K673" s="182">
        <v>896</v>
      </c>
      <c r="L673" s="182">
        <v>0</v>
      </c>
      <c r="M673" s="182">
        <v>896</v>
      </c>
      <c r="N673" s="182">
        <v>896</v>
      </c>
      <c r="O673" s="182">
        <v>0</v>
      </c>
      <c r="P673" s="182">
        <v>896</v>
      </c>
      <c r="Q673" s="182">
        <v>0</v>
      </c>
      <c r="R673" s="182">
        <v>0</v>
      </c>
      <c r="S673" s="182">
        <v>0</v>
      </c>
      <c r="T673" s="515">
        <v>0</v>
      </c>
      <c r="U673" s="515">
        <v>0</v>
      </c>
    </row>
    <row r="674" spans="1:21">
      <c r="A674" s="512">
        <v>16</v>
      </c>
      <c r="B674" s="513" t="s">
        <v>1503</v>
      </c>
      <c r="C674" s="514" t="s">
        <v>1479</v>
      </c>
      <c r="D674" s="513" t="s">
        <v>213</v>
      </c>
      <c r="E674" s="513" t="s">
        <v>1493</v>
      </c>
      <c r="F674" s="513" t="s">
        <v>474</v>
      </c>
      <c r="G674" s="182">
        <v>33</v>
      </c>
      <c r="H674" s="182">
        <v>0</v>
      </c>
      <c r="I674" s="182">
        <v>0</v>
      </c>
      <c r="J674" s="182">
        <v>0</v>
      </c>
      <c r="K674" s="182">
        <v>445</v>
      </c>
      <c r="L674" s="182">
        <v>0</v>
      </c>
      <c r="M674" s="182">
        <v>445</v>
      </c>
      <c r="N674" s="182">
        <v>445</v>
      </c>
      <c r="O674" s="182">
        <v>0</v>
      </c>
      <c r="P674" s="182">
        <v>445</v>
      </c>
      <c r="Q674" s="182">
        <v>0</v>
      </c>
      <c r="R674" s="182">
        <v>0</v>
      </c>
      <c r="S674" s="182">
        <v>0</v>
      </c>
      <c r="T674" s="515">
        <v>0</v>
      </c>
      <c r="U674" s="515">
        <v>0</v>
      </c>
    </row>
    <row r="675" spans="1:21">
      <c r="A675" s="512">
        <v>17</v>
      </c>
      <c r="B675" s="513" t="s">
        <v>1504</v>
      </c>
      <c r="C675" s="514" t="s">
        <v>1479</v>
      </c>
      <c r="D675" s="513" t="s">
        <v>213</v>
      </c>
      <c r="E675" s="513" t="s">
        <v>1505</v>
      </c>
      <c r="F675" s="513" t="s">
        <v>474</v>
      </c>
      <c r="G675" s="182">
        <v>309</v>
      </c>
      <c r="H675" s="182">
        <v>3747.06</v>
      </c>
      <c r="I675" s="182">
        <v>55.94</v>
      </c>
      <c r="J675" s="182">
        <v>3803</v>
      </c>
      <c r="K675" s="182">
        <v>3525.02</v>
      </c>
      <c r="L675" s="182">
        <v>19.98</v>
      </c>
      <c r="M675" s="182">
        <v>3545</v>
      </c>
      <c r="N675" s="182">
        <v>10872.08</v>
      </c>
      <c r="O675" s="182">
        <v>75.92</v>
      </c>
      <c r="P675" s="182">
        <v>10948</v>
      </c>
      <c r="Q675" s="182">
        <v>-3600</v>
      </c>
      <c r="R675" s="182">
        <v>0</v>
      </c>
      <c r="S675" s="182">
        <v>-3600</v>
      </c>
      <c r="T675" s="515">
        <v>-3600</v>
      </c>
      <c r="U675" s="515">
        <v>0</v>
      </c>
    </row>
    <row r="676" spans="1:21">
      <c r="A676" s="512">
        <v>18</v>
      </c>
      <c r="B676" s="513" t="s">
        <v>1506</v>
      </c>
      <c r="C676" s="514" t="s">
        <v>1479</v>
      </c>
      <c r="D676" s="513" t="s">
        <v>213</v>
      </c>
      <c r="E676" s="513" t="s">
        <v>1507</v>
      </c>
      <c r="F676" s="513" t="s">
        <v>273</v>
      </c>
      <c r="G676" s="182">
        <v>63</v>
      </c>
      <c r="H676" s="182">
        <v>0</v>
      </c>
      <c r="I676" s="182">
        <v>0</v>
      </c>
      <c r="J676" s="182">
        <v>0</v>
      </c>
      <c r="K676" s="182">
        <v>411</v>
      </c>
      <c r="L676" s="182">
        <v>0</v>
      </c>
      <c r="M676" s="182">
        <v>411</v>
      </c>
      <c r="N676" s="182">
        <v>410</v>
      </c>
      <c r="O676" s="182">
        <v>0</v>
      </c>
      <c r="P676" s="182">
        <v>410</v>
      </c>
      <c r="Q676" s="182">
        <v>1</v>
      </c>
      <c r="R676" s="182">
        <v>0</v>
      </c>
      <c r="S676" s="182">
        <v>1</v>
      </c>
      <c r="T676" s="515">
        <v>1</v>
      </c>
      <c r="U676" s="515">
        <v>0</v>
      </c>
    </row>
    <row r="677" spans="1:21">
      <c r="A677" s="512">
        <v>19</v>
      </c>
      <c r="B677" s="513" t="s">
        <v>1508</v>
      </c>
      <c r="C677" s="514" t="s">
        <v>1479</v>
      </c>
      <c r="D677" s="513" t="s">
        <v>213</v>
      </c>
      <c r="E677" s="513" t="s">
        <v>1493</v>
      </c>
      <c r="F677" s="513" t="s">
        <v>474</v>
      </c>
      <c r="G677" s="182">
        <v>0</v>
      </c>
      <c r="H677" s="182">
        <v>290</v>
      </c>
      <c r="I677" s="182">
        <v>0</v>
      </c>
      <c r="J677" s="182">
        <v>290</v>
      </c>
      <c r="K677" s="182">
        <v>125.46</v>
      </c>
      <c r="L677" s="182">
        <v>1.54</v>
      </c>
      <c r="M677" s="182">
        <v>127</v>
      </c>
      <c r="N677" s="182">
        <v>415.46</v>
      </c>
      <c r="O677" s="182">
        <v>1.54</v>
      </c>
      <c r="P677" s="182">
        <v>417</v>
      </c>
      <c r="Q677" s="182">
        <v>0</v>
      </c>
      <c r="R677" s="182">
        <v>0</v>
      </c>
      <c r="S677" s="182">
        <v>0</v>
      </c>
      <c r="T677" s="515">
        <v>0</v>
      </c>
      <c r="U677" s="515">
        <v>0</v>
      </c>
    </row>
    <row r="678" spans="1:21">
      <c r="A678" s="512">
        <v>20</v>
      </c>
      <c r="B678" s="513" t="s">
        <v>1509</v>
      </c>
      <c r="C678" s="514" t="s">
        <v>1479</v>
      </c>
      <c r="D678" s="513" t="s">
        <v>213</v>
      </c>
      <c r="E678" s="513" t="s">
        <v>1510</v>
      </c>
      <c r="F678" s="513" t="s">
        <v>474</v>
      </c>
      <c r="G678" s="182">
        <v>25</v>
      </c>
      <c r="H678" s="182">
        <v>0</v>
      </c>
      <c r="I678" s="182">
        <v>0</v>
      </c>
      <c r="J678" s="182">
        <v>0</v>
      </c>
      <c r="K678" s="182">
        <v>367</v>
      </c>
      <c r="L678" s="182">
        <v>0</v>
      </c>
      <c r="M678" s="182">
        <v>367</v>
      </c>
      <c r="N678" s="182">
        <v>370</v>
      </c>
      <c r="O678" s="182">
        <v>0</v>
      </c>
      <c r="P678" s="182">
        <v>370</v>
      </c>
      <c r="Q678" s="182">
        <v>-3</v>
      </c>
      <c r="R678" s="182">
        <v>0</v>
      </c>
      <c r="S678" s="182">
        <v>-3</v>
      </c>
      <c r="T678" s="515">
        <v>-3</v>
      </c>
      <c r="U678" s="515">
        <v>0</v>
      </c>
    </row>
    <row r="679" spans="1:21">
      <c r="A679" s="512">
        <v>21</v>
      </c>
      <c r="B679" s="513" t="s">
        <v>1511</v>
      </c>
      <c r="C679" s="514" t="s">
        <v>1479</v>
      </c>
      <c r="D679" s="513" t="s">
        <v>213</v>
      </c>
      <c r="E679" s="513" t="s">
        <v>1507</v>
      </c>
      <c r="F679" s="513" t="s">
        <v>273</v>
      </c>
      <c r="G679" s="182">
        <v>35</v>
      </c>
      <c r="H679" s="182">
        <v>330</v>
      </c>
      <c r="I679" s="182">
        <v>0</v>
      </c>
      <c r="J679" s="182">
        <v>330</v>
      </c>
      <c r="K679" s="182">
        <v>256.24</v>
      </c>
      <c r="L679" s="182">
        <v>1.76</v>
      </c>
      <c r="M679" s="182">
        <v>258</v>
      </c>
      <c r="N679" s="182">
        <v>0</v>
      </c>
      <c r="O679" s="182">
        <v>0</v>
      </c>
      <c r="P679" s="182">
        <v>0</v>
      </c>
      <c r="Q679" s="182">
        <v>586.24</v>
      </c>
      <c r="R679" s="182">
        <v>1.76</v>
      </c>
      <c r="S679" s="182">
        <v>588</v>
      </c>
      <c r="T679" s="515">
        <v>588</v>
      </c>
      <c r="U679" s="515">
        <v>0</v>
      </c>
    </row>
    <row r="680" spans="1:21">
      <c r="A680" s="512">
        <v>22</v>
      </c>
      <c r="B680" s="513" t="s">
        <v>1512</v>
      </c>
      <c r="C680" s="514" t="s">
        <v>1479</v>
      </c>
      <c r="D680" s="513" t="s">
        <v>213</v>
      </c>
      <c r="E680" s="513" t="s">
        <v>1500</v>
      </c>
      <c r="F680" s="513" t="s">
        <v>474</v>
      </c>
      <c r="G680" s="182">
        <v>0</v>
      </c>
      <c r="H680" s="182">
        <v>832.68</v>
      </c>
      <c r="I680" s="182">
        <v>21.32</v>
      </c>
      <c r="J680" s="182">
        <v>854</v>
      </c>
      <c r="K680" s="182">
        <v>125.26</v>
      </c>
      <c r="L680" s="182">
        <v>7.74</v>
      </c>
      <c r="M680" s="182">
        <v>133</v>
      </c>
      <c r="N680" s="182">
        <v>0</v>
      </c>
      <c r="O680" s="182">
        <v>0</v>
      </c>
      <c r="P680" s="182">
        <v>0</v>
      </c>
      <c r="Q680" s="182">
        <v>957.94</v>
      </c>
      <c r="R680" s="182">
        <v>29.06</v>
      </c>
      <c r="S680" s="182">
        <v>987</v>
      </c>
      <c r="T680" s="515">
        <v>987</v>
      </c>
      <c r="U680" s="515">
        <v>0</v>
      </c>
    </row>
    <row r="681" spans="1:21">
      <c r="A681" s="512">
        <v>23</v>
      </c>
      <c r="B681" s="513" t="s">
        <v>1513</v>
      </c>
      <c r="C681" s="514" t="s">
        <v>1479</v>
      </c>
      <c r="D681" s="513" t="s">
        <v>213</v>
      </c>
      <c r="E681" s="513" t="s">
        <v>1497</v>
      </c>
      <c r="F681" s="513" t="s">
        <v>474</v>
      </c>
      <c r="G681" s="182">
        <v>407</v>
      </c>
      <c r="H681" s="182">
        <v>-15528.12</v>
      </c>
      <c r="I681" s="182">
        <v>30.12</v>
      </c>
      <c r="J681" s="182">
        <v>-15498</v>
      </c>
      <c r="K681" s="182">
        <v>4956</v>
      </c>
      <c r="L681" s="182">
        <v>0</v>
      </c>
      <c r="M681" s="182">
        <v>4956</v>
      </c>
      <c r="N681" s="182">
        <v>0</v>
      </c>
      <c r="O681" s="182">
        <v>0</v>
      </c>
      <c r="P681" s="182">
        <v>0</v>
      </c>
      <c r="Q681" s="182">
        <v>-10572.12</v>
      </c>
      <c r="R681" s="182">
        <v>30.12</v>
      </c>
      <c r="S681" s="182">
        <v>-10542</v>
      </c>
      <c r="T681" s="515">
        <v>-10542</v>
      </c>
      <c r="U681" s="515">
        <v>0</v>
      </c>
    </row>
    <row r="682" spans="1:21">
      <c r="A682" s="512">
        <v>24</v>
      </c>
      <c r="B682" s="513" t="s">
        <v>1514</v>
      </c>
      <c r="C682" s="514" t="s">
        <v>1479</v>
      </c>
      <c r="D682" s="513" t="s">
        <v>213</v>
      </c>
      <c r="E682" s="513" t="s">
        <v>1495</v>
      </c>
      <c r="F682" s="513" t="s">
        <v>474</v>
      </c>
      <c r="G682" s="182">
        <v>0</v>
      </c>
      <c r="H682" s="182">
        <v>2492.7800000000002</v>
      </c>
      <c r="I682" s="182">
        <v>114.22</v>
      </c>
      <c r="J682" s="182">
        <v>2607</v>
      </c>
      <c r="K682" s="182">
        <v>124.65</v>
      </c>
      <c r="L682" s="182">
        <v>24.35</v>
      </c>
      <c r="M682" s="182">
        <v>149</v>
      </c>
      <c r="N682" s="182">
        <v>0</v>
      </c>
      <c r="O682" s="182">
        <v>0</v>
      </c>
      <c r="P682" s="182">
        <v>0</v>
      </c>
      <c r="Q682" s="182">
        <v>2617.4299999999998</v>
      </c>
      <c r="R682" s="182">
        <v>138.57</v>
      </c>
      <c r="S682" s="182">
        <v>2756</v>
      </c>
      <c r="T682" s="515">
        <v>2756</v>
      </c>
      <c r="U682" s="515">
        <v>0</v>
      </c>
    </row>
    <row r="683" spans="1:21">
      <c r="A683" s="512">
        <v>25</v>
      </c>
      <c r="B683" s="513" t="s">
        <v>1515</v>
      </c>
      <c r="C683" s="514" t="s">
        <v>1479</v>
      </c>
      <c r="D683" s="513" t="s">
        <v>213</v>
      </c>
      <c r="E683" s="513" t="s">
        <v>1516</v>
      </c>
      <c r="F683" s="513" t="s">
        <v>474</v>
      </c>
      <c r="G683" s="182">
        <v>28</v>
      </c>
      <c r="H683" s="182">
        <v>0</v>
      </c>
      <c r="I683" s="182">
        <v>0</v>
      </c>
      <c r="J683" s="182">
        <v>0</v>
      </c>
      <c r="K683" s="182">
        <v>459</v>
      </c>
      <c r="L683" s="182">
        <v>0</v>
      </c>
      <c r="M683" s="182">
        <v>459</v>
      </c>
      <c r="N683" s="182">
        <v>459</v>
      </c>
      <c r="O683" s="182">
        <v>0</v>
      </c>
      <c r="P683" s="182">
        <v>459</v>
      </c>
      <c r="Q683" s="182">
        <v>0</v>
      </c>
      <c r="R683" s="182">
        <v>0</v>
      </c>
      <c r="S683" s="182">
        <v>0</v>
      </c>
      <c r="T683" s="515">
        <v>0</v>
      </c>
      <c r="U683" s="515">
        <v>0</v>
      </c>
    </row>
    <row r="684" spans="1:21">
      <c r="A684" s="512">
        <v>26</v>
      </c>
      <c r="B684" s="513" t="s">
        <v>1517</v>
      </c>
      <c r="C684" s="514" t="s">
        <v>1479</v>
      </c>
      <c r="D684" s="513" t="s">
        <v>213</v>
      </c>
      <c r="E684" s="513" t="s">
        <v>1518</v>
      </c>
      <c r="F684" s="513" t="s">
        <v>474</v>
      </c>
      <c r="G684" s="182">
        <v>57</v>
      </c>
      <c r="H684" s="182">
        <v>0</v>
      </c>
      <c r="I684" s="182">
        <v>0</v>
      </c>
      <c r="J684" s="182">
        <v>0</v>
      </c>
      <c r="K684" s="182">
        <v>685</v>
      </c>
      <c r="L684" s="182">
        <v>0</v>
      </c>
      <c r="M684" s="182">
        <v>685</v>
      </c>
      <c r="N684" s="182">
        <v>685</v>
      </c>
      <c r="O684" s="182">
        <v>0</v>
      </c>
      <c r="P684" s="182">
        <v>685</v>
      </c>
      <c r="Q684" s="182">
        <v>0</v>
      </c>
      <c r="R684" s="182">
        <v>0</v>
      </c>
      <c r="S684" s="182">
        <v>0</v>
      </c>
      <c r="T684" s="515">
        <v>0</v>
      </c>
      <c r="U684" s="515">
        <v>0</v>
      </c>
    </row>
    <row r="685" spans="1:21">
      <c r="A685" s="512">
        <v>27</v>
      </c>
      <c r="B685" s="513" t="s">
        <v>1519</v>
      </c>
      <c r="C685" s="514" t="s">
        <v>1479</v>
      </c>
      <c r="D685" s="513" t="s">
        <v>213</v>
      </c>
      <c r="E685" s="513" t="s">
        <v>1495</v>
      </c>
      <c r="F685" s="513" t="s">
        <v>474</v>
      </c>
      <c r="G685" s="182">
        <v>20</v>
      </c>
      <c r="H685" s="182">
        <v>0</v>
      </c>
      <c r="I685" s="182">
        <v>0</v>
      </c>
      <c r="J685" s="182">
        <v>0</v>
      </c>
      <c r="K685" s="182">
        <v>319</v>
      </c>
      <c r="L685" s="182">
        <v>0</v>
      </c>
      <c r="M685" s="182">
        <v>319</v>
      </c>
      <c r="N685" s="182">
        <v>319</v>
      </c>
      <c r="O685" s="182">
        <v>0</v>
      </c>
      <c r="P685" s="182">
        <v>319</v>
      </c>
      <c r="Q685" s="182">
        <v>0</v>
      </c>
      <c r="R685" s="182">
        <v>0</v>
      </c>
      <c r="S685" s="182">
        <v>0</v>
      </c>
      <c r="T685" s="515">
        <v>0</v>
      </c>
      <c r="U685" s="515">
        <v>0</v>
      </c>
    </row>
    <row r="686" spans="1:21">
      <c r="A686" s="512">
        <v>28</v>
      </c>
      <c r="B686" s="513" t="s">
        <v>1520</v>
      </c>
      <c r="C686" s="514" t="s">
        <v>1479</v>
      </c>
      <c r="D686" s="513" t="s">
        <v>213</v>
      </c>
      <c r="E686" s="513" t="s">
        <v>1521</v>
      </c>
      <c r="F686" s="513" t="s">
        <v>474</v>
      </c>
      <c r="G686" s="182">
        <v>0</v>
      </c>
      <c r="H686" s="182">
        <v>0</v>
      </c>
      <c r="I686" s="182">
        <v>0</v>
      </c>
      <c r="J686" s="182">
        <v>0</v>
      </c>
      <c r="K686" s="182">
        <v>125</v>
      </c>
      <c r="L686" s="182">
        <v>0</v>
      </c>
      <c r="M686" s="182">
        <v>125</v>
      </c>
      <c r="N686" s="182">
        <v>125</v>
      </c>
      <c r="O686" s="182">
        <v>0</v>
      </c>
      <c r="P686" s="182">
        <v>125</v>
      </c>
      <c r="Q686" s="182">
        <v>0</v>
      </c>
      <c r="R686" s="182">
        <v>0</v>
      </c>
      <c r="S686" s="182">
        <v>0</v>
      </c>
      <c r="T686" s="515">
        <v>0</v>
      </c>
      <c r="U686" s="515">
        <v>0</v>
      </c>
    </row>
    <row r="687" spans="1:21">
      <c r="A687" s="512">
        <v>29</v>
      </c>
      <c r="B687" s="513" t="s">
        <v>1522</v>
      </c>
      <c r="C687" s="514" t="s">
        <v>1479</v>
      </c>
      <c r="D687" s="513" t="s">
        <v>213</v>
      </c>
      <c r="E687" s="513" t="s">
        <v>1493</v>
      </c>
      <c r="F687" s="513" t="s">
        <v>474</v>
      </c>
      <c r="G687" s="182">
        <v>18</v>
      </c>
      <c r="H687" s="182">
        <v>0</v>
      </c>
      <c r="I687" s="182">
        <v>0</v>
      </c>
      <c r="J687" s="182">
        <v>0</v>
      </c>
      <c r="K687" s="182">
        <v>299</v>
      </c>
      <c r="L687" s="182">
        <v>0</v>
      </c>
      <c r="M687" s="182">
        <v>299</v>
      </c>
      <c r="N687" s="182">
        <v>299</v>
      </c>
      <c r="O687" s="182">
        <v>0</v>
      </c>
      <c r="P687" s="182">
        <v>299</v>
      </c>
      <c r="Q687" s="182">
        <v>0</v>
      </c>
      <c r="R687" s="182">
        <v>0</v>
      </c>
      <c r="S687" s="182">
        <v>0</v>
      </c>
      <c r="T687" s="515">
        <v>0</v>
      </c>
      <c r="U687" s="515">
        <v>0</v>
      </c>
    </row>
    <row r="688" spans="1:21">
      <c r="A688" s="512">
        <v>30</v>
      </c>
      <c r="B688" s="513" t="s">
        <v>1523</v>
      </c>
      <c r="C688" s="514" t="s">
        <v>1479</v>
      </c>
      <c r="D688" s="513" t="s">
        <v>213</v>
      </c>
      <c r="E688" s="513" t="s">
        <v>1524</v>
      </c>
      <c r="F688" s="513" t="s">
        <v>285</v>
      </c>
      <c r="G688" s="182">
        <v>7</v>
      </c>
      <c r="H688" s="182">
        <v>345.16</v>
      </c>
      <c r="I688" s="182">
        <v>3.84</v>
      </c>
      <c r="J688" s="182">
        <v>349</v>
      </c>
      <c r="K688" s="182">
        <v>135.09</v>
      </c>
      <c r="L688" s="182">
        <v>2.91</v>
      </c>
      <c r="M688" s="182">
        <v>138</v>
      </c>
      <c r="N688" s="182">
        <v>0</v>
      </c>
      <c r="O688" s="182">
        <v>0</v>
      </c>
      <c r="P688" s="182">
        <v>0</v>
      </c>
      <c r="Q688" s="182">
        <v>480.25</v>
      </c>
      <c r="R688" s="182">
        <v>6.75</v>
      </c>
      <c r="S688" s="182">
        <v>487</v>
      </c>
      <c r="T688" s="515">
        <v>487</v>
      </c>
      <c r="U688" s="515">
        <v>0</v>
      </c>
    </row>
    <row r="689" spans="1:21">
      <c r="A689" s="512">
        <v>31</v>
      </c>
      <c r="B689" s="513" t="s">
        <v>1525</v>
      </c>
      <c r="C689" s="514" t="s">
        <v>1479</v>
      </c>
      <c r="D689" s="513" t="s">
        <v>213</v>
      </c>
      <c r="E689" s="513" t="s">
        <v>1526</v>
      </c>
      <c r="F689" s="513" t="s">
        <v>474</v>
      </c>
      <c r="G689" s="182">
        <v>10</v>
      </c>
      <c r="H689" s="182">
        <v>0</v>
      </c>
      <c r="I689" s="182">
        <v>0</v>
      </c>
      <c r="J689" s="182">
        <v>0</v>
      </c>
      <c r="K689" s="182">
        <v>222</v>
      </c>
      <c r="L689" s="182">
        <v>0</v>
      </c>
      <c r="M689" s="182">
        <v>222</v>
      </c>
      <c r="N689" s="182">
        <v>222</v>
      </c>
      <c r="O689" s="182">
        <v>0</v>
      </c>
      <c r="P689" s="182">
        <v>222</v>
      </c>
      <c r="Q689" s="182">
        <v>0</v>
      </c>
      <c r="R689" s="182">
        <v>0</v>
      </c>
      <c r="S689" s="182">
        <v>0</v>
      </c>
      <c r="T689" s="515">
        <v>0</v>
      </c>
      <c r="U689" s="515">
        <v>0</v>
      </c>
    </row>
    <row r="690" spans="1:21">
      <c r="A690" s="512">
        <v>32</v>
      </c>
      <c r="B690" s="513" t="s">
        <v>1527</v>
      </c>
      <c r="C690" s="514" t="s">
        <v>1479</v>
      </c>
      <c r="D690" s="513" t="s">
        <v>213</v>
      </c>
      <c r="E690" s="513" t="s">
        <v>1524</v>
      </c>
      <c r="F690" s="513" t="s">
        <v>285</v>
      </c>
      <c r="G690" s="182">
        <v>17</v>
      </c>
      <c r="H690" s="182">
        <v>8</v>
      </c>
      <c r="I690" s="182">
        <v>0</v>
      </c>
      <c r="J690" s="182">
        <v>8</v>
      </c>
      <c r="K690" s="182">
        <v>185</v>
      </c>
      <c r="L690" s="182">
        <v>0</v>
      </c>
      <c r="M690" s="182">
        <v>185</v>
      </c>
      <c r="N690" s="182">
        <v>0</v>
      </c>
      <c r="O690" s="182">
        <v>0</v>
      </c>
      <c r="P690" s="182">
        <v>0</v>
      </c>
      <c r="Q690" s="182">
        <v>193</v>
      </c>
      <c r="R690" s="182">
        <v>0</v>
      </c>
      <c r="S690" s="182">
        <v>193</v>
      </c>
      <c r="T690" s="515">
        <v>193</v>
      </c>
      <c r="U690" s="515">
        <v>0</v>
      </c>
    </row>
    <row r="691" spans="1:21">
      <c r="A691" s="512">
        <v>33</v>
      </c>
      <c r="B691" s="513" t="s">
        <v>1528</v>
      </c>
      <c r="C691" s="514" t="s">
        <v>1479</v>
      </c>
      <c r="D691" s="513" t="s">
        <v>213</v>
      </c>
      <c r="E691" s="513" t="s">
        <v>1497</v>
      </c>
      <c r="F691" s="513" t="s">
        <v>474</v>
      </c>
      <c r="G691" s="182">
        <v>358</v>
      </c>
      <c r="H691" s="182">
        <v>-13102.46</v>
      </c>
      <c r="I691" s="182">
        <v>14.46</v>
      </c>
      <c r="J691" s="182">
        <v>-13088</v>
      </c>
      <c r="K691" s="182">
        <v>4178</v>
      </c>
      <c r="L691" s="182">
        <v>0</v>
      </c>
      <c r="M691" s="182">
        <v>4178</v>
      </c>
      <c r="N691" s="182">
        <v>0</v>
      </c>
      <c r="O691" s="182">
        <v>0</v>
      </c>
      <c r="P691" s="182">
        <v>0</v>
      </c>
      <c r="Q691" s="182">
        <v>-8924.4599999999991</v>
      </c>
      <c r="R691" s="182">
        <v>14.46</v>
      </c>
      <c r="S691" s="182">
        <v>-8910</v>
      </c>
      <c r="T691" s="515">
        <v>-8910</v>
      </c>
      <c r="U691" s="515">
        <v>0</v>
      </c>
    </row>
    <row r="692" spans="1:21">
      <c r="A692" s="512">
        <v>34</v>
      </c>
      <c r="B692" s="513" t="s">
        <v>1529</v>
      </c>
      <c r="C692" s="514" t="s">
        <v>1479</v>
      </c>
      <c r="D692" s="513" t="s">
        <v>213</v>
      </c>
      <c r="E692" s="513" t="s">
        <v>1500</v>
      </c>
      <c r="F692" s="513" t="s">
        <v>474</v>
      </c>
      <c r="G692" s="182">
        <v>147</v>
      </c>
      <c r="H692" s="182">
        <v>-27</v>
      </c>
      <c r="I692" s="182">
        <v>0</v>
      </c>
      <c r="J692" s="182">
        <v>-27</v>
      </c>
      <c r="K692" s="182">
        <v>1655.03</v>
      </c>
      <c r="L692" s="182">
        <v>1.97</v>
      </c>
      <c r="M692" s="182">
        <v>1657</v>
      </c>
      <c r="N692" s="182">
        <v>1628.03</v>
      </c>
      <c r="O692" s="182">
        <v>1.97</v>
      </c>
      <c r="P692" s="182">
        <v>1630</v>
      </c>
      <c r="Q692" s="182">
        <v>0</v>
      </c>
      <c r="R692" s="182">
        <v>0</v>
      </c>
      <c r="S692" s="182">
        <v>0</v>
      </c>
      <c r="T692" s="515">
        <v>0</v>
      </c>
      <c r="U692" s="515">
        <v>0</v>
      </c>
    </row>
    <row r="693" spans="1:21">
      <c r="A693" s="524"/>
      <c r="B693" s="525"/>
      <c r="C693" s="526"/>
      <c r="D693" s="525"/>
      <c r="E693" s="525"/>
      <c r="F693" s="525"/>
      <c r="G693" s="525"/>
      <c r="H693" s="525"/>
      <c r="I693" s="525"/>
      <c r="J693" s="525"/>
      <c r="K693" s="525"/>
      <c r="L693" s="525"/>
      <c r="M693" s="525"/>
      <c r="N693" s="510"/>
      <c r="O693" s="510"/>
      <c r="P693" s="510"/>
      <c r="Q693" s="510"/>
      <c r="R693" s="510"/>
      <c r="S693" s="510"/>
      <c r="T693" s="515">
        <v>0</v>
      </c>
      <c r="U693" s="515">
        <v>0</v>
      </c>
    </row>
    <row r="694" spans="1:21">
      <c r="A694" s="512">
        <v>1</v>
      </c>
      <c r="B694" s="513" t="s">
        <v>979</v>
      </c>
      <c r="C694" s="514" t="s">
        <v>1530</v>
      </c>
      <c r="D694" s="513" t="s">
        <v>214</v>
      </c>
      <c r="E694" s="513" t="s">
        <v>1531</v>
      </c>
      <c r="F694" s="513" t="s">
        <v>285</v>
      </c>
      <c r="G694" s="182">
        <v>0</v>
      </c>
      <c r="H694" s="182">
        <v>0</v>
      </c>
      <c r="I694" s="182">
        <v>0</v>
      </c>
      <c r="J694" s="182">
        <v>0</v>
      </c>
      <c r="K694" s="182">
        <v>320</v>
      </c>
      <c r="L694" s="182">
        <v>0</v>
      </c>
      <c r="M694" s="182">
        <v>320</v>
      </c>
      <c r="N694" s="182">
        <v>320</v>
      </c>
      <c r="O694" s="182">
        <v>0</v>
      </c>
      <c r="P694" s="182">
        <v>320</v>
      </c>
      <c r="Q694" s="182">
        <v>0</v>
      </c>
      <c r="R694" s="182">
        <v>0</v>
      </c>
      <c r="S694" s="182">
        <v>0</v>
      </c>
      <c r="T694" s="515">
        <v>0</v>
      </c>
      <c r="U694" s="515">
        <v>0</v>
      </c>
    </row>
    <row r="695" spans="1:21">
      <c r="A695" s="512">
        <v>2</v>
      </c>
      <c r="B695" s="513" t="s">
        <v>711</v>
      </c>
      <c r="C695" s="514" t="s">
        <v>1530</v>
      </c>
      <c r="D695" s="513" t="s">
        <v>214</v>
      </c>
      <c r="E695" s="513" t="s">
        <v>1531</v>
      </c>
      <c r="F695" s="513" t="s">
        <v>285</v>
      </c>
      <c r="G695" s="182">
        <v>0</v>
      </c>
      <c r="H695" s="182">
        <v>1180.02</v>
      </c>
      <c r="I695" s="182">
        <v>8.98</v>
      </c>
      <c r="J695" s="182">
        <v>1189</v>
      </c>
      <c r="K695" s="182">
        <v>319.73</v>
      </c>
      <c r="L695" s="182">
        <v>11.27</v>
      </c>
      <c r="M695" s="182">
        <v>331</v>
      </c>
      <c r="N695" s="182">
        <v>651.02</v>
      </c>
      <c r="O695" s="182">
        <v>8.98</v>
      </c>
      <c r="P695" s="182">
        <v>660</v>
      </c>
      <c r="Q695" s="182">
        <v>848.73</v>
      </c>
      <c r="R695" s="182">
        <v>11.27</v>
      </c>
      <c r="S695" s="182">
        <v>860</v>
      </c>
      <c r="T695" s="515">
        <v>860</v>
      </c>
      <c r="U695" s="515">
        <v>0</v>
      </c>
    </row>
    <row r="696" spans="1:21">
      <c r="A696" s="512">
        <v>3</v>
      </c>
      <c r="B696" s="513" t="s">
        <v>977</v>
      </c>
      <c r="C696" s="514" t="s">
        <v>1530</v>
      </c>
      <c r="D696" s="513" t="s">
        <v>214</v>
      </c>
      <c r="E696" s="513" t="s">
        <v>1531</v>
      </c>
      <c r="F696" s="513" t="s">
        <v>285</v>
      </c>
      <c r="G696" s="182">
        <v>0</v>
      </c>
      <c r="H696" s="182">
        <v>0</v>
      </c>
      <c r="I696" s="182">
        <v>0</v>
      </c>
      <c r="J696" s="182">
        <v>0</v>
      </c>
      <c r="K696" s="182">
        <v>320</v>
      </c>
      <c r="L696" s="182">
        <v>0</v>
      </c>
      <c r="M696" s="182">
        <v>320</v>
      </c>
      <c r="N696" s="182">
        <v>320</v>
      </c>
      <c r="O696" s="182">
        <v>0</v>
      </c>
      <c r="P696" s="182">
        <v>320</v>
      </c>
      <c r="Q696" s="182">
        <v>0</v>
      </c>
      <c r="R696" s="182">
        <v>0</v>
      </c>
      <c r="S696" s="182">
        <v>0</v>
      </c>
      <c r="T696" s="515">
        <v>0</v>
      </c>
      <c r="U696" s="515">
        <v>0</v>
      </c>
    </row>
    <row r="697" spans="1:21">
      <c r="A697" s="524"/>
      <c r="B697" s="525"/>
      <c r="C697" s="526"/>
      <c r="D697" s="525"/>
      <c r="E697" s="525"/>
      <c r="F697" s="525"/>
      <c r="G697" s="525"/>
      <c r="H697" s="525"/>
      <c r="I697" s="525"/>
      <c r="J697" s="525"/>
      <c r="K697" s="525"/>
      <c r="L697" s="525"/>
      <c r="M697" s="525"/>
      <c r="N697" s="510"/>
      <c r="O697" s="510"/>
      <c r="P697" s="510"/>
      <c r="Q697" s="510"/>
      <c r="R697" s="510"/>
      <c r="S697" s="510"/>
      <c r="T697" s="515">
        <v>0</v>
      </c>
      <c r="U697" s="515">
        <v>0</v>
      </c>
    </row>
    <row r="698" spans="1:21">
      <c r="A698" s="512">
        <v>1</v>
      </c>
      <c r="B698" s="513" t="s">
        <v>1532</v>
      </c>
      <c r="C698" s="514" t="s">
        <v>15</v>
      </c>
      <c r="D698" s="513" t="s">
        <v>204</v>
      </c>
      <c r="E698" s="513" t="s">
        <v>1533</v>
      </c>
      <c r="F698" s="513" t="s">
        <v>474</v>
      </c>
      <c r="G698" s="182">
        <v>3450</v>
      </c>
      <c r="H698" s="182">
        <v>273.89</v>
      </c>
      <c r="I698" s="182">
        <v>0</v>
      </c>
      <c r="J698" s="182">
        <v>273.89</v>
      </c>
      <c r="K698" s="182">
        <v>43372.27</v>
      </c>
      <c r="L698" s="182">
        <v>111.79</v>
      </c>
      <c r="M698" s="182">
        <v>43484.06</v>
      </c>
      <c r="N698" s="182">
        <v>45749.32</v>
      </c>
      <c r="O698" s="182">
        <v>111.79</v>
      </c>
      <c r="P698" s="182">
        <v>45861.11</v>
      </c>
      <c r="Q698" s="182">
        <v>-2103.16</v>
      </c>
      <c r="R698" s="182">
        <v>0</v>
      </c>
      <c r="S698" s="182">
        <v>-2103.16</v>
      </c>
      <c r="T698" s="515">
        <v>-2103.16</v>
      </c>
      <c r="U698" s="516">
        <v>3.6399999999999998E-12</v>
      </c>
    </row>
    <row r="699" spans="1:21">
      <c r="A699" s="512">
        <v>2</v>
      </c>
      <c r="B699" s="513" t="s">
        <v>1534</v>
      </c>
      <c r="C699" s="514" t="s">
        <v>15</v>
      </c>
      <c r="D699" s="513" t="s">
        <v>204</v>
      </c>
      <c r="E699" s="513" t="s">
        <v>1535</v>
      </c>
      <c r="F699" s="513" t="s">
        <v>285</v>
      </c>
      <c r="G699" s="182">
        <v>63</v>
      </c>
      <c r="H699" s="182">
        <v>-3</v>
      </c>
      <c r="I699" s="182">
        <v>0</v>
      </c>
      <c r="J699" s="182">
        <v>-3</v>
      </c>
      <c r="K699" s="182">
        <v>656</v>
      </c>
      <c r="L699" s="182">
        <v>0</v>
      </c>
      <c r="M699" s="182">
        <v>656</v>
      </c>
      <c r="N699" s="182">
        <v>650</v>
      </c>
      <c r="O699" s="182">
        <v>0</v>
      </c>
      <c r="P699" s="182">
        <v>650</v>
      </c>
      <c r="Q699" s="182">
        <v>3</v>
      </c>
      <c r="R699" s="182">
        <v>0</v>
      </c>
      <c r="S699" s="182">
        <v>3</v>
      </c>
      <c r="T699" s="515">
        <v>3</v>
      </c>
      <c r="U699" s="515">
        <v>0</v>
      </c>
    </row>
    <row r="700" spans="1:21">
      <c r="A700" s="512">
        <v>3</v>
      </c>
      <c r="B700" s="513" t="s">
        <v>1536</v>
      </c>
      <c r="C700" s="514" t="s">
        <v>15</v>
      </c>
      <c r="D700" s="513" t="s">
        <v>204</v>
      </c>
      <c r="E700" s="513" t="s">
        <v>1537</v>
      </c>
      <c r="F700" s="513" t="s">
        <v>668</v>
      </c>
      <c r="G700" s="182">
        <v>302</v>
      </c>
      <c r="H700" s="182">
        <v>0</v>
      </c>
      <c r="I700" s="182">
        <v>0</v>
      </c>
      <c r="J700" s="182">
        <v>0</v>
      </c>
      <c r="K700" s="182">
        <v>4414.87</v>
      </c>
      <c r="L700" s="182">
        <v>7.13</v>
      </c>
      <c r="M700" s="182">
        <v>4422</v>
      </c>
      <c r="N700" s="182">
        <v>4414.87</v>
      </c>
      <c r="O700" s="182">
        <v>7.13</v>
      </c>
      <c r="P700" s="182">
        <v>4422</v>
      </c>
      <c r="Q700" s="182">
        <v>0</v>
      </c>
      <c r="R700" s="182">
        <v>0</v>
      </c>
      <c r="S700" s="182">
        <v>0</v>
      </c>
      <c r="T700" s="515">
        <v>0</v>
      </c>
      <c r="U700" s="515">
        <v>0</v>
      </c>
    </row>
    <row r="701" spans="1:21">
      <c r="A701" s="512">
        <v>4</v>
      </c>
      <c r="B701" s="513">
        <v>30663</v>
      </c>
      <c r="C701" s="514" t="s">
        <v>15</v>
      </c>
      <c r="D701" s="513" t="s">
        <v>204</v>
      </c>
      <c r="E701" s="513" t="s">
        <v>1538</v>
      </c>
      <c r="F701" s="513" t="s">
        <v>474</v>
      </c>
      <c r="G701" s="182">
        <v>1428</v>
      </c>
      <c r="H701" s="182">
        <v>0</v>
      </c>
      <c r="I701" s="182">
        <v>0</v>
      </c>
      <c r="J701" s="182">
        <v>0</v>
      </c>
      <c r="K701" s="182">
        <v>17602.75</v>
      </c>
      <c r="L701" s="182">
        <v>65.25</v>
      </c>
      <c r="M701" s="182">
        <v>17668</v>
      </c>
      <c r="N701" s="182">
        <v>17602.75</v>
      </c>
      <c r="O701" s="182">
        <v>65.25</v>
      </c>
      <c r="P701" s="182">
        <v>17668</v>
      </c>
      <c r="Q701" s="182">
        <v>0</v>
      </c>
      <c r="R701" s="182">
        <v>0</v>
      </c>
      <c r="S701" s="182">
        <v>0</v>
      </c>
      <c r="T701" s="515">
        <v>0</v>
      </c>
      <c r="U701" s="515">
        <v>0</v>
      </c>
    </row>
    <row r="702" spans="1:21">
      <c r="A702" s="512">
        <v>5</v>
      </c>
      <c r="B702" s="513" t="s">
        <v>1539</v>
      </c>
      <c r="C702" s="514" t="s">
        <v>15</v>
      </c>
      <c r="D702" s="513" t="s">
        <v>204</v>
      </c>
      <c r="E702" s="513" t="s">
        <v>1540</v>
      </c>
      <c r="F702" s="513" t="s">
        <v>668</v>
      </c>
      <c r="G702" s="182">
        <v>1345</v>
      </c>
      <c r="H702" s="182">
        <v>0</v>
      </c>
      <c r="I702" s="182">
        <v>0</v>
      </c>
      <c r="J702" s="182">
        <v>0</v>
      </c>
      <c r="K702" s="182">
        <v>15085.9</v>
      </c>
      <c r="L702" s="182">
        <v>43.1</v>
      </c>
      <c r="M702" s="182">
        <v>15129</v>
      </c>
      <c r="N702" s="182">
        <v>15085.9</v>
      </c>
      <c r="O702" s="182">
        <v>43.1</v>
      </c>
      <c r="P702" s="182">
        <v>15129</v>
      </c>
      <c r="Q702" s="182">
        <v>0</v>
      </c>
      <c r="R702" s="182">
        <v>0</v>
      </c>
      <c r="S702" s="182">
        <v>0</v>
      </c>
      <c r="T702" s="515">
        <v>0</v>
      </c>
      <c r="U702" s="515">
        <v>0</v>
      </c>
    </row>
    <row r="703" spans="1:21">
      <c r="A703" s="512">
        <v>6</v>
      </c>
      <c r="B703" s="513" t="s">
        <v>1541</v>
      </c>
      <c r="C703" s="514" t="s">
        <v>15</v>
      </c>
      <c r="D703" s="513" t="s">
        <v>204</v>
      </c>
      <c r="E703" s="513" t="s">
        <v>1542</v>
      </c>
      <c r="F703" s="513" t="s">
        <v>668</v>
      </c>
      <c r="G703" s="182">
        <v>1476</v>
      </c>
      <c r="H703" s="182">
        <v>-54470</v>
      </c>
      <c r="I703" s="182">
        <v>0</v>
      </c>
      <c r="J703" s="182">
        <v>-54470</v>
      </c>
      <c r="K703" s="182">
        <v>16771.580000000002</v>
      </c>
      <c r="L703" s="182">
        <v>0</v>
      </c>
      <c r="M703" s="182">
        <v>16771.580000000002</v>
      </c>
      <c r="N703" s="182">
        <v>0</v>
      </c>
      <c r="O703" s="182">
        <v>0</v>
      </c>
      <c r="P703" s="182">
        <v>0</v>
      </c>
      <c r="Q703" s="182">
        <v>-37698.42</v>
      </c>
      <c r="R703" s="182">
        <v>0</v>
      </c>
      <c r="S703" s="182">
        <v>-37698.400000000001</v>
      </c>
      <c r="T703" s="515">
        <v>-37698.400000000001</v>
      </c>
      <c r="U703" s="515">
        <v>0</v>
      </c>
    </row>
    <row r="704" spans="1:21">
      <c r="A704" s="512">
        <v>7</v>
      </c>
      <c r="B704" s="513" t="s">
        <v>1543</v>
      </c>
      <c r="C704" s="514" t="s">
        <v>15</v>
      </c>
      <c r="D704" s="513" t="s">
        <v>204</v>
      </c>
      <c r="E704" s="513" t="s">
        <v>1544</v>
      </c>
      <c r="F704" s="513" t="s">
        <v>668</v>
      </c>
      <c r="G704" s="182">
        <v>1405</v>
      </c>
      <c r="H704" s="182">
        <v>0</v>
      </c>
      <c r="I704" s="182">
        <v>0</v>
      </c>
      <c r="J704" s="182">
        <v>0</v>
      </c>
      <c r="K704" s="182">
        <v>15010.29</v>
      </c>
      <c r="L704" s="182">
        <v>45.71</v>
      </c>
      <c r="M704" s="182">
        <v>15056</v>
      </c>
      <c r="N704" s="182">
        <v>15010.29</v>
      </c>
      <c r="O704" s="182">
        <v>45.71</v>
      </c>
      <c r="P704" s="182">
        <v>15056</v>
      </c>
      <c r="Q704" s="182">
        <v>0</v>
      </c>
      <c r="R704" s="182">
        <v>0</v>
      </c>
      <c r="S704" s="182">
        <v>0</v>
      </c>
      <c r="T704" s="515">
        <v>0</v>
      </c>
      <c r="U704" s="515">
        <v>0</v>
      </c>
    </row>
    <row r="705" spans="1:21">
      <c r="A705" s="512">
        <v>8</v>
      </c>
      <c r="B705" s="513" t="s">
        <v>1545</v>
      </c>
      <c r="C705" s="514" t="s">
        <v>15</v>
      </c>
      <c r="D705" s="513" t="s">
        <v>204</v>
      </c>
      <c r="E705" s="513" t="s">
        <v>1546</v>
      </c>
      <c r="F705" s="513" t="s">
        <v>474</v>
      </c>
      <c r="G705" s="182">
        <v>0</v>
      </c>
      <c r="H705" s="182">
        <v>14497.67</v>
      </c>
      <c r="I705" s="182">
        <v>2412.33</v>
      </c>
      <c r="J705" s="182">
        <v>16910</v>
      </c>
      <c r="K705" s="182">
        <v>374.77</v>
      </c>
      <c r="L705" s="182">
        <v>143.22999999999999</v>
      </c>
      <c r="M705" s="182">
        <v>518</v>
      </c>
      <c r="N705" s="182">
        <v>0</v>
      </c>
      <c r="O705" s="182">
        <v>0</v>
      </c>
      <c r="P705" s="182">
        <v>0</v>
      </c>
      <c r="Q705" s="182">
        <v>14872.44</v>
      </c>
      <c r="R705" s="182">
        <v>2555.56</v>
      </c>
      <c r="S705" s="182">
        <v>17428</v>
      </c>
      <c r="T705" s="515">
        <v>17428</v>
      </c>
      <c r="U705" s="515">
        <v>0</v>
      </c>
    </row>
    <row r="706" spans="1:21">
      <c r="A706" s="512">
        <v>9</v>
      </c>
      <c r="B706" s="513" t="s">
        <v>1547</v>
      </c>
      <c r="C706" s="514" t="s">
        <v>15</v>
      </c>
      <c r="D706" s="513" t="s">
        <v>204</v>
      </c>
      <c r="E706" s="513" t="s">
        <v>1548</v>
      </c>
      <c r="F706" s="513" t="s">
        <v>285</v>
      </c>
      <c r="G706" s="182">
        <v>0</v>
      </c>
      <c r="H706" s="182">
        <v>1561.68</v>
      </c>
      <c r="I706" s="182">
        <v>17.32</v>
      </c>
      <c r="J706" s="182">
        <v>1579</v>
      </c>
      <c r="K706" s="182">
        <v>319.69</v>
      </c>
      <c r="L706" s="182">
        <v>15.31</v>
      </c>
      <c r="M706" s="182">
        <v>335</v>
      </c>
      <c r="N706" s="182">
        <v>0</v>
      </c>
      <c r="O706" s="182">
        <v>0</v>
      </c>
      <c r="P706" s="182">
        <v>0</v>
      </c>
      <c r="Q706" s="182">
        <v>1881.37</v>
      </c>
      <c r="R706" s="182">
        <v>32.630000000000003</v>
      </c>
      <c r="S706" s="182">
        <v>1914</v>
      </c>
      <c r="T706" s="515">
        <v>1914</v>
      </c>
      <c r="U706" s="515">
        <v>0</v>
      </c>
    </row>
    <row r="707" spans="1:21">
      <c r="A707" s="512">
        <v>10</v>
      </c>
      <c r="B707" s="513" t="s">
        <v>1549</v>
      </c>
      <c r="C707" s="514" t="s">
        <v>15</v>
      </c>
      <c r="D707" s="513" t="s">
        <v>204</v>
      </c>
      <c r="E707" s="513" t="s">
        <v>1550</v>
      </c>
      <c r="F707" s="513" t="s">
        <v>668</v>
      </c>
      <c r="G707" s="182">
        <v>839</v>
      </c>
      <c r="H707" s="182">
        <v>0</v>
      </c>
      <c r="I707" s="182">
        <v>0</v>
      </c>
      <c r="J707" s="182">
        <v>0</v>
      </c>
      <c r="K707" s="182">
        <v>9678.99</v>
      </c>
      <c r="L707" s="182">
        <v>20.010000000000002</v>
      </c>
      <c r="M707" s="182">
        <v>9699</v>
      </c>
      <c r="N707" s="182">
        <v>9678.99</v>
      </c>
      <c r="O707" s="182">
        <v>20.010000000000002</v>
      </c>
      <c r="P707" s="182">
        <v>9699</v>
      </c>
      <c r="Q707" s="182">
        <v>0</v>
      </c>
      <c r="R707" s="182">
        <v>0</v>
      </c>
      <c r="S707" s="182">
        <v>0</v>
      </c>
      <c r="T707" s="515">
        <v>0</v>
      </c>
      <c r="U707" s="515">
        <v>0</v>
      </c>
    </row>
    <row r="708" spans="1:21">
      <c r="A708" s="512">
        <v>11</v>
      </c>
      <c r="B708" s="513" t="s">
        <v>1551</v>
      </c>
      <c r="C708" s="514" t="s">
        <v>15</v>
      </c>
      <c r="D708" s="513" t="s">
        <v>204</v>
      </c>
      <c r="E708" s="513" t="s">
        <v>1552</v>
      </c>
      <c r="F708" s="513" t="s">
        <v>474</v>
      </c>
      <c r="G708" s="182">
        <v>247</v>
      </c>
      <c r="H708" s="182">
        <v>0</v>
      </c>
      <c r="I708" s="182">
        <v>0</v>
      </c>
      <c r="J708" s="182">
        <v>0</v>
      </c>
      <c r="K708" s="182">
        <v>4482.04</v>
      </c>
      <c r="L708" s="182">
        <v>8.9600000000000009</v>
      </c>
      <c r="M708" s="182">
        <v>4491</v>
      </c>
      <c r="N708" s="182">
        <v>4482.04</v>
      </c>
      <c r="O708" s="182">
        <v>8.9600000000000009</v>
      </c>
      <c r="P708" s="182">
        <v>4491</v>
      </c>
      <c r="Q708" s="182">
        <v>0</v>
      </c>
      <c r="R708" s="182">
        <v>0</v>
      </c>
      <c r="S708" s="182">
        <v>0</v>
      </c>
      <c r="T708" s="515">
        <v>0</v>
      </c>
      <c r="U708" s="515">
        <v>0</v>
      </c>
    </row>
    <row r="709" spans="1:21">
      <c r="A709" s="512">
        <v>12</v>
      </c>
      <c r="B709" s="513" t="s">
        <v>1553</v>
      </c>
      <c r="C709" s="514" t="s">
        <v>15</v>
      </c>
      <c r="D709" s="513" t="s">
        <v>204</v>
      </c>
      <c r="E709" s="513" t="s">
        <v>1554</v>
      </c>
      <c r="F709" s="513" t="s">
        <v>668</v>
      </c>
      <c r="G709" s="182">
        <v>1190</v>
      </c>
      <c r="H709" s="182">
        <v>-20485</v>
      </c>
      <c r="I709" s="182">
        <v>0</v>
      </c>
      <c r="J709" s="182">
        <v>-20485</v>
      </c>
      <c r="K709" s="182">
        <v>16720</v>
      </c>
      <c r="L709" s="182">
        <v>0</v>
      </c>
      <c r="M709" s="182">
        <v>16720</v>
      </c>
      <c r="N709" s="182">
        <v>0</v>
      </c>
      <c r="O709" s="182">
        <v>0</v>
      </c>
      <c r="P709" s="182">
        <v>0</v>
      </c>
      <c r="Q709" s="182">
        <v>-3765</v>
      </c>
      <c r="R709" s="182">
        <v>0</v>
      </c>
      <c r="S709" s="182">
        <v>-3765</v>
      </c>
      <c r="T709" s="515">
        <v>-3765</v>
      </c>
      <c r="U709" s="515">
        <v>0</v>
      </c>
    </row>
    <row r="710" spans="1:21">
      <c r="A710" s="512">
        <v>13</v>
      </c>
      <c r="B710" s="513" t="s">
        <v>1555</v>
      </c>
      <c r="C710" s="514" t="s">
        <v>15</v>
      </c>
      <c r="D710" s="513" t="s">
        <v>204</v>
      </c>
      <c r="E710" s="513" t="s">
        <v>1556</v>
      </c>
      <c r="F710" s="513" t="s">
        <v>285</v>
      </c>
      <c r="G710" s="182">
        <v>0</v>
      </c>
      <c r="H710" s="182">
        <v>10584.37</v>
      </c>
      <c r="I710" s="182">
        <v>1801.63</v>
      </c>
      <c r="J710" s="182">
        <v>12386</v>
      </c>
      <c r="K710" s="182">
        <v>319.64999999999998</v>
      </c>
      <c r="L710" s="182">
        <v>104.35</v>
      </c>
      <c r="M710" s="182">
        <v>424</v>
      </c>
      <c r="N710" s="182">
        <v>0</v>
      </c>
      <c r="O710" s="182">
        <v>0</v>
      </c>
      <c r="P710" s="182">
        <v>0</v>
      </c>
      <c r="Q710" s="182">
        <v>10904.02</v>
      </c>
      <c r="R710" s="182">
        <v>1905.98</v>
      </c>
      <c r="S710" s="182">
        <v>12810</v>
      </c>
      <c r="T710" s="515">
        <v>12810</v>
      </c>
      <c r="U710" s="515">
        <v>0</v>
      </c>
    </row>
    <row r="711" spans="1:21">
      <c r="A711" s="512">
        <v>14</v>
      </c>
      <c r="B711" s="513" t="s">
        <v>1557</v>
      </c>
      <c r="C711" s="514" t="s">
        <v>15</v>
      </c>
      <c r="D711" s="513" t="s">
        <v>204</v>
      </c>
      <c r="E711" s="513" t="s">
        <v>1558</v>
      </c>
      <c r="F711" s="513" t="s">
        <v>668</v>
      </c>
      <c r="G711" s="182">
        <v>2892</v>
      </c>
      <c r="H711" s="182">
        <v>-4593</v>
      </c>
      <c r="I711" s="182">
        <v>0</v>
      </c>
      <c r="J711" s="182">
        <v>-4593</v>
      </c>
      <c r="K711" s="182">
        <v>30683.11</v>
      </c>
      <c r="L711" s="182">
        <v>103.89</v>
      </c>
      <c r="M711" s="182">
        <v>30787</v>
      </c>
      <c r="N711" s="182">
        <v>26090.11</v>
      </c>
      <c r="O711" s="182">
        <v>103.89</v>
      </c>
      <c r="P711" s="182">
        <v>26194</v>
      </c>
      <c r="Q711" s="182">
        <v>0</v>
      </c>
      <c r="R711" s="182">
        <v>0</v>
      </c>
      <c r="S711" s="182">
        <v>0</v>
      </c>
      <c r="T711" s="515">
        <v>0</v>
      </c>
      <c r="U711" s="516">
        <v>0</v>
      </c>
    </row>
    <row r="712" spans="1:21">
      <c r="A712" s="512">
        <v>15</v>
      </c>
      <c r="B712" s="513">
        <v>34187</v>
      </c>
      <c r="C712" s="514" t="s">
        <v>15</v>
      </c>
      <c r="D712" s="513" t="s">
        <v>204</v>
      </c>
      <c r="E712" s="513" t="s">
        <v>1559</v>
      </c>
      <c r="F712" s="513" t="s">
        <v>474</v>
      </c>
      <c r="G712" s="182">
        <v>1235</v>
      </c>
      <c r="H712" s="182">
        <v>0</v>
      </c>
      <c r="I712" s="182">
        <v>0</v>
      </c>
      <c r="J712" s="182">
        <v>0</v>
      </c>
      <c r="K712" s="182">
        <v>14503.77</v>
      </c>
      <c r="L712" s="182">
        <v>28.23</v>
      </c>
      <c r="M712" s="182">
        <v>14532</v>
      </c>
      <c r="N712" s="182">
        <v>12683.77</v>
      </c>
      <c r="O712" s="182">
        <v>28.23</v>
      </c>
      <c r="P712" s="182">
        <v>12712</v>
      </c>
      <c r="Q712" s="182">
        <v>1820</v>
      </c>
      <c r="R712" s="182">
        <v>0</v>
      </c>
      <c r="S712" s="182">
        <v>1820</v>
      </c>
      <c r="T712" s="515">
        <v>1820</v>
      </c>
      <c r="U712" s="515">
        <v>0</v>
      </c>
    </row>
    <row r="713" spans="1:21">
      <c r="A713" s="512">
        <v>16</v>
      </c>
      <c r="B713" s="513" t="s">
        <v>1560</v>
      </c>
      <c r="C713" s="514" t="s">
        <v>15</v>
      </c>
      <c r="D713" s="513" t="s">
        <v>204</v>
      </c>
      <c r="E713" s="513" t="s">
        <v>1561</v>
      </c>
      <c r="F713" s="513" t="s">
        <v>668</v>
      </c>
      <c r="G713" s="182">
        <v>1326</v>
      </c>
      <c r="H713" s="182">
        <v>0</v>
      </c>
      <c r="I713" s="182">
        <v>0</v>
      </c>
      <c r="J713" s="182">
        <v>0</v>
      </c>
      <c r="K713" s="182">
        <v>14892</v>
      </c>
      <c r="L713" s="182">
        <v>0</v>
      </c>
      <c r="M713" s="182">
        <v>14892</v>
      </c>
      <c r="N713" s="182">
        <v>14892</v>
      </c>
      <c r="O713" s="182">
        <v>0</v>
      </c>
      <c r="P713" s="182">
        <v>14892</v>
      </c>
      <c r="Q713" s="182">
        <v>0</v>
      </c>
      <c r="R713" s="182">
        <v>0</v>
      </c>
      <c r="S713" s="182">
        <v>0</v>
      </c>
      <c r="T713" s="515">
        <v>0</v>
      </c>
      <c r="U713" s="515">
        <v>0</v>
      </c>
    </row>
    <row r="714" spans="1:21">
      <c r="A714" s="512">
        <v>17</v>
      </c>
      <c r="B714" s="513" t="s">
        <v>1562</v>
      </c>
      <c r="C714" s="514" t="s">
        <v>15</v>
      </c>
      <c r="D714" s="513" t="s">
        <v>204</v>
      </c>
      <c r="E714" s="513" t="s">
        <v>1563</v>
      </c>
      <c r="F714" s="513" t="s">
        <v>668</v>
      </c>
      <c r="G714" s="182">
        <v>1146</v>
      </c>
      <c r="H714" s="182">
        <v>0</v>
      </c>
      <c r="I714" s="182">
        <v>0</v>
      </c>
      <c r="J714" s="182">
        <v>0</v>
      </c>
      <c r="K714" s="182">
        <v>13050.23</v>
      </c>
      <c r="L714" s="182">
        <v>25.85</v>
      </c>
      <c r="M714" s="182">
        <v>13076.08</v>
      </c>
      <c r="N714" s="182">
        <v>13349.15</v>
      </c>
      <c r="O714" s="182">
        <v>25.85</v>
      </c>
      <c r="P714" s="182">
        <v>13375</v>
      </c>
      <c r="Q714" s="182">
        <v>-298.92</v>
      </c>
      <c r="R714" s="182">
        <v>0</v>
      </c>
      <c r="S714" s="182">
        <v>-298.92</v>
      </c>
      <c r="T714" s="515">
        <v>-298.92</v>
      </c>
      <c r="U714" s="515">
        <v>0</v>
      </c>
    </row>
    <row r="715" spans="1:21">
      <c r="A715" s="512">
        <v>18</v>
      </c>
      <c r="B715" s="513" t="s">
        <v>1564</v>
      </c>
      <c r="C715" s="514" t="s">
        <v>15</v>
      </c>
      <c r="D715" s="513" t="s">
        <v>204</v>
      </c>
      <c r="E715" s="513" t="s">
        <v>1565</v>
      </c>
      <c r="F715" s="513" t="s">
        <v>668</v>
      </c>
      <c r="G715" s="182">
        <v>1542</v>
      </c>
      <c r="H715" s="182">
        <v>14720</v>
      </c>
      <c r="I715" s="182">
        <v>0</v>
      </c>
      <c r="J715" s="182">
        <v>14720</v>
      </c>
      <c r="K715" s="182">
        <v>18424.09</v>
      </c>
      <c r="L715" s="182">
        <v>97.91</v>
      </c>
      <c r="M715" s="182">
        <v>18522</v>
      </c>
      <c r="N715" s="182">
        <v>6542</v>
      </c>
      <c r="O715" s="182">
        <v>0</v>
      </c>
      <c r="P715" s="182">
        <v>6542</v>
      </c>
      <c r="Q715" s="182">
        <v>26602.09</v>
      </c>
      <c r="R715" s="182">
        <v>97.91</v>
      </c>
      <c r="S715" s="182">
        <v>26700</v>
      </c>
      <c r="T715" s="515">
        <v>26700</v>
      </c>
      <c r="U715" s="515">
        <v>0</v>
      </c>
    </row>
    <row r="716" spans="1:21">
      <c r="A716" s="512">
        <v>19</v>
      </c>
      <c r="B716" s="513" t="s">
        <v>1566</v>
      </c>
      <c r="C716" s="514" t="s">
        <v>15</v>
      </c>
      <c r="D716" s="513" t="s">
        <v>204</v>
      </c>
      <c r="E716" s="513" t="s">
        <v>1567</v>
      </c>
      <c r="F716" s="513" t="s">
        <v>668</v>
      </c>
      <c r="G716" s="182">
        <v>1221</v>
      </c>
      <c r="H716" s="182">
        <v>0</v>
      </c>
      <c r="I716" s="182">
        <v>0</v>
      </c>
      <c r="J716" s="182">
        <v>0</v>
      </c>
      <c r="K716" s="182">
        <v>13645.21</v>
      </c>
      <c r="L716" s="182">
        <v>24.79</v>
      </c>
      <c r="M716" s="182">
        <v>13670</v>
      </c>
      <c r="N716" s="182">
        <v>13645.21</v>
      </c>
      <c r="O716" s="182">
        <v>24.79</v>
      </c>
      <c r="P716" s="182">
        <v>13670</v>
      </c>
      <c r="Q716" s="182">
        <v>0</v>
      </c>
      <c r="R716" s="182">
        <v>0</v>
      </c>
      <c r="S716" s="182">
        <v>0</v>
      </c>
      <c r="T716" s="515">
        <v>0</v>
      </c>
      <c r="U716" s="515">
        <v>0</v>
      </c>
    </row>
    <row r="717" spans="1:21">
      <c r="A717" s="512">
        <v>20</v>
      </c>
      <c r="B717" s="513" t="s">
        <v>1568</v>
      </c>
      <c r="C717" s="514" t="s">
        <v>15</v>
      </c>
      <c r="D717" s="513" t="s">
        <v>204</v>
      </c>
      <c r="E717" s="513" t="s">
        <v>1569</v>
      </c>
      <c r="F717" s="513" t="s">
        <v>668</v>
      </c>
      <c r="G717" s="182">
        <v>731</v>
      </c>
      <c r="H717" s="182">
        <v>0</v>
      </c>
      <c r="I717" s="182">
        <v>0</v>
      </c>
      <c r="J717" s="182">
        <v>0</v>
      </c>
      <c r="K717" s="182">
        <v>8114.28</v>
      </c>
      <c r="L717" s="182">
        <v>37.72</v>
      </c>
      <c r="M717" s="182">
        <v>8152</v>
      </c>
      <c r="N717" s="182">
        <v>8114.28</v>
      </c>
      <c r="O717" s="182">
        <v>37.72</v>
      </c>
      <c r="P717" s="182">
        <v>8152</v>
      </c>
      <c r="Q717" s="182">
        <v>0</v>
      </c>
      <c r="R717" s="182">
        <v>0</v>
      </c>
      <c r="S717" s="182">
        <v>0</v>
      </c>
      <c r="T717" s="515">
        <v>0</v>
      </c>
      <c r="U717" s="515">
        <v>0</v>
      </c>
    </row>
    <row r="718" spans="1:21">
      <c r="A718" s="512">
        <v>22</v>
      </c>
      <c r="B718" s="513" t="s">
        <v>1570</v>
      </c>
      <c r="C718" s="514" t="s">
        <v>15</v>
      </c>
      <c r="D718" s="513" t="s">
        <v>204</v>
      </c>
      <c r="E718" s="513" t="s">
        <v>1571</v>
      </c>
      <c r="F718" s="513" t="s">
        <v>668</v>
      </c>
      <c r="G718" s="182">
        <v>1536</v>
      </c>
      <c r="H718" s="182">
        <v>16449</v>
      </c>
      <c r="I718" s="182">
        <v>0</v>
      </c>
      <c r="J718" s="182">
        <v>16449</v>
      </c>
      <c r="K718" s="182">
        <v>19171.150000000001</v>
      </c>
      <c r="L718" s="182">
        <v>57.85</v>
      </c>
      <c r="M718" s="182">
        <v>19229</v>
      </c>
      <c r="N718" s="182">
        <v>19171.150000000001</v>
      </c>
      <c r="O718" s="182">
        <v>57.85</v>
      </c>
      <c r="P718" s="182">
        <v>19229</v>
      </c>
      <c r="Q718" s="182">
        <v>16449</v>
      </c>
      <c r="R718" s="182">
        <v>0</v>
      </c>
      <c r="S718" s="182">
        <v>16449</v>
      </c>
      <c r="T718" s="515">
        <v>16449</v>
      </c>
      <c r="U718" s="515">
        <v>0</v>
      </c>
    </row>
    <row r="719" spans="1:21">
      <c r="A719" s="512">
        <v>23</v>
      </c>
      <c r="B719" s="513" t="s">
        <v>1572</v>
      </c>
      <c r="C719" s="514" t="s">
        <v>15</v>
      </c>
      <c r="D719" s="513" t="s">
        <v>204</v>
      </c>
      <c r="E719" s="513" t="s">
        <v>1573</v>
      </c>
      <c r="F719" s="513" t="s">
        <v>668</v>
      </c>
      <c r="G719" s="182">
        <v>975</v>
      </c>
      <c r="H719" s="182">
        <v>0</v>
      </c>
      <c r="I719" s="182">
        <v>0</v>
      </c>
      <c r="J719" s="182">
        <v>0</v>
      </c>
      <c r="K719" s="182">
        <v>11031</v>
      </c>
      <c r="L719" s="182">
        <v>0</v>
      </c>
      <c r="M719" s="182">
        <v>11031</v>
      </c>
      <c r="N719" s="182">
        <v>11031</v>
      </c>
      <c r="O719" s="182">
        <v>0</v>
      </c>
      <c r="P719" s="182">
        <v>11031</v>
      </c>
      <c r="Q719" s="182">
        <v>0</v>
      </c>
      <c r="R719" s="182">
        <v>0</v>
      </c>
      <c r="S719" s="182">
        <v>0</v>
      </c>
      <c r="T719" s="515">
        <v>0</v>
      </c>
      <c r="U719" s="515">
        <v>0</v>
      </c>
    </row>
    <row r="720" spans="1:21">
      <c r="A720" s="512">
        <v>24</v>
      </c>
      <c r="B720" s="513" t="s">
        <v>1574</v>
      </c>
      <c r="C720" s="514" t="s">
        <v>15</v>
      </c>
      <c r="D720" s="513" t="s">
        <v>204</v>
      </c>
      <c r="E720" s="513" t="s">
        <v>1575</v>
      </c>
      <c r="F720" s="513" t="s">
        <v>668</v>
      </c>
      <c r="G720" s="182">
        <v>3264</v>
      </c>
      <c r="H720" s="182">
        <v>2270</v>
      </c>
      <c r="I720" s="182">
        <v>0</v>
      </c>
      <c r="J720" s="182">
        <v>2270</v>
      </c>
      <c r="K720" s="182">
        <v>34719.83</v>
      </c>
      <c r="L720" s="182">
        <v>70.17</v>
      </c>
      <c r="M720" s="182">
        <v>34790</v>
      </c>
      <c r="N720" s="182">
        <v>34719.83</v>
      </c>
      <c r="O720" s="182">
        <v>70.17</v>
      </c>
      <c r="P720" s="182">
        <v>34790</v>
      </c>
      <c r="Q720" s="182">
        <v>2270</v>
      </c>
      <c r="R720" s="182">
        <v>0</v>
      </c>
      <c r="S720" s="182">
        <v>2270</v>
      </c>
      <c r="T720" s="515">
        <v>2270</v>
      </c>
      <c r="U720" s="515">
        <v>0</v>
      </c>
    </row>
    <row r="721" spans="1:21">
      <c r="A721" s="512">
        <v>25</v>
      </c>
      <c r="B721" s="513" t="s">
        <v>1576</v>
      </c>
      <c r="C721" s="514" t="s">
        <v>15</v>
      </c>
      <c r="D721" s="513" t="s">
        <v>204</v>
      </c>
      <c r="E721" s="513" t="s">
        <v>1577</v>
      </c>
      <c r="F721" s="513" t="s">
        <v>668</v>
      </c>
      <c r="G721" s="182">
        <v>889</v>
      </c>
      <c r="H721" s="182">
        <v>0</v>
      </c>
      <c r="I721" s="182">
        <v>0</v>
      </c>
      <c r="J721" s="182">
        <v>0</v>
      </c>
      <c r="K721" s="182">
        <v>10190.700000000001</v>
      </c>
      <c r="L721" s="182">
        <v>21.3</v>
      </c>
      <c r="M721" s="182">
        <v>10212</v>
      </c>
      <c r="N721" s="182">
        <v>10190.700000000001</v>
      </c>
      <c r="O721" s="182">
        <v>21.3</v>
      </c>
      <c r="P721" s="182">
        <v>10212</v>
      </c>
      <c r="Q721" s="182">
        <v>0</v>
      </c>
      <c r="R721" s="182">
        <v>0</v>
      </c>
      <c r="S721" s="182">
        <v>0</v>
      </c>
      <c r="T721" s="515">
        <v>0</v>
      </c>
      <c r="U721" s="515">
        <v>0</v>
      </c>
    </row>
    <row r="722" spans="1:21">
      <c r="A722" s="512">
        <v>26</v>
      </c>
      <c r="B722" s="513" t="s">
        <v>1578</v>
      </c>
      <c r="C722" s="514" t="s">
        <v>15</v>
      </c>
      <c r="D722" s="513" t="s">
        <v>204</v>
      </c>
      <c r="E722" s="513" t="s">
        <v>1579</v>
      </c>
      <c r="F722" s="513" t="s">
        <v>668</v>
      </c>
      <c r="G722" s="182">
        <v>552</v>
      </c>
      <c r="H722" s="182">
        <v>2260</v>
      </c>
      <c r="I722" s="182">
        <v>0</v>
      </c>
      <c r="J722" s="182">
        <v>2260</v>
      </c>
      <c r="K722" s="182">
        <v>5937.94</v>
      </c>
      <c r="L722" s="182">
        <v>89.06</v>
      </c>
      <c r="M722" s="182">
        <v>6027</v>
      </c>
      <c r="N722" s="182">
        <v>5937.94</v>
      </c>
      <c r="O722" s="182">
        <v>89.06</v>
      </c>
      <c r="P722" s="182">
        <v>6027</v>
      </c>
      <c r="Q722" s="182">
        <v>2260</v>
      </c>
      <c r="R722" s="182">
        <v>0</v>
      </c>
      <c r="S722" s="182">
        <v>2260</v>
      </c>
      <c r="T722" s="515">
        <v>2260</v>
      </c>
      <c r="U722" s="516">
        <v>0</v>
      </c>
    </row>
    <row r="723" spans="1:21">
      <c r="A723" s="512">
        <v>27</v>
      </c>
      <c r="B723" s="513" t="s">
        <v>1580</v>
      </c>
      <c r="C723" s="514" t="s">
        <v>15</v>
      </c>
      <c r="D723" s="513" t="s">
        <v>204</v>
      </c>
      <c r="E723" s="513" t="s">
        <v>1581</v>
      </c>
      <c r="F723" s="513" t="s">
        <v>668</v>
      </c>
      <c r="G723" s="182">
        <v>819</v>
      </c>
      <c r="H723" s="182">
        <v>0</v>
      </c>
      <c r="I723" s="182">
        <v>0</v>
      </c>
      <c r="J723" s="182">
        <v>0</v>
      </c>
      <c r="K723" s="182">
        <v>9704.58</v>
      </c>
      <c r="L723" s="182">
        <v>58.42</v>
      </c>
      <c r="M723" s="182">
        <v>9763</v>
      </c>
      <c r="N723" s="182">
        <v>9704.58</v>
      </c>
      <c r="O723" s="182">
        <v>58.42</v>
      </c>
      <c r="P723" s="182">
        <v>9763</v>
      </c>
      <c r="Q723" s="182">
        <v>0</v>
      </c>
      <c r="R723" s="182">
        <v>0</v>
      </c>
      <c r="S723" s="182">
        <v>0</v>
      </c>
      <c r="T723" s="515">
        <v>0</v>
      </c>
      <c r="U723" s="515">
        <v>0</v>
      </c>
    </row>
    <row r="724" spans="1:21">
      <c r="A724" s="512">
        <v>28</v>
      </c>
      <c r="B724" s="513" t="s">
        <v>1582</v>
      </c>
      <c r="C724" s="514" t="s">
        <v>15</v>
      </c>
      <c r="D724" s="513" t="s">
        <v>204</v>
      </c>
      <c r="E724" s="513" t="s">
        <v>1583</v>
      </c>
      <c r="F724" s="513" t="s">
        <v>474</v>
      </c>
      <c r="G724" s="182">
        <v>5</v>
      </c>
      <c r="H724" s="182">
        <v>2399.64</v>
      </c>
      <c r="I724" s="182">
        <v>26.36</v>
      </c>
      <c r="J724" s="182">
        <v>2426</v>
      </c>
      <c r="K724" s="182">
        <v>423.43</v>
      </c>
      <c r="L724" s="182">
        <v>23.57</v>
      </c>
      <c r="M724" s="182">
        <v>447</v>
      </c>
      <c r="N724" s="182">
        <v>420.64</v>
      </c>
      <c r="O724" s="182">
        <v>26.36</v>
      </c>
      <c r="P724" s="182">
        <v>447</v>
      </c>
      <c r="Q724" s="182">
        <v>2402.4299999999998</v>
      </c>
      <c r="R724" s="182">
        <v>23.57</v>
      </c>
      <c r="S724" s="182">
        <v>2426</v>
      </c>
      <c r="T724" s="515">
        <v>2426</v>
      </c>
      <c r="U724" s="515">
        <v>0</v>
      </c>
    </row>
    <row r="725" spans="1:21">
      <c r="A725" s="512">
        <v>29</v>
      </c>
      <c r="B725" s="513" t="s">
        <v>1584</v>
      </c>
      <c r="C725" s="514" t="s">
        <v>15</v>
      </c>
      <c r="D725" s="513" t="s">
        <v>204</v>
      </c>
      <c r="E725" s="513" t="s">
        <v>1585</v>
      </c>
      <c r="F725" s="513" t="s">
        <v>668</v>
      </c>
      <c r="G725" s="182">
        <v>989</v>
      </c>
      <c r="H725" s="182">
        <v>0</v>
      </c>
      <c r="I725" s="182">
        <v>0</v>
      </c>
      <c r="J725" s="182">
        <v>0</v>
      </c>
      <c r="K725" s="182">
        <v>11443.97</v>
      </c>
      <c r="L725" s="182">
        <v>23.03</v>
      </c>
      <c r="M725" s="182">
        <v>11467</v>
      </c>
      <c r="N725" s="182">
        <v>11443.97</v>
      </c>
      <c r="O725" s="182">
        <v>23.03</v>
      </c>
      <c r="P725" s="182">
        <v>11467</v>
      </c>
      <c r="Q725" s="182">
        <v>0</v>
      </c>
      <c r="R725" s="182">
        <v>0</v>
      </c>
      <c r="S725" s="182">
        <v>0</v>
      </c>
      <c r="T725" s="515">
        <v>0</v>
      </c>
      <c r="U725" s="515">
        <v>0</v>
      </c>
    </row>
    <row r="726" spans="1:21">
      <c r="A726" s="512">
        <v>30</v>
      </c>
      <c r="B726" s="513">
        <v>2002</v>
      </c>
      <c r="C726" s="514" t="s">
        <v>15</v>
      </c>
      <c r="D726" s="513" t="s">
        <v>204</v>
      </c>
      <c r="E726" s="513" t="s">
        <v>1586</v>
      </c>
      <c r="F726" s="513" t="s">
        <v>285</v>
      </c>
      <c r="G726" s="182">
        <v>0</v>
      </c>
      <c r="H726" s="182">
        <v>3328</v>
      </c>
      <c r="I726" s="182">
        <v>0</v>
      </c>
      <c r="J726" s="182">
        <v>3328</v>
      </c>
      <c r="K726" s="182">
        <v>200.44</v>
      </c>
      <c r="L726" s="182">
        <v>9.56</v>
      </c>
      <c r="M726" s="182">
        <v>210</v>
      </c>
      <c r="N726" s="182">
        <v>0</v>
      </c>
      <c r="O726" s="182">
        <v>0</v>
      </c>
      <c r="P726" s="182">
        <v>0</v>
      </c>
      <c r="Q726" s="182">
        <v>3528.44</v>
      </c>
      <c r="R726" s="182">
        <v>9.56</v>
      </c>
      <c r="S726" s="182">
        <v>3538</v>
      </c>
      <c r="T726" s="515">
        <v>3538</v>
      </c>
      <c r="U726" s="515">
        <v>0</v>
      </c>
    </row>
    <row r="727" spans="1:21">
      <c r="A727" s="512">
        <v>32</v>
      </c>
      <c r="B727" s="513" t="s">
        <v>1587</v>
      </c>
      <c r="C727" s="514" t="s">
        <v>15</v>
      </c>
      <c r="D727" s="513" t="s">
        <v>204</v>
      </c>
      <c r="E727" s="513" t="s">
        <v>1588</v>
      </c>
      <c r="F727" s="513" t="s">
        <v>668</v>
      </c>
      <c r="G727" s="182">
        <v>2590</v>
      </c>
      <c r="H727" s="182">
        <v>0</v>
      </c>
      <c r="I727" s="182">
        <v>0</v>
      </c>
      <c r="J727" s="182">
        <v>0</v>
      </c>
      <c r="K727" s="182">
        <v>29944.32</v>
      </c>
      <c r="L727" s="182">
        <v>136.68</v>
      </c>
      <c r="M727" s="182">
        <v>30081</v>
      </c>
      <c r="N727" s="182">
        <v>21674.32</v>
      </c>
      <c r="O727" s="182">
        <v>136.68</v>
      </c>
      <c r="P727" s="182">
        <v>21811</v>
      </c>
      <c r="Q727" s="182">
        <v>8270</v>
      </c>
      <c r="R727" s="182">
        <v>0</v>
      </c>
      <c r="S727" s="182">
        <v>8270</v>
      </c>
      <c r="T727" s="515">
        <v>8270</v>
      </c>
      <c r="U727" s="515">
        <v>0</v>
      </c>
    </row>
    <row r="728" spans="1:21">
      <c r="A728" s="512">
        <v>33</v>
      </c>
      <c r="B728" s="513">
        <v>2001</v>
      </c>
      <c r="C728" s="514" t="s">
        <v>15</v>
      </c>
      <c r="D728" s="513" t="s">
        <v>204</v>
      </c>
      <c r="E728" s="513" t="s">
        <v>1589</v>
      </c>
      <c r="F728" s="513" t="s">
        <v>474</v>
      </c>
      <c r="G728" s="182">
        <v>1366</v>
      </c>
      <c r="H728" s="182">
        <v>0</v>
      </c>
      <c r="I728" s="182">
        <v>0</v>
      </c>
      <c r="J728" s="182">
        <v>0</v>
      </c>
      <c r="K728" s="182">
        <v>15290.38</v>
      </c>
      <c r="L728" s="182">
        <v>28.62</v>
      </c>
      <c r="M728" s="182">
        <v>15319</v>
      </c>
      <c r="N728" s="182">
        <v>15290.38</v>
      </c>
      <c r="O728" s="182">
        <v>28.62</v>
      </c>
      <c r="P728" s="182">
        <v>15319</v>
      </c>
      <c r="Q728" s="182">
        <v>0</v>
      </c>
      <c r="R728" s="182">
        <v>0</v>
      </c>
      <c r="S728" s="182">
        <v>0</v>
      </c>
      <c r="T728" s="515">
        <v>0</v>
      </c>
      <c r="U728" s="515">
        <v>0</v>
      </c>
    </row>
    <row r="729" spans="1:21">
      <c r="A729" s="512">
        <v>34</v>
      </c>
      <c r="B729" s="513">
        <v>1998</v>
      </c>
      <c r="C729" s="514" t="s">
        <v>15</v>
      </c>
      <c r="D729" s="513" t="s">
        <v>204</v>
      </c>
      <c r="E729" s="513" t="s">
        <v>1590</v>
      </c>
      <c r="F729" s="513" t="s">
        <v>285</v>
      </c>
      <c r="G729" s="182">
        <v>0</v>
      </c>
      <c r="H729" s="182">
        <v>501.34</v>
      </c>
      <c r="I729" s="182">
        <v>8.66</v>
      </c>
      <c r="J729" s="182">
        <v>510</v>
      </c>
      <c r="K729" s="182">
        <v>100.09</v>
      </c>
      <c r="L729" s="182">
        <v>4.91</v>
      </c>
      <c r="M729" s="182">
        <v>105</v>
      </c>
      <c r="N729" s="182">
        <v>0</v>
      </c>
      <c r="O729" s="182">
        <v>0</v>
      </c>
      <c r="P729" s="182">
        <v>0</v>
      </c>
      <c r="Q729" s="182">
        <v>601.42999999999995</v>
      </c>
      <c r="R729" s="182">
        <v>13.57</v>
      </c>
      <c r="S729" s="182">
        <v>615</v>
      </c>
      <c r="T729" s="515">
        <v>615</v>
      </c>
      <c r="U729" s="515">
        <v>0</v>
      </c>
    </row>
    <row r="730" spans="1:21">
      <c r="A730" s="512">
        <v>35</v>
      </c>
      <c r="B730" s="513" t="s">
        <v>1591</v>
      </c>
      <c r="C730" s="514" t="s">
        <v>15</v>
      </c>
      <c r="D730" s="513" t="s">
        <v>204</v>
      </c>
      <c r="E730" s="513" t="s">
        <v>1592</v>
      </c>
      <c r="F730" s="513" t="s">
        <v>668</v>
      </c>
      <c r="G730" s="182">
        <v>208</v>
      </c>
      <c r="H730" s="182">
        <v>0</v>
      </c>
      <c r="I730" s="182">
        <v>0</v>
      </c>
      <c r="J730" s="182">
        <v>0</v>
      </c>
      <c r="K730" s="182">
        <v>2533</v>
      </c>
      <c r="L730" s="182">
        <v>0</v>
      </c>
      <c r="M730" s="182">
        <v>2533</v>
      </c>
      <c r="N730" s="182">
        <v>2533</v>
      </c>
      <c r="O730" s="182">
        <v>0</v>
      </c>
      <c r="P730" s="182">
        <v>2533</v>
      </c>
      <c r="Q730" s="182">
        <v>0</v>
      </c>
      <c r="R730" s="182">
        <v>0</v>
      </c>
      <c r="S730" s="182">
        <v>0</v>
      </c>
      <c r="T730" s="515">
        <v>0</v>
      </c>
      <c r="U730" s="515">
        <v>0</v>
      </c>
    </row>
    <row r="731" spans="1:21">
      <c r="A731" s="512">
        <v>36</v>
      </c>
      <c r="B731" s="513" t="s">
        <v>1593</v>
      </c>
      <c r="C731" s="514" t="s">
        <v>15</v>
      </c>
      <c r="D731" s="513" t="s">
        <v>204</v>
      </c>
      <c r="E731" s="513" t="s">
        <v>1594</v>
      </c>
      <c r="F731" s="513" t="s">
        <v>668</v>
      </c>
      <c r="G731" s="182">
        <v>265</v>
      </c>
      <c r="H731" s="182">
        <v>-2080.6</v>
      </c>
      <c r="I731" s="182">
        <v>0</v>
      </c>
      <c r="J731" s="182">
        <v>-2080.6</v>
      </c>
      <c r="K731" s="182">
        <v>2886.97</v>
      </c>
      <c r="L731" s="182">
        <v>17.63</v>
      </c>
      <c r="M731" s="182">
        <v>2904.6</v>
      </c>
      <c r="N731" s="182">
        <v>806.37</v>
      </c>
      <c r="O731" s="182">
        <v>17.63</v>
      </c>
      <c r="P731" s="182">
        <v>824</v>
      </c>
      <c r="Q731" s="182">
        <v>0</v>
      </c>
      <c r="R731" s="182">
        <v>0</v>
      </c>
      <c r="S731" s="182">
        <v>0</v>
      </c>
      <c r="T731" s="515">
        <v>0</v>
      </c>
      <c r="U731" s="515">
        <v>0</v>
      </c>
    </row>
    <row r="732" spans="1:21">
      <c r="A732" s="512">
        <v>37</v>
      </c>
      <c r="B732" s="513" t="s">
        <v>1595</v>
      </c>
      <c r="C732" s="514" t="s">
        <v>15</v>
      </c>
      <c r="D732" s="513" t="s">
        <v>214</v>
      </c>
      <c r="E732" s="513" t="s">
        <v>1596</v>
      </c>
      <c r="F732" s="513" t="s">
        <v>668</v>
      </c>
      <c r="G732" s="182">
        <v>554</v>
      </c>
      <c r="H732" s="182">
        <v>-735</v>
      </c>
      <c r="I732" s="182">
        <v>0</v>
      </c>
      <c r="J732" s="182">
        <v>-735</v>
      </c>
      <c r="K732" s="182">
        <v>6993.78</v>
      </c>
      <c r="L732" s="182">
        <v>19.22</v>
      </c>
      <c r="M732" s="182">
        <v>7013</v>
      </c>
      <c r="N732" s="182">
        <v>6993.78</v>
      </c>
      <c r="O732" s="182">
        <v>19.22</v>
      </c>
      <c r="P732" s="182">
        <v>7013</v>
      </c>
      <c r="Q732" s="182">
        <v>-735</v>
      </c>
      <c r="R732" s="182">
        <v>0</v>
      </c>
      <c r="S732" s="182">
        <v>-735</v>
      </c>
      <c r="T732" s="515">
        <v>-735</v>
      </c>
      <c r="U732" s="515">
        <v>0</v>
      </c>
    </row>
    <row r="733" spans="1:21">
      <c r="A733" s="512">
        <v>38</v>
      </c>
      <c r="B733" s="513" t="s">
        <v>1597</v>
      </c>
      <c r="C733" s="514" t="s">
        <v>15</v>
      </c>
      <c r="D733" s="513" t="s">
        <v>214</v>
      </c>
      <c r="E733" s="513" t="s">
        <v>1598</v>
      </c>
      <c r="F733" s="513" t="s">
        <v>668</v>
      </c>
      <c r="G733" s="182">
        <v>1455</v>
      </c>
      <c r="H733" s="182">
        <v>0</v>
      </c>
      <c r="I733" s="182">
        <v>0</v>
      </c>
      <c r="J733" s="182">
        <v>0</v>
      </c>
      <c r="K733" s="182">
        <v>15981.51</v>
      </c>
      <c r="L733" s="182">
        <v>59.49</v>
      </c>
      <c r="M733" s="182">
        <v>16041</v>
      </c>
      <c r="N733" s="182">
        <v>15981.51</v>
      </c>
      <c r="O733" s="182">
        <v>59.49</v>
      </c>
      <c r="P733" s="182">
        <v>16041</v>
      </c>
      <c r="Q733" s="182">
        <v>0</v>
      </c>
      <c r="R733" s="182">
        <v>0</v>
      </c>
      <c r="S733" s="182">
        <v>0</v>
      </c>
      <c r="T733" s="515">
        <v>0</v>
      </c>
      <c r="U733" s="515">
        <v>0</v>
      </c>
    </row>
    <row r="734" spans="1:21">
      <c r="A734" s="512">
        <v>39</v>
      </c>
      <c r="B734" s="513" t="s">
        <v>1599</v>
      </c>
      <c r="C734" s="514" t="s">
        <v>15</v>
      </c>
      <c r="D734" s="513" t="s">
        <v>214</v>
      </c>
      <c r="E734" s="513" t="s">
        <v>1600</v>
      </c>
      <c r="F734" s="513" t="s">
        <v>668</v>
      </c>
      <c r="G734" s="182">
        <v>513</v>
      </c>
      <c r="H734" s="182">
        <v>0</v>
      </c>
      <c r="I734" s="182">
        <v>0</v>
      </c>
      <c r="J734" s="182">
        <v>0</v>
      </c>
      <c r="K734" s="182">
        <v>6458.72</v>
      </c>
      <c r="L734" s="182">
        <v>21.28</v>
      </c>
      <c r="M734" s="182">
        <v>6480</v>
      </c>
      <c r="N734" s="182">
        <v>6458.72</v>
      </c>
      <c r="O734" s="182">
        <v>21.28</v>
      </c>
      <c r="P734" s="182">
        <v>6480</v>
      </c>
      <c r="Q734" s="182">
        <v>0</v>
      </c>
      <c r="R734" s="182">
        <v>0</v>
      </c>
      <c r="S734" s="182">
        <v>0</v>
      </c>
      <c r="T734" s="515">
        <v>0</v>
      </c>
      <c r="U734" s="515">
        <v>0</v>
      </c>
    </row>
    <row r="735" spans="1:21">
      <c r="A735" s="512">
        <v>40</v>
      </c>
      <c r="B735" s="513" t="s">
        <v>1601</v>
      </c>
      <c r="C735" s="514" t="s">
        <v>15</v>
      </c>
      <c r="D735" s="513" t="s">
        <v>214</v>
      </c>
      <c r="E735" s="513" t="s">
        <v>1602</v>
      </c>
      <c r="F735" s="513" t="s">
        <v>474</v>
      </c>
      <c r="G735" s="182">
        <v>1415</v>
      </c>
      <c r="H735" s="182">
        <v>-1</v>
      </c>
      <c r="I735" s="182">
        <v>0</v>
      </c>
      <c r="J735" s="182">
        <v>-1</v>
      </c>
      <c r="K735" s="182">
        <v>15943.62</v>
      </c>
      <c r="L735" s="182">
        <v>47.38</v>
      </c>
      <c r="M735" s="182">
        <v>15991</v>
      </c>
      <c r="N735" s="182">
        <v>15943.62</v>
      </c>
      <c r="O735" s="182">
        <v>47.38</v>
      </c>
      <c r="P735" s="182">
        <v>15991</v>
      </c>
      <c r="Q735" s="182">
        <v>-1</v>
      </c>
      <c r="R735" s="182">
        <v>0</v>
      </c>
      <c r="S735" s="182">
        <v>-1</v>
      </c>
      <c r="T735" s="515">
        <v>-1</v>
      </c>
      <c r="U735" s="515">
        <v>0</v>
      </c>
    </row>
    <row r="736" spans="1:21">
      <c r="A736" s="512">
        <v>41</v>
      </c>
      <c r="B736" s="513" t="s">
        <v>1603</v>
      </c>
      <c r="C736" s="514" t="s">
        <v>15</v>
      </c>
      <c r="D736" s="513" t="s">
        <v>214</v>
      </c>
      <c r="E736" s="513" t="s">
        <v>1604</v>
      </c>
      <c r="F736" s="513" t="s">
        <v>668</v>
      </c>
      <c r="G736" s="182">
        <v>1440</v>
      </c>
      <c r="H736" s="182">
        <v>0</v>
      </c>
      <c r="I736" s="182">
        <v>0</v>
      </c>
      <c r="J736" s="182">
        <v>0</v>
      </c>
      <c r="K736" s="182">
        <v>16402.919999999998</v>
      </c>
      <c r="L736" s="182">
        <v>39.08</v>
      </c>
      <c r="M736" s="182">
        <v>16442</v>
      </c>
      <c r="N736" s="182">
        <v>16402.919999999998</v>
      </c>
      <c r="O736" s="182">
        <v>39.08</v>
      </c>
      <c r="P736" s="182">
        <v>16442</v>
      </c>
      <c r="Q736" s="182">
        <v>0</v>
      </c>
      <c r="R736" s="182">
        <v>0</v>
      </c>
      <c r="S736" s="182">
        <v>0</v>
      </c>
      <c r="T736" s="515">
        <v>0</v>
      </c>
      <c r="U736" s="515">
        <v>0</v>
      </c>
    </row>
    <row r="737" spans="1:21">
      <c r="A737" s="512">
        <v>42</v>
      </c>
      <c r="B737" s="513" t="s">
        <v>1605</v>
      </c>
      <c r="C737" s="514" t="s">
        <v>15</v>
      </c>
      <c r="D737" s="513" t="s">
        <v>214</v>
      </c>
      <c r="E737" s="513" t="s">
        <v>1606</v>
      </c>
      <c r="F737" s="513" t="s">
        <v>474</v>
      </c>
      <c r="G737" s="182">
        <v>4070</v>
      </c>
      <c r="H737" s="182">
        <v>0</v>
      </c>
      <c r="I737" s="182">
        <v>0</v>
      </c>
      <c r="J737" s="182">
        <v>0</v>
      </c>
      <c r="K737" s="182">
        <v>49835.55</v>
      </c>
      <c r="L737" s="182">
        <v>161.44999999999999</v>
      </c>
      <c r="M737" s="182">
        <v>49997</v>
      </c>
      <c r="N737" s="182">
        <v>49835.55</v>
      </c>
      <c r="O737" s="182">
        <v>161.44999999999999</v>
      </c>
      <c r="P737" s="182">
        <v>49997</v>
      </c>
      <c r="Q737" s="182">
        <v>0</v>
      </c>
      <c r="R737" s="182">
        <v>0</v>
      </c>
      <c r="S737" s="182">
        <v>0</v>
      </c>
      <c r="T737" s="515">
        <v>0</v>
      </c>
      <c r="U737" s="515">
        <v>0</v>
      </c>
    </row>
    <row r="738" spans="1:21">
      <c r="A738" s="512">
        <v>43</v>
      </c>
      <c r="B738" s="513" t="s">
        <v>1607</v>
      </c>
      <c r="C738" s="514" t="s">
        <v>15</v>
      </c>
      <c r="D738" s="513" t="s">
        <v>214</v>
      </c>
      <c r="E738" s="513" t="s">
        <v>1608</v>
      </c>
      <c r="F738" s="513" t="s">
        <v>668</v>
      </c>
      <c r="G738" s="182">
        <v>1200</v>
      </c>
      <c r="H738" s="182">
        <v>0</v>
      </c>
      <c r="I738" s="182">
        <v>0</v>
      </c>
      <c r="J738" s="182">
        <v>0</v>
      </c>
      <c r="K738" s="182">
        <v>13602.8</v>
      </c>
      <c r="L738" s="182">
        <v>55.2</v>
      </c>
      <c r="M738" s="182">
        <v>13658</v>
      </c>
      <c r="N738" s="182">
        <v>13602.8</v>
      </c>
      <c r="O738" s="182">
        <v>55.2</v>
      </c>
      <c r="P738" s="182">
        <v>13658</v>
      </c>
      <c r="Q738" s="182">
        <v>0</v>
      </c>
      <c r="R738" s="182">
        <v>0</v>
      </c>
      <c r="S738" s="182">
        <v>0</v>
      </c>
      <c r="T738" s="515">
        <v>0</v>
      </c>
      <c r="U738" s="515">
        <v>0</v>
      </c>
    </row>
    <row r="739" spans="1:21">
      <c r="A739" s="512">
        <v>44</v>
      </c>
      <c r="B739" s="513" t="s">
        <v>1609</v>
      </c>
      <c r="C739" s="514" t="s">
        <v>15</v>
      </c>
      <c r="D739" s="513" t="s">
        <v>214</v>
      </c>
      <c r="E739" s="513" t="s">
        <v>1610</v>
      </c>
      <c r="F739" s="513" t="s">
        <v>668</v>
      </c>
      <c r="G739" s="182">
        <v>2143</v>
      </c>
      <c r="H739" s="182">
        <v>-22197</v>
      </c>
      <c r="I739" s="182">
        <v>0</v>
      </c>
      <c r="J739" s="182">
        <v>-22197</v>
      </c>
      <c r="K739" s="182">
        <v>23250.37</v>
      </c>
      <c r="L739" s="182">
        <v>4.63</v>
      </c>
      <c r="M739" s="182">
        <v>23255</v>
      </c>
      <c r="N739" s="182">
        <v>1058</v>
      </c>
      <c r="O739" s="182">
        <v>0</v>
      </c>
      <c r="P739" s="182">
        <v>1058</v>
      </c>
      <c r="Q739" s="182">
        <v>-4.63</v>
      </c>
      <c r="R739" s="182">
        <v>4.63</v>
      </c>
      <c r="S739" s="182">
        <v>0</v>
      </c>
      <c r="T739" s="516">
        <v>3.6399999999999998E-12</v>
      </c>
      <c r="U739" s="516">
        <v>-3.6E-12</v>
      </c>
    </row>
    <row r="740" spans="1:21">
      <c r="A740" s="512">
        <v>45</v>
      </c>
      <c r="B740" s="513" t="s">
        <v>1611</v>
      </c>
      <c r="C740" s="514" t="s">
        <v>15</v>
      </c>
      <c r="D740" s="513" t="s">
        <v>214</v>
      </c>
      <c r="E740" s="513" t="s">
        <v>1612</v>
      </c>
      <c r="F740" s="513" t="s">
        <v>273</v>
      </c>
      <c r="G740" s="182">
        <v>0</v>
      </c>
      <c r="H740" s="182">
        <v>3418.46</v>
      </c>
      <c r="I740" s="182">
        <v>400.54</v>
      </c>
      <c r="J740" s="182">
        <v>3819</v>
      </c>
      <c r="K740" s="182">
        <v>184.68</v>
      </c>
      <c r="L740" s="182">
        <v>33.32</v>
      </c>
      <c r="M740" s="182">
        <v>218</v>
      </c>
      <c r="N740" s="182">
        <v>36.46</v>
      </c>
      <c r="O740" s="182">
        <v>400.54</v>
      </c>
      <c r="P740" s="182">
        <v>437</v>
      </c>
      <c r="Q740" s="182">
        <v>3566.68</v>
      </c>
      <c r="R740" s="182">
        <v>33.32</v>
      </c>
      <c r="S740" s="182">
        <v>3600</v>
      </c>
      <c r="T740" s="515">
        <v>3600</v>
      </c>
      <c r="U740" s="515">
        <v>0</v>
      </c>
    </row>
    <row r="741" spans="1:21">
      <c r="A741" s="512">
        <v>46</v>
      </c>
      <c r="B741" s="513" t="s">
        <v>1613</v>
      </c>
      <c r="C741" s="514" t="s">
        <v>15</v>
      </c>
      <c r="D741" s="513" t="s">
        <v>214</v>
      </c>
      <c r="E741" s="513" t="s">
        <v>1614</v>
      </c>
      <c r="F741" s="513" t="s">
        <v>668</v>
      </c>
      <c r="G741" s="182">
        <v>2310</v>
      </c>
      <c r="H741" s="182">
        <v>0</v>
      </c>
      <c r="I741" s="182">
        <v>0</v>
      </c>
      <c r="J741" s="182">
        <v>0</v>
      </c>
      <c r="K741" s="182">
        <v>26109</v>
      </c>
      <c r="L741" s="182">
        <v>0</v>
      </c>
      <c r="M741" s="182">
        <v>26109</v>
      </c>
      <c r="N741" s="182">
        <v>26109</v>
      </c>
      <c r="O741" s="182">
        <v>0</v>
      </c>
      <c r="P741" s="182">
        <v>26109</v>
      </c>
      <c r="Q741" s="182">
        <v>0</v>
      </c>
      <c r="R741" s="182">
        <v>0</v>
      </c>
      <c r="S741" s="182">
        <v>0</v>
      </c>
      <c r="T741" s="515">
        <v>0</v>
      </c>
      <c r="U741" s="515">
        <v>0</v>
      </c>
    </row>
    <row r="742" spans="1:21">
      <c r="A742" s="512">
        <v>47</v>
      </c>
      <c r="B742" s="513" t="s">
        <v>1615</v>
      </c>
      <c r="C742" s="514" t="s">
        <v>15</v>
      </c>
      <c r="D742" s="513" t="s">
        <v>214</v>
      </c>
      <c r="E742" s="513" t="s">
        <v>1616</v>
      </c>
      <c r="F742" s="513" t="s">
        <v>668</v>
      </c>
      <c r="G742" s="182">
        <v>1732</v>
      </c>
      <c r="H742" s="182">
        <v>0</v>
      </c>
      <c r="I742" s="182">
        <v>0</v>
      </c>
      <c r="J742" s="182">
        <v>0</v>
      </c>
      <c r="K742" s="182">
        <v>19046</v>
      </c>
      <c r="L742" s="182">
        <v>0</v>
      </c>
      <c r="M742" s="182">
        <v>19046</v>
      </c>
      <c r="N742" s="182">
        <v>19046</v>
      </c>
      <c r="O742" s="182">
        <v>0</v>
      </c>
      <c r="P742" s="182">
        <v>19046</v>
      </c>
      <c r="Q742" s="182">
        <v>0</v>
      </c>
      <c r="R742" s="182">
        <v>0</v>
      </c>
      <c r="S742" s="182">
        <v>0</v>
      </c>
      <c r="T742" s="515">
        <v>0</v>
      </c>
      <c r="U742" s="515">
        <v>0</v>
      </c>
    </row>
    <row r="743" spans="1:21">
      <c r="A743" s="512">
        <v>48</v>
      </c>
      <c r="B743" s="513" t="s">
        <v>1617</v>
      </c>
      <c r="C743" s="514" t="s">
        <v>15</v>
      </c>
      <c r="D743" s="513" t="s">
        <v>214</v>
      </c>
      <c r="E743" s="513" t="s">
        <v>1618</v>
      </c>
      <c r="F743" s="513" t="s">
        <v>668</v>
      </c>
      <c r="G743" s="182">
        <v>3350</v>
      </c>
      <c r="H743" s="182">
        <v>0</v>
      </c>
      <c r="I743" s="182">
        <v>0</v>
      </c>
      <c r="J743" s="182">
        <v>0</v>
      </c>
      <c r="K743" s="182">
        <v>35599</v>
      </c>
      <c r="L743" s="182">
        <v>0</v>
      </c>
      <c r="M743" s="182">
        <v>35599</v>
      </c>
      <c r="N743" s="182">
        <v>35599</v>
      </c>
      <c r="O743" s="182">
        <v>0</v>
      </c>
      <c r="P743" s="182">
        <v>35599</v>
      </c>
      <c r="Q743" s="182">
        <v>0</v>
      </c>
      <c r="R743" s="182">
        <v>0</v>
      </c>
      <c r="S743" s="182">
        <v>0</v>
      </c>
      <c r="T743" s="515">
        <v>0</v>
      </c>
      <c r="U743" s="515">
        <v>0</v>
      </c>
    </row>
    <row r="744" spans="1:21">
      <c r="A744" s="512">
        <v>49</v>
      </c>
      <c r="B744" s="513" t="s">
        <v>1619</v>
      </c>
      <c r="C744" s="514" t="s">
        <v>15</v>
      </c>
      <c r="D744" s="513" t="s">
        <v>214</v>
      </c>
      <c r="E744" s="513" t="s">
        <v>1620</v>
      </c>
      <c r="F744" s="513" t="s">
        <v>668</v>
      </c>
      <c r="G744" s="182">
        <v>1546</v>
      </c>
      <c r="H744" s="182">
        <v>0</v>
      </c>
      <c r="I744" s="182">
        <v>0</v>
      </c>
      <c r="J744" s="182">
        <v>0</v>
      </c>
      <c r="K744" s="182">
        <v>16568</v>
      </c>
      <c r="L744" s="182">
        <v>0</v>
      </c>
      <c r="M744" s="182">
        <v>16568</v>
      </c>
      <c r="N744" s="182">
        <v>16568</v>
      </c>
      <c r="O744" s="182">
        <v>0</v>
      </c>
      <c r="P744" s="182">
        <v>16568</v>
      </c>
      <c r="Q744" s="182">
        <v>0</v>
      </c>
      <c r="R744" s="182">
        <v>0</v>
      </c>
      <c r="S744" s="182">
        <v>0</v>
      </c>
      <c r="T744" s="515">
        <v>0</v>
      </c>
      <c r="U744" s="515">
        <v>0</v>
      </c>
    </row>
    <row r="745" spans="1:21">
      <c r="A745" s="512">
        <v>50</v>
      </c>
      <c r="B745" s="513" t="s">
        <v>1621</v>
      </c>
      <c r="C745" s="514" t="s">
        <v>15</v>
      </c>
      <c r="D745" s="513" t="s">
        <v>214</v>
      </c>
      <c r="E745" s="513" t="s">
        <v>1622</v>
      </c>
      <c r="F745" s="513" t="s">
        <v>273</v>
      </c>
      <c r="G745" s="182">
        <v>0</v>
      </c>
      <c r="H745" s="182">
        <v>2332.23</v>
      </c>
      <c r="I745" s="182">
        <v>94.77</v>
      </c>
      <c r="J745" s="182">
        <v>2427</v>
      </c>
      <c r="K745" s="182">
        <v>285.01</v>
      </c>
      <c r="L745" s="182">
        <v>21.99</v>
      </c>
      <c r="M745" s="182">
        <v>307</v>
      </c>
      <c r="N745" s="182">
        <v>517.23</v>
      </c>
      <c r="O745" s="182">
        <v>94.77</v>
      </c>
      <c r="P745" s="182">
        <v>612</v>
      </c>
      <c r="Q745" s="182">
        <v>2100.0100000000002</v>
      </c>
      <c r="R745" s="182">
        <v>21.99</v>
      </c>
      <c r="S745" s="182">
        <v>2122</v>
      </c>
      <c r="T745" s="515">
        <v>2122</v>
      </c>
      <c r="U745" s="515">
        <v>0</v>
      </c>
    </row>
    <row r="746" spans="1:21">
      <c r="A746" s="512">
        <v>51</v>
      </c>
      <c r="B746" s="513" t="s">
        <v>1623</v>
      </c>
      <c r="C746" s="514" t="s">
        <v>15</v>
      </c>
      <c r="D746" s="513" t="s">
        <v>214</v>
      </c>
      <c r="E746" s="513" t="s">
        <v>1624</v>
      </c>
      <c r="F746" s="513" t="s">
        <v>668</v>
      </c>
      <c r="G746" s="182">
        <v>3419</v>
      </c>
      <c r="H746" s="182">
        <v>0</v>
      </c>
      <c r="I746" s="182">
        <v>0</v>
      </c>
      <c r="J746" s="182">
        <v>0</v>
      </c>
      <c r="K746" s="182">
        <v>36075</v>
      </c>
      <c r="L746" s="182">
        <v>0</v>
      </c>
      <c r="M746" s="182">
        <v>36075</v>
      </c>
      <c r="N746" s="182">
        <v>36075</v>
      </c>
      <c r="O746" s="182">
        <v>0</v>
      </c>
      <c r="P746" s="182">
        <v>36075</v>
      </c>
      <c r="Q746" s="182">
        <v>0</v>
      </c>
      <c r="R746" s="182">
        <v>0</v>
      </c>
      <c r="S746" s="182">
        <v>0</v>
      </c>
      <c r="T746" s="515">
        <v>0</v>
      </c>
      <c r="U746" s="515">
        <v>0</v>
      </c>
    </row>
    <row r="747" spans="1:21">
      <c r="A747" s="512">
        <v>52</v>
      </c>
      <c r="B747" s="513" t="s">
        <v>1625</v>
      </c>
      <c r="C747" s="514" t="s">
        <v>15</v>
      </c>
      <c r="D747" s="513" t="s">
        <v>214</v>
      </c>
      <c r="E747" s="513" t="s">
        <v>1626</v>
      </c>
      <c r="F747" s="513" t="s">
        <v>668</v>
      </c>
      <c r="G747" s="182">
        <v>2775</v>
      </c>
      <c r="H747" s="182">
        <v>0</v>
      </c>
      <c r="I747" s="182">
        <v>0</v>
      </c>
      <c r="J747" s="182">
        <v>0</v>
      </c>
      <c r="K747" s="182">
        <v>28912</v>
      </c>
      <c r="L747" s="182">
        <v>0</v>
      </c>
      <c r="M747" s="182">
        <v>28912</v>
      </c>
      <c r="N747" s="182">
        <v>28912</v>
      </c>
      <c r="O747" s="182">
        <v>0</v>
      </c>
      <c r="P747" s="182">
        <v>28912</v>
      </c>
      <c r="Q747" s="182">
        <v>0</v>
      </c>
      <c r="R747" s="182">
        <v>0</v>
      </c>
      <c r="S747" s="182">
        <v>0</v>
      </c>
      <c r="T747" s="515">
        <v>0</v>
      </c>
      <c r="U747" s="515">
        <v>0</v>
      </c>
    </row>
    <row r="748" spans="1:21">
      <c r="A748" s="512">
        <v>53</v>
      </c>
      <c r="B748" s="513" t="s">
        <v>1627</v>
      </c>
      <c r="C748" s="514" t="s">
        <v>15</v>
      </c>
      <c r="D748" s="513" t="s">
        <v>214</v>
      </c>
      <c r="E748" s="513" t="s">
        <v>1628</v>
      </c>
      <c r="F748" s="513" t="s">
        <v>668</v>
      </c>
      <c r="G748" s="182">
        <v>2020</v>
      </c>
      <c r="H748" s="182">
        <v>0</v>
      </c>
      <c r="I748" s="182">
        <v>0</v>
      </c>
      <c r="J748" s="182">
        <v>0</v>
      </c>
      <c r="K748" s="182">
        <v>21992</v>
      </c>
      <c r="L748" s="182">
        <v>0</v>
      </c>
      <c r="M748" s="182">
        <v>21992</v>
      </c>
      <c r="N748" s="182">
        <v>21992</v>
      </c>
      <c r="O748" s="182">
        <v>0</v>
      </c>
      <c r="P748" s="182">
        <v>21992</v>
      </c>
      <c r="Q748" s="182">
        <v>0</v>
      </c>
      <c r="R748" s="182">
        <v>0</v>
      </c>
      <c r="S748" s="182">
        <v>0</v>
      </c>
      <c r="T748" s="515">
        <v>0</v>
      </c>
      <c r="U748" s="515">
        <v>0</v>
      </c>
    </row>
    <row r="749" spans="1:21">
      <c r="A749" s="512">
        <v>54</v>
      </c>
      <c r="B749" s="513" t="s">
        <v>1629</v>
      </c>
      <c r="C749" s="514" t="s">
        <v>15</v>
      </c>
      <c r="D749" s="513" t="s">
        <v>213</v>
      </c>
      <c r="E749" s="513" t="s">
        <v>1630</v>
      </c>
      <c r="F749" s="513" t="s">
        <v>668</v>
      </c>
      <c r="G749" s="182">
        <v>2786</v>
      </c>
      <c r="H749" s="182">
        <v>-220.24</v>
      </c>
      <c r="I749" s="182">
        <v>220.24</v>
      </c>
      <c r="J749" s="527">
        <v>2.2737400000000001E-13</v>
      </c>
      <c r="K749" s="182">
        <v>30979.1</v>
      </c>
      <c r="L749" s="182">
        <v>197.9</v>
      </c>
      <c r="M749" s="182">
        <v>31177</v>
      </c>
      <c r="N749" s="182">
        <v>0</v>
      </c>
      <c r="O749" s="182">
        <v>0</v>
      </c>
      <c r="P749" s="182">
        <v>0</v>
      </c>
      <c r="Q749" s="182">
        <v>30758.86</v>
      </c>
      <c r="R749" s="182">
        <v>418.14</v>
      </c>
      <c r="S749" s="182">
        <v>31177</v>
      </c>
      <c r="T749" s="515">
        <v>31177</v>
      </c>
      <c r="U749" s="515">
        <v>0</v>
      </c>
    </row>
    <row r="750" spans="1:21">
      <c r="A750" s="512">
        <v>55</v>
      </c>
      <c r="B750" s="513" t="s">
        <v>1631</v>
      </c>
      <c r="C750" s="514" t="s">
        <v>15</v>
      </c>
      <c r="D750" s="513" t="s">
        <v>213</v>
      </c>
      <c r="E750" s="513" t="s">
        <v>1632</v>
      </c>
      <c r="F750" s="513" t="s">
        <v>668</v>
      </c>
      <c r="G750" s="182">
        <v>2036</v>
      </c>
      <c r="H750" s="182">
        <v>3919.53</v>
      </c>
      <c r="I750" s="182">
        <v>162.91999999999999</v>
      </c>
      <c r="J750" s="182">
        <v>4082.45</v>
      </c>
      <c r="K750" s="182">
        <v>22155.77</v>
      </c>
      <c r="L750" s="182">
        <v>107.78</v>
      </c>
      <c r="M750" s="182">
        <v>22263.55</v>
      </c>
      <c r="N750" s="182">
        <v>0</v>
      </c>
      <c r="O750" s="182">
        <v>0</v>
      </c>
      <c r="P750" s="182">
        <v>0</v>
      </c>
      <c r="Q750" s="182">
        <v>26075.3</v>
      </c>
      <c r="R750" s="182">
        <v>270.7</v>
      </c>
      <c r="S750" s="182">
        <v>26346</v>
      </c>
      <c r="T750" s="515">
        <v>26346</v>
      </c>
      <c r="U750" s="515">
        <v>0</v>
      </c>
    </row>
    <row r="751" spans="1:21">
      <c r="A751" s="512">
        <v>56</v>
      </c>
      <c r="B751" s="513" t="s">
        <v>1633</v>
      </c>
      <c r="C751" s="514" t="s">
        <v>15</v>
      </c>
      <c r="D751" s="513" t="s">
        <v>213</v>
      </c>
      <c r="E751" s="513" t="s">
        <v>1634</v>
      </c>
      <c r="F751" s="513" t="s">
        <v>668</v>
      </c>
      <c r="G751" s="182">
        <v>2966</v>
      </c>
      <c r="H751" s="182">
        <v>-218.75</v>
      </c>
      <c r="I751" s="182">
        <v>218.75</v>
      </c>
      <c r="J751" s="527">
        <v>0</v>
      </c>
      <c r="K751" s="182">
        <v>32130.95</v>
      </c>
      <c r="L751" s="182">
        <v>197.05</v>
      </c>
      <c r="M751" s="182">
        <v>32328</v>
      </c>
      <c r="N751" s="182">
        <v>31912.2</v>
      </c>
      <c r="O751" s="182">
        <v>415.8</v>
      </c>
      <c r="P751" s="182">
        <v>32328</v>
      </c>
      <c r="Q751" s="182">
        <v>0</v>
      </c>
      <c r="R751" s="182">
        <v>0</v>
      </c>
      <c r="S751" s="182">
        <v>0</v>
      </c>
      <c r="T751" s="515">
        <v>0</v>
      </c>
      <c r="U751" s="515">
        <v>0</v>
      </c>
    </row>
    <row r="752" spans="1:21">
      <c r="A752" s="512">
        <v>57</v>
      </c>
      <c r="B752" s="513" t="s">
        <v>1635</v>
      </c>
      <c r="C752" s="514" t="s">
        <v>15</v>
      </c>
      <c r="D752" s="513" t="s">
        <v>213</v>
      </c>
      <c r="E752" s="513" t="s">
        <v>1636</v>
      </c>
      <c r="F752" s="513" t="s">
        <v>474</v>
      </c>
      <c r="G752" s="182">
        <v>3030</v>
      </c>
      <c r="H752" s="182">
        <v>-214.78</v>
      </c>
      <c r="I752" s="182">
        <v>214.78</v>
      </c>
      <c r="J752" s="527">
        <v>2.5579500000000002E-13</v>
      </c>
      <c r="K752" s="182">
        <v>35221.620000000003</v>
      </c>
      <c r="L752" s="182">
        <v>188.38</v>
      </c>
      <c r="M752" s="182">
        <v>35410</v>
      </c>
      <c r="N752" s="182">
        <v>0</v>
      </c>
      <c r="O752" s="182">
        <v>0</v>
      </c>
      <c r="P752" s="182">
        <v>0</v>
      </c>
      <c r="Q752" s="182">
        <v>35006.839999999997</v>
      </c>
      <c r="R752" s="182">
        <v>403.16</v>
      </c>
      <c r="S752" s="182">
        <v>35410</v>
      </c>
      <c r="T752" s="515">
        <v>35410</v>
      </c>
      <c r="U752" s="515">
        <v>0</v>
      </c>
    </row>
    <row r="753" spans="1:21">
      <c r="A753" s="512">
        <v>58</v>
      </c>
      <c r="B753" s="513" t="s">
        <v>1637</v>
      </c>
      <c r="C753" s="514" t="s">
        <v>15</v>
      </c>
      <c r="D753" s="513" t="s">
        <v>213</v>
      </c>
      <c r="E753" s="513" t="s">
        <v>1638</v>
      </c>
      <c r="F753" s="513" t="s">
        <v>668</v>
      </c>
      <c r="G753" s="182">
        <v>1782</v>
      </c>
      <c r="H753" s="182">
        <v>-110.48</v>
      </c>
      <c r="I753" s="182">
        <v>110.48</v>
      </c>
      <c r="J753" s="182">
        <v>0</v>
      </c>
      <c r="K753" s="182">
        <v>19327.240000000002</v>
      </c>
      <c r="L753" s="182">
        <v>82.76</v>
      </c>
      <c r="M753" s="182">
        <v>19410</v>
      </c>
      <c r="N753" s="182">
        <v>19216.759999999998</v>
      </c>
      <c r="O753" s="182">
        <v>193.24</v>
      </c>
      <c r="P753" s="182">
        <v>19410</v>
      </c>
      <c r="Q753" s="182">
        <v>0</v>
      </c>
      <c r="R753" s="182">
        <v>0</v>
      </c>
      <c r="S753" s="182">
        <v>0</v>
      </c>
      <c r="T753" s="515">
        <v>0</v>
      </c>
      <c r="U753" s="515">
        <v>0</v>
      </c>
    </row>
    <row r="754" spans="1:21">
      <c r="A754" s="512">
        <v>59</v>
      </c>
      <c r="B754" s="513" t="s">
        <v>1639</v>
      </c>
      <c r="C754" s="514" t="s">
        <v>15</v>
      </c>
      <c r="D754" s="513" t="s">
        <v>213</v>
      </c>
      <c r="E754" s="513" t="s">
        <v>1640</v>
      </c>
      <c r="F754" s="513" t="s">
        <v>273</v>
      </c>
      <c r="G754" s="182">
        <v>0</v>
      </c>
      <c r="H754" s="182">
        <v>518.9</v>
      </c>
      <c r="I754" s="182">
        <v>27.1</v>
      </c>
      <c r="J754" s="182">
        <v>546</v>
      </c>
      <c r="K754" s="182">
        <v>159.56</v>
      </c>
      <c r="L754" s="182">
        <v>4.4400000000000004</v>
      </c>
      <c r="M754" s="182">
        <v>164</v>
      </c>
      <c r="N754" s="182">
        <v>0</v>
      </c>
      <c r="O754" s="182">
        <v>0</v>
      </c>
      <c r="P754" s="182">
        <v>0</v>
      </c>
      <c r="Q754" s="182">
        <v>678.46</v>
      </c>
      <c r="R754" s="182">
        <v>31.54</v>
      </c>
      <c r="S754" s="182">
        <v>710</v>
      </c>
      <c r="T754" s="515">
        <v>710</v>
      </c>
      <c r="U754" s="515">
        <v>0</v>
      </c>
    </row>
    <row r="755" spans="1:21">
      <c r="A755" s="518"/>
      <c r="B755" s="519"/>
      <c r="C755" s="518"/>
      <c r="D755" s="519"/>
      <c r="E755" s="519"/>
      <c r="F755" s="519"/>
      <c r="G755" s="528"/>
      <c r="H755" s="525"/>
      <c r="I755" s="525"/>
      <c r="J755" s="525"/>
      <c r="K755" s="525"/>
      <c r="L755" s="525"/>
      <c r="M755" s="525"/>
      <c r="N755" s="510"/>
      <c r="O755" s="510"/>
      <c r="P755" s="510"/>
      <c r="Q755" s="510"/>
      <c r="R755" s="510"/>
      <c r="S755" s="510"/>
      <c r="T755" s="515">
        <v>0</v>
      </c>
      <c r="U755" s="515">
        <v>0</v>
      </c>
    </row>
    <row r="756" spans="1:21">
      <c r="A756" s="518"/>
      <c r="B756" s="519"/>
      <c r="C756" s="518"/>
      <c r="D756" s="519"/>
      <c r="E756" s="519"/>
      <c r="F756" s="519"/>
      <c r="G756" s="528"/>
      <c r="H756" s="525"/>
      <c r="I756" s="525"/>
      <c r="J756" s="525"/>
      <c r="K756" s="525"/>
      <c r="L756" s="525"/>
      <c r="M756" s="525"/>
      <c r="N756" s="510"/>
      <c r="O756" s="510"/>
      <c r="P756" s="510"/>
      <c r="Q756" s="510"/>
      <c r="R756" s="510"/>
      <c r="S756" s="510"/>
      <c r="T756" s="515">
        <v>0</v>
      </c>
      <c r="U756" s="515">
        <v>0</v>
      </c>
    </row>
    <row r="757" spans="1:21">
      <c r="A757" s="518"/>
      <c r="B757" s="519"/>
      <c r="C757" s="518"/>
      <c r="D757" s="519"/>
      <c r="E757" s="519"/>
      <c r="F757" s="519"/>
      <c r="G757" s="528"/>
      <c r="H757" s="525"/>
      <c r="I757" s="525"/>
      <c r="J757" s="525"/>
      <c r="K757" s="525"/>
      <c r="L757" s="525"/>
      <c r="M757" s="525"/>
      <c r="N757" s="510"/>
      <c r="O757" s="510"/>
      <c r="P757" s="510"/>
      <c r="Q757" s="510"/>
      <c r="R757" s="510"/>
      <c r="S757" s="510"/>
      <c r="T757" s="515">
        <v>0</v>
      </c>
      <c r="U757" s="515">
        <v>0</v>
      </c>
    </row>
    <row r="758" spans="1:21">
      <c r="A758" s="518"/>
      <c r="B758" s="519"/>
      <c r="C758" s="518"/>
      <c r="D758" s="519"/>
      <c r="E758" s="519"/>
      <c r="F758" s="519"/>
      <c r="G758" s="528"/>
      <c r="H758" s="525"/>
      <c r="I758" s="525"/>
      <c r="J758" s="525"/>
      <c r="K758" s="525"/>
      <c r="L758" s="525"/>
      <c r="M758" s="525"/>
      <c r="N758" s="510"/>
      <c r="O758" s="510"/>
      <c r="P758" s="510"/>
      <c r="Q758" s="510"/>
      <c r="R758" s="510"/>
      <c r="S758" s="510"/>
      <c r="T758" s="515">
        <v>0</v>
      </c>
      <c r="U758" s="515">
        <v>0</v>
      </c>
    </row>
    <row r="759" spans="1:21">
      <c r="A759" s="520">
        <v>1</v>
      </c>
      <c r="B759" s="521" t="s">
        <v>1641</v>
      </c>
      <c r="C759" s="522" t="s">
        <v>1642</v>
      </c>
      <c r="D759" s="521" t="s">
        <v>1643</v>
      </c>
      <c r="E759" s="521" t="s">
        <v>1644</v>
      </c>
      <c r="F759" s="521" t="s">
        <v>112</v>
      </c>
      <c r="G759" s="182">
        <v>22930</v>
      </c>
      <c r="H759" s="182">
        <v>554402.12</v>
      </c>
      <c r="I759" s="182">
        <v>7120.88</v>
      </c>
      <c r="J759" s="182">
        <v>561523</v>
      </c>
      <c r="K759" s="182">
        <v>186433.3</v>
      </c>
      <c r="L759" s="182">
        <v>4663.7</v>
      </c>
      <c r="M759" s="182">
        <v>191097</v>
      </c>
      <c r="N759" s="182">
        <v>0</v>
      </c>
      <c r="O759" s="182">
        <v>0</v>
      </c>
      <c r="P759" s="182">
        <v>0</v>
      </c>
      <c r="Q759" s="182">
        <v>740835.42</v>
      </c>
      <c r="R759" s="182">
        <v>11784.58</v>
      </c>
      <c r="S759" s="182">
        <v>752620</v>
      </c>
      <c r="T759" s="515">
        <v>752620</v>
      </c>
      <c r="U759" s="515">
        <v>0</v>
      </c>
    </row>
    <row r="760" spans="1:21">
      <c r="A760" s="512">
        <v>2</v>
      </c>
      <c r="B760" s="513" t="s">
        <v>1645</v>
      </c>
      <c r="C760" s="514" t="s">
        <v>1642</v>
      </c>
      <c r="D760" s="513" t="s">
        <v>1643</v>
      </c>
      <c r="E760" s="513" t="s">
        <v>1646</v>
      </c>
      <c r="F760" s="513" t="s">
        <v>1647</v>
      </c>
      <c r="G760" s="182">
        <v>610</v>
      </c>
      <c r="H760" s="182">
        <v>10998.29</v>
      </c>
      <c r="I760" s="182">
        <v>57.71</v>
      </c>
      <c r="J760" s="182">
        <v>11056</v>
      </c>
      <c r="K760" s="182">
        <v>6694.4</v>
      </c>
      <c r="L760" s="182">
        <v>84.6</v>
      </c>
      <c r="M760" s="182">
        <v>6779</v>
      </c>
      <c r="N760" s="182">
        <v>0</v>
      </c>
      <c r="O760" s="182">
        <v>0</v>
      </c>
      <c r="P760" s="182">
        <v>0</v>
      </c>
      <c r="Q760" s="182">
        <v>17692.689999999999</v>
      </c>
      <c r="R760" s="182">
        <v>142.31</v>
      </c>
      <c r="S760" s="182">
        <v>17835</v>
      </c>
      <c r="T760" s="515">
        <v>17835</v>
      </c>
      <c r="U760" s="515">
        <v>0</v>
      </c>
    </row>
    <row r="761" spans="1:21">
      <c r="A761" s="518"/>
      <c r="B761" s="519"/>
      <c r="C761" s="518"/>
      <c r="D761" s="519"/>
      <c r="E761" s="519"/>
      <c r="F761" s="519"/>
      <c r="G761" s="519"/>
      <c r="H761" s="519"/>
      <c r="I761" s="519"/>
      <c r="J761" s="519"/>
      <c r="K761" s="519"/>
      <c r="L761" s="519"/>
      <c r="M761" s="519"/>
      <c r="N761" s="180"/>
      <c r="O761" s="180"/>
      <c r="P761" s="180"/>
      <c r="Q761" s="180"/>
      <c r="R761" s="180"/>
      <c r="S761" s="180"/>
      <c r="T761" s="180"/>
      <c r="U761" s="180"/>
    </row>
    <row r="762" spans="1:21">
      <c r="A762" s="518"/>
      <c r="B762" s="519"/>
      <c r="C762" s="518"/>
      <c r="D762" s="519"/>
      <c r="E762" s="519"/>
      <c r="F762" s="519"/>
      <c r="G762" s="519"/>
      <c r="H762" s="519"/>
      <c r="I762" s="519"/>
      <c r="J762" s="519"/>
      <c r="K762" s="519"/>
      <c r="L762" s="519"/>
      <c r="M762" s="519"/>
      <c r="N762" s="180"/>
      <c r="O762" s="180"/>
      <c r="P762" s="180"/>
      <c r="Q762" s="180"/>
      <c r="R762" s="180"/>
      <c r="S762" s="180"/>
      <c r="T762" s="180"/>
      <c r="U762" s="180"/>
    </row>
    <row r="763" spans="1:21">
      <c r="A763" s="518"/>
      <c r="B763" s="519"/>
      <c r="C763" s="518"/>
      <c r="D763" s="519"/>
      <c r="E763" s="519"/>
      <c r="F763" s="519"/>
      <c r="G763" s="519"/>
      <c r="H763" s="519"/>
      <c r="I763" s="519"/>
      <c r="J763" s="519"/>
      <c r="K763" s="519"/>
      <c r="L763" s="519"/>
      <c r="M763" s="519"/>
      <c r="N763" s="180"/>
      <c r="O763" s="180"/>
      <c r="P763" s="180"/>
      <c r="Q763" s="180"/>
      <c r="R763" s="180"/>
      <c r="S763" s="180"/>
      <c r="T763" s="180"/>
      <c r="U763" s="180"/>
    </row>
    <row r="764" spans="1:21">
      <c r="A764" s="518"/>
      <c r="B764" s="519"/>
      <c r="C764" s="518"/>
      <c r="D764" s="519"/>
      <c r="E764" s="519"/>
      <c r="F764" s="519"/>
      <c r="G764" s="519"/>
      <c r="H764" s="519"/>
      <c r="I764" s="519"/>
      <c r="J764" s="519"/>
      <c r="K764" s="519"/>
      <c r="L764" s="519"/>
      <c r="M764" s="519"/>
      <c r="N764" s="180"/>
      <c r="O764" s="180"/>
      <c r="P764" s="180"/>
      <c r="Q764" s="180"/>
      <c r="R764" s="180"/>
      <c r="S764" s="180"/>
      <c r="T764" s="180"/>
      <c r="U764" s="180"/>
    </row>
    <row r="765" spans="1:21">
      <c r="A765" s="529">
        <v>194</v>
      </c>
      <c r="B765" s="530" t="s">
        <v>214</v>
      </c>
      <c r="C765" s="531" t="s">
        <v>214</v>
      </c>
      <c r="D765" s="531" t="s">
        <v>510</v>
      </c>
      <c r="E765" s="531" t="s">
        <v>1648</v>
      </c>
      <c r="F765" s="531" t="s">
        <v>273</v>
      </c>
      <c r="G765" s="531" t="s">
        <v>1649</v>
      </c>
      <c r="H765" s="531"/>
      <c r="I765" s="182"/>
      <c r="J765" s="182">
        <v>4775</v>
      </c>
      <c r="K765" s="182"/>
      <c r="L765" s="182">
        <v>0</v>
      </c>
      <c r="M765" s="182">
        <f t="shared" ref="M765:M1047" si="0">MAX(J765+K765-L765,0)</f>
        <v>4775</v>
      </c>
      <c r="N765" s="510"/>
    </row>
    <row r="766" spans="1:21">
      <c r="A766" s="529">
        <v>195</v>
      </c>
      <c r="B766" s="530" t="s">
        <v>214</v>
      </c>
      <c r="C766" s="531" t="s">
        <v>214</v>
      </c>
      <c r="D766" s="531">
        <v>4430</v>
      </c>
      <c r="E766" s="531" t="s">
        <v>1650</v>
      </c>
      <c r="F766" s="531" t="s">
        <v>474</v>
      </c>
      <c r="G766" s="531" t="s">
        <v>1218</v>
      </c>
      <c r="H766" s="531"/>
      <c r="I766" s="182"/>
      <c r="J766" s="182">
        <v>3</v>
      </c>
      <c r="K766" s="182"/>
      <c r="L766" s="182">
        <v>1130</v>
      </c>
      <c r="M766" s="182">
        <f t="shared" si="0"/>
        <v>0</v>
      </c>
      <c r="N766" s="510"/>
    </row>
    <row r="767" spans="1:21">
      <c r="A767" s="529">
        <v>196</v>
      </c>
      <c r="B767" s="530" t="s">
        <v>214</v>
      </c>
      <c r="C767" s="531" t="s">
        <v>214</v>
      </c>
      <c r="D767" s="531">
        <v>5623</v>
      </c>
      <c r="E767" s="531" t="s">
        <v>1651</v>
      </c>
      <c r="F767" s="531" t="s">
        <v>474</v>
      </c>
      <c r="G767" s="531" t="s">
        <v>1652</v>
      </c>
      <c r="H767" s="531"/>
      <c r="I767" s="182"/>
      <c r="J767" s="182">
        <v>55546</v>
      </c>
      <c r="K767" s="182"/>
      <c r="L767" s="182">
        <v>53880</v>
      </c>
      <c r="M767" s="182">
        <f t="shared" si="0"/>
        <v>1666</v>
      </c>
      <c r="N767" s="510"/>
    </row>
    <row r="768" spans="1:21">
      <c r="A768" s="529">
        <v>197</v>
      </c>
      <c r="B768" s="530" t="s">
        <v>214</v>
      </c>
      <c r="C768" s="531" t="s">
        <v>214</v>
      </c>
      <c r="D768" s="531" t="s">
        <v>1653</v>
      </c>
      <c r="E768" s="531" t="s">
        <v>7</v>
      </c>
      <c r="F768" s="531" t="s">
        <v>474</v>
      </c>
      <c r="G768" s="531" t="s">
        <v>1654</v>
      </c>
      <c r="H768" s="531"/>
      <c r="I768" s="182"/>
      <c r="J768" s="182">
        <v>5692</v>
      </c>
      <c r="K768" s="182"/>
      <c r="L768" s="182">
        <v>11575</v>
      </c>
      <c r="M768" s="182">
        <f t="shared" si="0"/>
        <v>0</v>
      </c>
      <c r="N768" s="510"/>
    </row>
    <row r="769" spans="1:14">
      <c r="A769" s="529">
        <v>198</v>
      </c>
      <c r="B769" s="530" t="s">
        <v>214</v>
      </c>
      <c r="C769" s="531" t="s">
        <v>214</v>
      </c>
      <c r="D769" s="531" t="s">
        <v>1655</v>
      </c>
      <c r="E769" s="531" t="s">
        <v>1530</v>
      </c>
      <c r="F769" s="531" t="s">
        <v>1232</v>
      </c>
      <c r="G769" s="531" t="s">
        <v>1656</v>
      </c>
      <c r="H769" s="531"/>
      <c r="I769" s="182"/>
      <c r="J769" s="182">
        <v>0</v>
      </c>
      <c r="K769" s="182"/>
      <c r="L769" s="182">
        <v>498</v>
      </c>
      <c r="M769" s="182">
        <f t="shared" si="0"/>
        <v>0</v>
      </c>
      <c r="N769" s="510"/>
    </row>
    <row r="770" spans="1:14">
      <c r="A770" s="529">
        <v>199</v>
      </c>
      <c r="B770" s="530" t="s">
        <v>214</v>
      </c>
      <c r="C770" s="531" t="s">
        <v>214</v>
      </c>
      <c r="D770" s="531" t="s">
        <v>1603</v>
      </c>
      <c r="E770" s="531" t="s">
        <v>1657</v>
      </c>
      <c r="F770" s="531" t="s">
        <v>668</v>
      </c>
      <c r="G770" s="531" t="s">
        <v>1658</v>
      </c>
      <c r="H770" s="531"/>
      <c r="I770" s="182"/>
      <c r="J770" s="182">
        <v>-18</v>
      </c>
      <c r="K770" s="182"/>
      <c r="L770" s="182">
        <v>14629</v>
      </c>
      <c r="M770" s="182">
        <f t="shared" si="0"/>
        <v>0</v>
      </c>
      <c r="N770" s="510"/>
    </row>
    <row r="771" spans="1:14">
      <c r="A771" s="529">
        <v>200</v>
      </c>
      <c r="B771" s="530" t="s">
        <v>214</v>
      </c>
      <c r="C771" s="531" t="s">
        <v>214</v>
      </c>
      <c r="D771" s="531" t="s">
        <v>1392</v>
      </c>
      <c r="E771" s="531" t="s">
        <v>1659</v>
      </c>
      <c r="F771" s="531" t="s">
        <v>668</v>
      </c>
      <c r="G771" s="531" t="s">
        <v>1660</v>
      </c>
      <c r="H771" s="531"/>
      <c r="I771" s="182"/>
      <c r="J771" s="182">
        <v>2542</v>
      </c>
      <c r="K771" s="182"/>
      <c r="L771" s="182">
        <v>4379</v>
      </c>
      <c r="M771" s="182">
        <f t="shared" si="0"/>
        <v>0</v>
      </c>
      <c r="N771" s="510"/>
    </row>
    <row r="772" spans="1:14">
      <c r="A772" s="529">
        <v>201</v>
      </c>
      <c r="B772" s="530" t="s">
        <v>214</v>
      </c>
      <c r="C772" s="531" t="s">
        <v>214</v>
      </c>
      <c r="D772" s="531" t="s">
        <v>1661</v>
      </c>
      <c r="E772" s="531" t="s">
        <v>1662</v>
      </c>
      <c r="F772" s="531" t="s">
        <v>668</v>
      </c>
      <c r="G772" s="531" t="s">
        <v>1663</v>
      </c>
      <c r="H772" s="531"/>
      <c r="I772" s="182"/>
      <c r="J772" s="182">
        <v>-73</v>
      </c>
      <c r="K772" s="182"/>
      <c r="L772" s="182">
        <v>0</v>
      </c>
      <c r="M772" s="182">
        <f t="shared" si="0"/>
        <v>0</v>
      </c>
      <c r="N772" s="510"/>
    </row>
    <row r="773" spans="1:14">
      <c r="A773" s="529">
        <v>202</v>
      </c>
      <c r="B773" s="530" t="s">
        <v>214</v>
      </c>
      <c r="C773" s="531" t="s">
        <v>214</v>
      </c>
      <c r="D773" s="531" t="s">
        <v>560</v>
      </c>
      <c r="E773" s="531" t="s">
        <v>1648</v>
      </c>
      <c r="F773" s="531" t="s">
        <v>273</v>
      </c>
      <c r="G773" s="531" t="s">
        <v>1649</v>
      </c>
      <c r="H773" s="531"/>
      <c r="I773" s="182"/>
      <c r="J773" s="182">
        <v>0</v>
      </c>
      <c r="K773" s="182"/>
      <c r="L773" s="182">
        <v>0</v>
      </c>
      <c r="M773" s="182">
        <f t="shared" si="0"/>
        <v>0</v>
      </c>
      <c r="N773" s="510"/>
    </row>
    <row r="774" spans="1:14">
      <c r="A774" s="529">
        <v>203</v>
      </c>
      <c r="B774" s="530" t="s">
        <v>214</v>
      </c>
      <c r="C774" s="531" t="s">
        <v>214</v>
      </c>
      <c r="D774" s="531" t="s">
        <v>512</v>
      </c>
      <c r="E774" s="531" t="s">
        <v>1648</v>
      </c>
      <c r="F774" s="531" t="s">
        <v>273</v>
      </c>
      <c r="G774" s="531" t="s">
        <v>1649</v>
      </c>
      <c r="H774" s="531"/>
      <c r="I774" s="182"/>
      <c r="J774" s="182">
        <v>5110</v>
      </c>
      <c r="K774" s="182"/>
      <c r="L774" s="182">
        <v>0</v>
      </c>
      <c r="M774" s="182">
        <f t="shared" si="0"/>
        <v>5110</v>
      </c>
      <c r="N774" s="510"/>
    </row>
    <row r="775" spans="1:14">
      <c r="A775" s="529">
        <v>204</v>
      </c>
      <c r="B775" s="530" t="s">
        <v>214</v>
      </c>
      <c r="C775" s="531" t="s">
        <v>214</v>
      </c>
      <c r="D775" s="531" t="s">
        <v>598</v>
      </c>
      <c r="E775" s="531" t="s">
        <v>1648</v>
      </c>
      <c r="F775" s="531" t="s">
        <v>273</v>
      </c>
      <c r="G775" s="531" t="s">
        <v>1649</v>
      </c>
      <c r="H775" s="531"/>
      <c r="I775" s="182"/>
      <c r="J775" s="182">
        <v>897</v>
      </c>
      <c r="K775" s="182"/>
      <c r="L775" s="182">
        <v>0</v>
      </c>
      <c r="M775" s="182">
        <f t="shared" si="0"/>
        <v>897</v>
      </c>
      <c r="N775" s="510"/>
    </row>
    <row r="776" spans="1:14">
      <c r="A776" s="529">
        <v>205</v>
      </c>
      <c r="B776" s="530" t="s">
        <v>214</v>
      </c>
      <c r="C776" s="531" t="s">
        <v>214</v>
      </c>
      <c r="D776" s="531" t="s">
        <v>497</v>
      </c>
      <c r="E776" s="531" t="s">
        <v>1648</v>
      </c>
      <c r="F776" s="531" t="s">
        <v>273</v>
      </c>
      <c r="G776" s="531" t="s">
        <v>1649</v>
      </c>
      <c r="H776" s="531"/>
      <c r="I776" s="182"/>
      <c r="J776" s="182">
        <v>347</v>
      </c>
      <c r="K776" s="182"/>
      <c r="L776" s="182">
        <v>0</v>
      </c>
      <c r="M776" s="182">
        <f t="shared" si="0"/>
        <v>347</v>
      </c>
      <c r="N776" s="510"/>
    </row>
    <row r="777" spans="1:14">
      <c r="A777" s="529">
        <v>206</v>
      </c>
      <c r="B777" s="530" t="s">
        <v>214</v>
      </c>
      <c r="C777" s="531" t="s">
        <v>214</v>
      </c>
      <c r="D777" s="531" t="s">
        <v>440</v>
      </c>
      <c r="E777" s="531" t="s">
        <v>1648</v>
      </c>
      <c r="F777" s="531" t="s">
        <v>273</v>
      </c>
      <c r="G777" s="531" t="s">
        <v>1649</v>
      </c>
      <c r="H777" s="531"/>
      <c r="I777" s="182"/>
      <c r="J777" s="182">
        <v>4071</v>
      </c>
      <c r="K777" s="182"/>
      <c r="L777" s="182">
        <v>0</v>
      </c>
      <c r="M777" s="182">
        <f t="shared" si="0"/>
        <v>4071</v>
      </c>
      <c r="N777" s="510"/>
    </row>
    <row r="778" spans="1:14">
      <c r="A778" s="529">
        <v>207</v>
      </c>
      <c r="B778" s="530" t="s">
        <v>214</v>
      </c>
      <c r="C778" s="531" t="s">
        <v>214</v>
      </c>
      <c r="D778" s="531" t="s">
        <v>1008</v>
      </c>
      <c r="E778" s="531" t="s">
        <v>1664</v>
      </c>
      <c r="F778" s="531" t="s">
        <v>1010</v>
      </c>
      <c r="G778" s="531" t="s">
        <v>1665</v>
      </c>
      <c r="H778" s="531"/>
      <c r="I778" s="182"/>
      <c r="J778" s="182">
        <v>-2837</v>
      </c>
      <c r="K778" s="182"/>
      <c r="L778" s="182">
        <v>121</v>
      </c>
      <c r="M778" s="182">
        <f t="shared" si="0"/>
        <v>0</v>
      </c>
      <c r="N778" s="510"/>
    </row>
    <row r="779" spans="1:14">
      <c r="A779" s="529">
        <v>208</v>
      </c>
      <c r="B779" s="530" t="s">
        <v>214</v>
      </c>
      <c r="C779" s="531" t="s">
        <v>214</v>
      </c>
      <c r="D779" s="531" t="s">
        <v>1666</v>
      </c>
      <c r="E779" s="531" t="s">
        <v>1667</v>
      </c>
      <c r="F779" s="531" t="s">
        <v>1010</v>
      </c>
      <c r="G779" s="531" t="s">
        <v>1668</v>
      </c>
      <c r="H779" s="531"/>
      <c r="I779" s="182"/>
      <c r="J779" s="182">
        <v>7955</v>
      </c>
      <c r="K779" s="182"/>
      <c r="L779" s="182">
        <v>16997</v>
      </c>
      <c r="M779" s="182">
        <f t="shared" si="0"/>
        <v>0</v>
      </c>
      <c r="N779" s="510"/>
    </row>
    <row r="780" spans="1:14">
      <c r="A780" s="529">
        <v>209</v>
      </c>
      <c r="B780" s="530" t="s">
        <v>214</v>
      </c>
      <c r="C780" s="531" t="s">
        <v>214</v>
      </c>
      <c r="D780" s="531" t="s">
        <v>1669</v>
      </c>
      <c r="E780" s="531" t="s">
        <v>1667</v>
      </c>
      <c r="F780" s="531" t="s">
        <v>1010</v>
      </c>
      <c r="G780" s="531" t="s">
        <v>1668</v>
      </c>
      <c r="H780" s="531"/>
      <c r="I780" s="182"/>
      <c r="J780" s="182">
        <v>1582</v>
      </c>
      <c r="K780" s="182"/>
      <c r="L780" s="182">
        <v>4744</v>
      </c>
      <c r="M780" s="182">
        <f t="shared" si="0"/>
        <v>0</v>
      </c>
      <c r="N780" s="510"/>
    </row>
    <row r="781" spans="1:14">
      <c r="A781" s="529">
        <v>210</v>
      </c>
      <c r="B781" s="530" t="s">
        <v>214</v>
      </c>
      <c r="C781" s="531" t="s">
        <v>214</v>
      </c>
      <c r="D781" s="531" t="s">
        <v>1670</v>
      </c>
      <c r="E781" s="531" t="s">
        <v>1662</v>
      </c>
      <c r="F781" s="531" t="s">
        <v>273</v>
      </c>
      <c r="G781" s="531" t="s">
        <v>1671</v>
      </c>
      <c r="H781" s="531"/>
      <c r="I781" s="182"/>
      <c r="J781" s="182">
        <v>86</v>
      </c>
      <c r="K781" s="182"/>
      <c r="L781" s="182">
        <v>0</v>
      </c>
      <c r="M781" s="182">
        <f t="shared" si="0"/>
        <v>86</v>
      </c>
      <c r="N781" s="510"/>
    </row>
    <row r="782" spans="1:14">
      <c r="A782" s="529">
        <v>211</v>
      </c>
      <c r="B782" s="530" t="s">
        <v>214</v>
      </c>
      <c r="C782" s="531" t="s">
        <v>214</v>
      </c>
      <c r="D782" s="531" t="s">
        <v>399</v>
      </c>
      <c r="E782" s="531" t="s">
        <v>1648</v>
      </c>
      <c r="F782" s="531" t="s">
        <v>273</v>
      </c>
      <c r="G782" s="531" t="s">
        <v>1672</v>
      </c>
      <c r="H782" s="531"/>
      <c r="I782" s="182"/>
      <c r="J782" s="182">
        <v>668</v>
      </c>
      <c r="K782" s="182"/>
      <c r="L782" s="182">
        <v>0</v>
      </c>
      <c r="M782" s="182">
        <f t="shared" si="0"/>
        <v>668</v>
      </c>
      <c r="N782" s="510"/>
    </row>
    <row r="783" spans="1:14">
      <c r="A783" s="529">
        <v>212</v>
      </c>
      <c r="B783" s="530" t="s">
        <v>214</v>
      </c>
      <c r="C783" s="531" t="s">
        <v>214</v>
      </c>
      <c r="D783" s="531" t="s">
        <v>1673</v>
      </c>
      <c r="E783" s="531" t="s">
        <v>1347</v>
      </c>
      <c r="F783" s="531" t="s">
        <v>273</v>
      </c>
      <c r="G783" s="531" t="s">
        <v>1674</v>
      </c>
      <c r="H783" s="531"/>
      <c r="I783" s="182"/>
      <c r="J783" s="182">
        <v>246</v>
      </c>
      <c r="K783" s="182"/>
      <c r="L783" s="182">
        <v>0</v>
      </c>
      <c r="M783" s="182">
        <f t="shared" si="0"/>
        <v>246</v>
      </c>
      <c r="N783" s="510"/>
    </row>
    <row r="784" spans="1:14">
      <c r="A784" s="529">
        <v>213</v>
      </c>
      <c r="B784" s="530" t="s">
        <v>214</v>
      </c>
      <c r="C784" s="531" t="s">
        <v>214</v>
      </c>
      <c r="D784" s="531" t="s">
        <v>1675</v>
      </c>
      <c r="E784" s="531" t="s">
        <v>1347</v>
      </c>
      <c r="F784" s="531" t="s">
        <v>273</v>
      </c>
      <c r="G784" s="531" t="s">
        <v>1674</v>
      </c>
      <c r="H784" s="531"/>
      <c r="I784" s="182"/>
      <c r="J784" s="182">
        <v>21</v>
      </c>
      <c r="K784" s="182"/>
      <c r="L784" s="182">
        <v>520</v>
      </c>
      <c r="M784" s="182">
        <f t="shared" si="0"/>
        <v>0</v>
      </c>
      <c r="N784" s="510"/>
    </row>
    <row r="785" spans="1:14">
      <c r="A785" s="529">
        <v>214</v>
      </c>
      <c r="B785" s="530" t="s">
        <v>214</v>
      </c>
      <c r="C785" s="531" t="s">
        <v>214</v>
      </c>
      <c r="D785" s="531" t="s">
        <v>1676</v>
      </c>
      <c r="E785" s="531" t="s">
        <v>1347</v>
      </c>
      <c r="F785" s="531" t="s">
        <v>273</v>
      </c>
      <c r="G785" s="531" t="s">
        <v>1674</v>
      </c>
      <c r="H785" s="531"/>
      <c r="I785" s="182"/>
      <c r="J785" s="182">
        <v>0</v>
      </c>
      <c r="K785" s="182"/>
      <c r="L785" s="182">
        <v>606</v>
      </c>
      <c r="M785" s="182">
        <f t="shared" si="0"/>
        <v>0</v>
      </c>
      <c r="N785" s="510"/>
    </row>
    <row r="786" spans="1:14">
      <c r="A786" s="529">
        <v>215</v>
      </c>
      <c r="B786" s="530" t="s">
        <v>214</v>
      </c>
      <c r="C786" s="531" t="s">
        <v>214</v>
      </c>
      <c r="D786" s="531" t="s">
        <v>1677</v>
      </c>
      <c r="E786" s="531" t="s">
        <v>1347</v>
      </c>
      <c r="F786" s="531" t="s">
        <v>273</v>
      </c>
      <c r="G786" s="531" t="s">
        <v>1674</v>
      </c>
      <c r="H786" s="531"/>
      <c r="I786" s="182"/>
      <c r="J786" s="182">
        <v>363</v>
      </c>
      <c r="K786" s="182"/>
      <c r="L786" s="182">
        <v>363</v>
      </c>
      <c r="M786" s="182">
        <f t="shared" si="0"/>
        <v>0</v>
      </c>
      <c r="N786" s="510"/>
    </row>
    <row r="787" spans="1:14">
      <c r="A787" s="529">
        <v>216</v>
      </c>
      <c r="B787" s="530" t="s">
        <v>214</v>
      </c>
      <c r="C787" s="531" t="s">
        <v>214</v>
      </c>
      <c r="D787" s="531" t="s">
        <v>1678</v>
      </c>
      <c r="E787" s="531" t="s">
        <v>1648</v>
      </c>
      <c r="F787" s="531" t="s">
        <v>273</v>
      </c>
      <c r="G787" s="531" t="s">
        <v>1679</v>
      </c>
      <c r="H787" s="531"/>
      <c r="I787" s="182"/>
      <c r="J787" s="182">
        <v>0</v>
      </c>
      <c r="K787" s="182"/>
      <c r="L787" s="182">
        <v>977</v>
      </c>
      <c r="M787" s="182">
        <f t="shared" si="0"/>
        <v>0</v>
      </c>
      <c r="N787" s="510"/>
    </row>
    <row r="788" spans="1:14">
      <c r="A788" s="529">
        <v>217</v>
      </c>
      <c r="B788" s="530" t="s">
        <v>214</v>
      </c>
      <c r="C788" s="531" t="s">
        <v>214</v>
      </c>
      <c r="D788" s="531" t="s">
        <v>596</v>
      </c>
      <c r="E788" s="531" t="s">
        <v>1648</v>
      </c>
      <c r="F788" s="531" t="s">
        <v>273</v>
      </c>
      <c r="G788" s="531" t="s">
        <v>1649</v>
      </c>
      <c r="H788" s="531"/>
      <c r="I788" s="182"/>
      <c r="J788" s="182">
        <v>736</v>
      </c>
      <c r="K788" s="182"/>
      <c r="L788" s="182">
        <v>0</v>
      </c>
      <c r="M788" s="182">
        <f t="shared" si="0"/>
        <v>736</v>
      </c>
      <c r="N788" s="510"/>
    </row>
    <row r="789" spans="1:14">
      <c r="A789" s="529">
        <v>218</v>
      </c>
      <c r="B789" s="530" t="s">
        <v>214</v>
      </c>
      <c r="C789" s="531" t="s">
        <v>214</v>
      </c>
      <c r="D789" s="531" t="s">
        <v>1680</v>
      </c>
      <c r="E789" s="531" t="s">
        <v>1648</v>
      </c>
      <c r="F789" s="531" t="s">
        <v>273</v>
      </c>
      <c r="G789" s="531" t="s">
        <v>1672</v>
      </c>
      <c r="H789" s="531"/>
      <c r="I789" s="182"/>
      <c r="J789" s="182">
        <v>663</v>
      </c>
      <c r="K789" s="182"/>
      <c r="L789" s="182">
        <v>0</v>
      </c>
      <c r="M789" s="182">
        <f t="shared" si="0"/>
        <v>663</v>
      </c>
      <c r="N789" s="510"/>
    </row>
    <row r="790" spans="1:14">
      <c r="A790" s="529">
        <v>219</v>
      </c>
      <c r="B790" s="530" t="s">
        <v>214</v>
      </c>
      <c r="C790" s="531" t="s">
        <v>214</v>
      </c>
      <c r="D790" s="531" t="s">
        <v>548</v>
      </c>
      <c r="E790" s="531" t="s">
        <v>1648</v>
      </c>
      <c r="F790" s="531" t="s">
        <v>273</v>
      </c>
      <c r="G790" s="531" t="s">
        <v>1649</v>
      </c>
      <c r="H790" s="531"/>
      <c r="I790" s="182"/>
      <c r="J790" s="182">
        <v>629</v>
      </c>
      <c r="K790" s="182"/>
      <c r="L790" s="182">
        <v>0</v>
      </c>
      <c r="M790" s="182">
        <f t="shared" si="0"/>
        <v>629</v>
      </c>
      <c r="N790" s="510"/>
    </row>
    <row r="791" spans="1:14">
      <c r="A791" s="529">
        <v>220</v>
      </c>
      <c r="B791" s="530" t="s">
        <v>214</v>
      </c>
      <c r="C791" s="531" t="s">
        <v>214</v>
      </c>
      <c r="D791" s="531" t="s">
        <v>1681</v>
      </c>
      <c r="E791" s="531" t="s">
        <v>1648</v>
      </c>
      <c r="F791" s="531" t="s">
        <v>273</v>
      </c>
      <c r="G791" s="531" t="s">
        <v>1649</v>
      </c>
      <c r="H791" s="531"/>
      <c r="I791" s="182"/>
      <c r="J791" s="182">
        <v>-21</v>
      </c>
      <c r="K791" s="182"/>
      <c r="L791" s="182">
        <v>0</v>
      </c>
      <c r="M791" s="182">
        <f t="shared" si="0"/>
        <v>0</v>
      </c>
      <c r="N791" s="510"/>
    </row>
    <row r="792" spans="1:14">
      <c r="A792" s="529">
        <v>221</v>
      </c>
      <c r="B792" s="530" t="s">
        <v>214</v>
      </c>
      <c r="C792" s="531" t="s">
        <v>214</v>
      </c>
      <c r="D792" s="531" t="s">
        <v>455</v>
      </c>
      <c r="E792" s="531" t="s">
        <v>1648</v>
      </c>
      <c r="F792" s="531" t="s">
        <v>273</v>
      </c>
      <c r="G792" s="531" t="s">
        <v>1649</v>
      </c>
      <c r="H792" s="531"/>
      <c r="I792" s="182"/>
      <c r="J792" s="182">
        <v>116</v>
      </c>
      <c r="K792" s="182"/>
      <c r="L792" s="182">
        <v>0</v>
      </c>
      <c r="M792" s="182">
        <f t="shared" si="0"/>
        <v>116</v>
      </c>
      <c r="N792" s="510"/>
    </row>
    <row r="793" spans="1:14">
      <c r="A793" s="529">
        <v>222</v>
      </c>
      <c r="B793" s="530" t="s">
        <v>214</v>
      </c>
      <c r="C793" s="531" t="s">
        <v>214</v>
      </c>
      <c r="D793" s="531" t="s">
        <v>1682</v>
      </c>
      <c r="E793" s="531" t="s">
        <v>1648</v>
      </c>
      <c r="F793" s="531" t="s">
        <v>285</v>
      </c>
      <c r="G793" s="531" t="s">
        <v>1672</v>
      </c>
      <c r="H793" s="531"/>
      <c r="I793" s="182"/>
      <c r="J793" s="182">
        <v>543</v>
      </c>
      <c r="K793" s="182"/>
      <c r="L793" s="182">
        <v>640</v>
      </c>
      <c r="M793" s="182">
        <f t="shared" si="0"/>
        <v>0</v>
      </c>
      <c r="N793" s="510"/>
    </row>
    <row r="794" spans="1:14">
      <c r="A794" s="529">
        <v>223</v>
      </c>
      <c r="B794" s="530" t="s">
        <v>214</v>
      </c>
      <c r="C794" s="531" t="s">
        <v>214</v>
      </c>
      <c r="D794" s="531" t="s">
        <v>1683</v>
      </c>
      <c r="E794" s="531" t="s">
        <v>1659</v>
      </c>
      <c r="F794" s="531" t="s">
        <v>273</v>
      </c>
      <c r="G794" s="531" t="s">
        <v>1684</v>
      </c>
      <c r="H794" s="531"/>
      <c r="I794" s="182"/>
      <c r="J794" s="182">
        <v>-299.27999999999997</v>
      </c>
      <c r="K794" s="182"/>
      <c r="L794" s="182">
        <v>0</v>
      </c>
      <c r="M794" s="182">
        <f t="shared" si="0"/>
        <v>0</v>
      </c>
      <c r="N794" s="510"/>
    </row>
    <row r="795" spans="1:14">
      <c r="A795" s="529">
        <v>224</v>
      </c>
      <c r="B795" s="530" t="s">
        <v>214</v>
      </c>
      <c r="C795" s="531" t="s">
        <v>214</v>
      </c>
      <c r="D795" s="531" t="s">
        <v>508</v>
      </c>
      <c r="E795" s="531" t="s">
        <v>1648</v>
      </c>
      <c r="F795" s="531" t="s">
        <v>273</v>
      </c>
      <c r="G795" s="531" t="s">
        <v>1672</v>
      </c>
      <c r="H795" s="531"/>
      <c r="I795" s="182"/>
      <c r="J795" s="182">
        <v>122</v>
      </c>
      <c r="K795" s="182"/>
      <c r="L795" s="182">
        <v>0</v>
      </c>
      <c r="M795" s="182">
        <f t="shared" si="0"/>
        <v>122</v>
      </c>
      <c r="N795" s="510"/>
    </row>
    <row r="796" spans="1:14">
      <c r="A796" s="529">
        <v>225</v>
      </c>
      <c r="B796" s="530" t="s">
        <v>214</v>
      </c>
      <c r="C796" s="531" t="s">
        <v>214</v>
      </c>
      <c r="D796" s="531" t="s">
        <v>475</v>
      </c>
      <c r="E796" s="531" t="s">
        <v>1648</v>
      </c>
      <c r="F796" s="531" t="s">
        <v>273</v>
      </c>
      <c r="G796" s="531" t="s">
        <v>1685</v>
      </c>
      <c r="H796" s="531"/>
      <c r="I796" s="182"/>
      <c r="J796" s="182">
        <v>377</v>
      </c>
      <c r="K796" s="182"/>
      <c r="L796" s="182">
        <v>0</v>
      </c>
      <c r="M796" s="182">
        <f t="shared" si="0"/>
        <v>377</v>
      </c>
      <c r="N796" s="510"/>
    </row>
    <row r="797" spans="1:14">
      <c r="A797" s="529">
        <v>226</v>
      </c>
      <c r="B797" s="530" t="s">
        <v>214</v>
      </c>
      <c r="C797" s="531" t="s">
        <v>214</v>
      </c>
      <c r="D797" s="531" t="s">
        <v>1686</v>
      </c>
      <c r="E797" s="531" t="s">
        <v>1648</v>
      </c>
      <c r="F797" s="531" t="s">
        <v>273</v>
      </c>
      <c r="G797" s="531" t="s">
        <v>1649</v>
      </c>
      <c r="H797" s="531"/>
      <c r="I797" s="182"/>
      <c r="J797" s="182">
        <v>623</v>
      </c>
      <c r="K797" s="182"/>
      <c r="L797" s="182">
        <v>0</v>
      </c>
      <c r="M797" s="182">
        <f t="shared" si="0"/>
        <v>623</v>
      </c>
      <c r="N797" s="510"/>
    </row>
    <row r="798" spans="1:14">
      <c r="A798" s="529">
        <v>227</v>
      </c>
      <c r="B798" s="530" t="s">
        <v>214</v>
      </c>
      <c r="C798" s="531" t="s">
        <v>214</v>
      </c>
      <c r="D798" s="531" t="s">
        <v>477</v>
      </c>
      <c r="E798" s="531" t="s">
        <v>1648</v>
      </c>
      <c r="F798" s="531" t="s">
        <v>273</v>
      </c>
      <c r="G798" s="531" t="s">
        <v>1649</v>
      </c>
      <c r="H798" s="531"/>
      <c r="I798" s="182"/>
      <c r="J798" s="182">
        <v>1008</v>
      </c>
      <c r="K798" s="182"/>
      <c r="L798" s="182">
        <v>0</v>
      </c>
      <c r="M798" s="182">
        <f t="shared" si="0"/>
        <v>1008</v>
      </c>
      <c r="N798" s="510"/>
    </row>
    <row r="799" spans="1:14">
      <c r="A799" s="529">
        <v>228</v>
      </c>
      <c r="B799" s="530" t="s">
        <v>214</v>
      </c>
      <c r="C799" s="531" t="s">
        <v>214</v>
      </c>
      <c r="D799" s="531" t="s">
        <v>550</v>
      </c>
      <c r="E799" s="531" t="s">
        <v>1648</v>
      </c>
      <c r="F799" s="531" t="s">
        <v>273</v>
      </c>
      <c r="G799" s="531" t="s">
        <v>1649</v>
      </c>
      <c r="H799" s="531"/>
      <c r="I799" s="182"/>
      <c r="J799" s="182">
        <v>2000</v>
      </c>
      <c r="K799" s="182"/>
      <c r="L799" s="182">
        <v>0</v>
      </c>
      <c r="M799" s="182">
        <f t="shared" si="0"/>
        <v>2000</v>
      </c>
      <c r="N799" s="510"/>
    </row>
    <row r="800" spans="1:14">
      <c r="A800" s="529">
        <v>229</v>
      </c>
      <c r="B800" s="530" t="s">
        <v>214</v>
      </c>
      <c r="C800" s="531" t="s">
        <v>214</v>
      </c>
      <c r="D800" s="531" t="s">
        <v>573</v>
      </c>
      <c r="E800" s="531" t="s">
        <v>1648</v>
      </c>
      <c r="F800" s="531" t="s">
        <v>273</v>
      </c>
      <c r="G800" s="531" t="s">
        <v>1649</v>
      </c>
      <c r="H800" s="531"/>
      <c r="I800" s="182"/>
      <c r="J800" s="182">
        <v>71</v>
      </c>
      <c r="K800" s="182"/>
      <c r="L800" s="182">
        <v>0</v>
      </c>
      <c r="M800" s="182">
        <f t="shared" si="0"/>
        <v>71</v>
      </c>
      <c r="N800" s="510"/>
    </row>
    <row r="801" spans="1:14">
      <c r="A801" s="529">
        <v>230</v>
      </c>
      <c r="B801" s="530" t="s">
        <v>214</v>
      </c>
      <c r="C801" s="531" t="s">
        <v>214</v>
      </c>
      <c r="D801" s="531" t="s">
        <v>1687</v>
      </c>
      <c r="E801" s="531" t="s">
        <v>1648</v>
      </c>
      <c r="F801" s="531" t="s">
        <v>273</v>
      </c>
      <c r="G801" s="531" t="s">
        <v>1649</v>
      </c>
      <c r="H801" s="531"/>
      <c r="I801" s="182"/>
      <c r="J801" s="182">
        <v>180</v>
      </c>
      <c r="K801" s="182"/>
      <c r="L801" s="182">
        <v>0</v>
      </c>
      <c r="M801" s="182">
        <f t="shared" si="0"/>
        <v>180</v>
      </c>
      <c r="N801" s="510"/>
    </row>
    <row r="802" spans="1:14">
      <c r="A802" s="529">
        <v>231</v>
      </c>
      <c r="B802" s="530" t="s">
        <v>214</v>
      </c>
      <c r="C802" s="531" t="s">
        <v>214</v>
      </c>
      <c r="D802" s="531" t="s">
        <v>1688</v>
      </c>
      <c r="E802" s="531" t="s">
        <v>1648</v>
      </c>
      <c r="F802" s="531" t="s">
        <v>273</v>
      </c>
      <c r="G802" s="531" t="s">
        <v>1672</v>
      </c>
      <c r="H802" s="531"/>
      <c r="I802" s="182"/>
      <c r="J802" s="182">
        <v>2189.4499999999998</v>
      </c>
      <c r="K802" s="182"/>
      <c r="L802" s="182">
        <v>0</v>
      </c>
      <c r="M802" s="182">
        <f t="shared" si="0"/>
        <v>2189.4499999999998</v>
      </c>
      <c r="N802" s="510"/>
    </row>
    <row r="803" spans="1:14">
      <c r="A803" s="529">
        <v>232</v>
      </c>
      <c r="B803" s="530" t="s">
        <v>214</v>
      </c>
      <c r="C803" s="531" t="s">
        <v>214</v>
      </c>
      <c r="D803" s="531" t="s">
        <v>451</v>
      </c>
      <c r="E803" s="531" t="s">
        <v>1648</v>
      </c>
      <c r="F803" s="531" t="s">
        <v>273</v>
      </c>
      <c r="G803" s="531" t="s">
        <v>1672</v>
      </c>
      <c r="H803" s="531"/>
      <c r="I803" s="182"/>
      <c r="J803" s="182">
        <v>193</v>
      </c>
      <c r="K803" s="182"/>
      <c r="L803" s="182">
        <v>0</v>
      </c>
      <c r="M803" s="182">
        <f t="shared" si="0"/>
        <v>193</v>
      </c>
      <c r="N803" s="510"/>
    </row>
    <row r="804" spans="1:14">
      <c r="A804" s="529">
        <v>233</v>
      </c>
      <c r="B804" s="530" t="s">
        <v>214</v>
      </c>
      <c r="C804" s="531" t="s">
        <v>214</v>
      </c>
      <c r="D804" s="531" t="s">
        <v>457</v>
      </c>
      <c r="E804" s="531" t="s">
        <v>1648</v>
      </c>
      <c r="F804" s="531" t="s">
        <v>273</v>
      </c>
      <c r="G804" s="531" t="s">
        <v>1649</v>
      </c>
      <c r="H804" s="531"/>
      <c r="I804" s="182"/>
      <c r="J804" s="182">
        <v>343</v>
      </c>
      <c r="K804" s="182"/>
      <c r="L804" s="182">
        <v>0</v>
      </c>
      <c r="M804" s="182">
        <f t="shared" si="0"/>
        <v>343</v>
      </c>
      <c r="N804" s="510"/>
    </row>
    <row r="805" spans="1:14">
      <c r="A805" s="529">
        <v>234</v>
      </c>
      <c r="B805" s="530" t="s">
        <v>214</v>
      </c>
      <c r="C805" s="531" t="s">
        <v>214</v>
      </c>
      <c r="D805" s="531" t="s">
        <v>1381</v>
      </c>
      <c r="E805" s="531" t="s">
        <v>1659</v>
      </c>
      <c r="F805" s="531" t="s">
        <v>273</v>
      </c>
      <c r="G805" s="531" t="s">
        <v>1684</v>
      </c>
      <c r="H805" s="531"/>
      <c r="I805" s="182"/>
      <c r="J805" s="182">
        <v>729</v>
      </c>
      <c r="K805" s="182"/>
      <c r="L805" s="182">
        <v>1200</v>
      </c>
      <c r="M805" s="182">
        <f t="shared" si="0"/>
        <v>0</v>
      </c>
      <c r="N805" s="510"/>
    </row>
    <row r="806" spans="1:14">
      <c r="A806" s="529">
        <v>235</v>
      </c>
      <c r="B806" s="530" t="s">
        <v>214</v>
      </c>
      <c r="C806" s="531" t="s">
        <v>214</v>
      </c>
      <c r="D806" s="531" t="s">
        <v>1384</v>
      </c>
      <c r="E806" s="531" t="s">
        <v>1659</v>
      </c>
      <c r="F806" s="531" t="s">
        <v>273</v>
      </c>
      <c r="G806" s="531" t="s">
        <v>1684</v>
      </c>
      <c r="H806" s="531"/>
      <c r="I806" s="182"/>
      <c r="J806" s="182">
        <v>789</v>
      </c>
      <c r="K806" s="182"/>
      <c r="L806" s="182">
        <v>575</v>
      </c>
      <c r="M806" s="182">
        <f t="shared" si="0"/>
        <v>214</v>
      </c>
      <c r="N806" s="510"/>
    </row>
    <row r="807" spans="1:14">
      <c r="A807" s="529">
        <v>236</v>
      </c>
      <c r="B807" s="530" t="s">
        <v>214</v>
      </c>
      <c r="C807" s="531" t="s">
        <v>214</v>
      </c>
      <c r="D807" s="531" t="s">
        <v>552</v>
      </c>
      <c r="E807" s="531" t="s">
        <v>1648</v>
      </c>
      <c r="F807" s="531" t="s">
        <v>273</v>
      </c>
      <c r="G807" s="531" t="s">
        <v>1672</v>
      </c>
      <c r="H807" s="531"/>
      <c r="I807" s="182"/>
      <c r="J807" s="182">
        <v>598</v>
      </c>
      <c r="K807" s="182"/>
      <c r="L807" s="182">
        <v>0</v>
      </c>
      <c r="M807" s="182">
        <f t="shared" si="0"/>
        <v>598</v>
      </c>
      <c r="N807" s="510"/>
    </row>
    <row r="808" spans="1:14">
      <c r="A808" s="529">
        <v>237</v>
      </c>
      <c r="B808" s="530" t="s">
        <v>214</v>
      </c>
      <c r="C808" s="531" t="s">
        <v>214</v>
      </c>
      <c r="D808" s="531" t="s">
        <v>577</v>
      </c>
      <c r="E808" s="531" t="s">
        <v>1648</v>
      </c>
      <c r="F808" s="531" t="s">
        <v>273</v>
      </c>
      <c r="G808" s="531" t="s">
        <v>1672</v>
      </c>
      <c r="H808" s="531"/>
      <c r="I808" s="182"/>
      <c r="J808" s="182">
        <v>6178</v>
      </c>
      <c r="K808" s="182"/>
      <c r="L808" s="182">
        <v>0</v>
      </c>
      <c r="M808" s="182">
        <f t="shared" si="0"/>
        <v>6178</v>
      </c>
      <c r="N808" s="510"/>
    </row>
    <row r="809" spans="1:14">
      <c r="A809" s="529">
        <v>238</v>
      </c>
      <c r="B809" s="530" t="s">
        <v>214</v>
      </c>
      <c r="C809" s="531" t="s">
        <v>214</v>
      </c>
      <c r="D809" s="531" t="s">
        <v>453</v>
      </c>
      <c r="E809" s="531" t="s">
        <v>1648</v>
      </c>
      <c r="F809" s="531" t="s">
        <v>273</v>
      </c>
      <c r="G809" s="531" t="s">
        <v>1672</v>
      </c>
      <c r="H809" s="531"/>
      <c r="I809" s="182"/>
      <c r="J809" s="182">
        <v>1573</v>
      </c>
      <c r="K809" s="182"/>
      <c r="L809" s="182">
        <v>1720</v>
      </c>
      <c r="M809" s="182">
        <f t="shared" si="0"/>
        <v>0</v>
      </c>
      <c r="N809" s="510"/>
    </row>
    <row r="810" spans="1:14">
      <c r="A810" s="529">
        <v>239</v>
      </c>
      <c r="B810" s="530" t="s">
        <v>214</v>
      </c>
      <c r="C810" s="531" t="s">
        <v>214</v>
      </c>
      <c r="D810" s="531" t="s">
        <v>1237</v>
      </c>
      <c r="E810" s="531" t="s">
        <v>1689</v>
      </c>
      <c r="F810" s="531" t="s">
        <v>273</v>
      </c>
      <c r="G810" s="531" t="s">
        <v>1690</v>
      </c>
      <c r="H810" s="531"/>
      <c r="I810" s="182"/>
      <c r="J810" s="182">
        <v>243</v>
      </c>
      <c r="K810" s="182"/>
      <c r="L810" s="182">
        <v>0</v>
      </c>
      <c r="M810" s="182">
        <f t="shared" si="0"/>
        <v>243</v>
      </c>
      <c r="N810" s="510"/>
    </row>
    <row r="811" spans="1:14">
      <c r="A811" s="529">
        <v>240</v>
      </c>
      <c r="B811" s="530" t="s">
        <v>214</v>
      </c>
      <c r="C811" s="531" t="s">
        <v>214</v>
      </c>
      <c r="D811" s="531" t="s">
        <v>1597</v>
      </c>
      <c r="E811" s="531" t="s">
        <v>1657</v>
      </c>
      <c r="F811" s="531" t="s">
        <v>668</v>
      </c>
      <c r="G811" s="531" t="s">
        <v>1691</v>
      </c>
      <c r="H811" s="531"/>
      <c r="I811" s="182"/>
      <c r="J811" s="182">
        <v>-18</v>
      </c>
      <c r="K811" s="182"/>
      <c r="L811" s="182">
        <v>37550</v>
      </c>
      <c r="M811" s="182">
        <f t="shared" si="0"/>
        <v>0</v>
      </c>
      <c r="N811" s="510"/>
    </row>
    <row r="812" spans="1:14">
      <c r="A812" s="529">
        <v>241</v>
      </c>
      <c r="B812" s="530" t="s">
        <v>214</v>
      </c>
      <c r="C812" s="531" t="s">
        <v>214</v>
      </c>
      <c r="D812" s="531" t="s">
        <v>446</v>
      </c>
      <c r="E812" s="531" t="s">
        <v>1648</v>
      </c>
      <c r="F812" s="531" t="s">
        <v>273</v>
      </c>
      <c r="G812" s="531" t="s">
        <v>1649</v>
      </c>
      <c r="H812" s="531"/>
      <c r="I812" s="182"/>
      <c r="J812" s="182">
        <v>631</v>
      </c>
      <c r="K812" s="182"/>
      <c r="L812" s="182">
        <v>0</v>
      </c>
      <c r="M812" s="182">
        <f t="shared" si="0"/>
        <v>631</v>
      </c>
      <c r="N812" s="510"/>
    </row>
    <row r="813" spans="1:14">
      <c r="A813" s="529">
        <v>242</v>
      </c>
      <c r="B813" s="530" t="s">
        <v>214</v>
      </c>
      <c r="C813" s="531" t="s">
        <v>214</v>
      </c>
      <c r="D813" s="531" t="s">
        <v>1692</v>
      </c>
      <c r="E813" s="531" t="s">
        <v>1648</v>
      </c>
      <c r="F813" s="531" t="s">
        <v>273</v>
      </c>
      <c r="G813" s="531" t="s">
        <v>1649</v>
      </c>
      <c r="H813" s="531"/>
      <c r="I813" s="182"/>
      <c r="J813" s="182">
        <v>257</v>
      </c>
      <c r="K813" s="182"/>
      <c r="L813" s="182">
        <v>350</v>
      </c>
      <c r="M813" s="182">
        <f t="shared" si="0"/>
        <v>0</v>
      </c>
      <c r="N813" s="510"/>
    </row>
    <row r="814" spans="1:14">
      <c r="A814" s="529">
        <v>243</v>
      </c>
      <c r="B814" s="530" t="s">
        <v>214</v>
      </c>
      <c r="C814" s="531" t="s">
        <v>214</v>
      </c>
      <c r="D814" s="531" t="s">
        <v>1605</v>
      </c>
      <c r="E814" s="531" t="s">
        <v>1657</v>
      </c>
      <c r="F814" s="531" t="s">
        <v>474</v>
      </c>
      <c r="G814" s="531" t="s">
        <v>1693</v>
      </c>
      <c r="H814" s="531"/>
      <c r="I814" s="182"/>
      <c r="J814" s="182">
        <v>0</v>
      </c>
      <c r="K814" s="182"/>
      <c r="L814" s="182">
        <v>48361</v>
      </c>
      <c r="M814" s="182">
        <f t="shared" si="0"/>
        <v>0</v>
      </c>
      <c r="N814" s="510"/>
    </row>
    <row r="815" spans="1:14">
      <c r="A815" s="529">
        <v>244</v>
      </c>
      <c r="B815" s="530" t="s">
        <v>214</v>
      </c>
      <c r="C815" s="531" t="s">
        <v>214</v>
      </c>
      <c r="D815" s="531" t="s">
        <v>1694</v>
      </c>
      <c r="E815" s="531" t="s">
        <v>1659</v>
      </c>
      <c r="F815" s="531" t="s">
        <v>474</v>
      </c>
      <c r="G815" s="531" t="s">
        <v>1695</v>
      </c>
      <c r="H815" s="531"/>
      <c r="I815" s="182"/>
      <c r="J815" s="182">
        <v>-2502.63</v>
      </c>
      <c r="K815" s="182"/>
      <c r="L815" s="182">
        <v>0</v>
      </c>
      <c r="M815" s="182">
        <f t="shared" si="0"/>
        <v>0</v>
      </c>
      <c r="N815" s="510"/>
    </row>
    <row r="816" spans="1:14">
      <c r="A816" s="529">
        <v>245</v>
      </c>
      <c r="B816" s="530" t="s">
        <v>214</v>
      </c>
      <c r="C816" s="531" t="s">
        <v>214</v>
      </c>
      <c r="D816" s="531" t="s">
        <v>1404</v>
      </c>
      <c r="E816" s="531" t="s">
        <v>1662</v>
      </c>
      <c r="F816" s="531" t="s">
        <v>273</v>
      </c>
      <c r="G816" s="531" t="s">
        <v>1696</v>
      </c>
      <c r="H816" s="531"/>
      <c r="I816" s="182"/>
      <c r="J816" s="182">
        <v>96</v>
      </c>
      <c r="K816" s="182"/>
      <c r="L816" s="182">
        <v>96</v>
      </c>
      <c r="M816" s="182">
        <f t="shared" si="0"/>
        <v>0</v>
      </c>
      <c r="N816" s="510"/>
    </row>
    <row r="817" spans="1:14">
      <c r="A817" s="529">
        <v>246</v>
      </c>
      <c r="B817" s="530" t="s">
        <v>214</v>
      </c>
      <c r="C817" s="531" t="s">
        <v>214</v>
      </c>
      <c r="D817" s="531" t="s">
        <v>600</v>
      </c>
      <c r="E817" s="531" t="s">
        <v>1648</v>
      </c>
      <c r="F817" s="531" t="s">
        <v>273</v>
      </c>
      <c r="G817" s="531" t="s">
        <v>1649</v>
      </c>
      <c r="H817" s="531"/>
      <c r="I817" s="182"/>
      <c r="J817" s="182">
        <v>594</v>
      </c>
      <c r="K817" s="182"/>
      <c r="L817" s="182">
        <v>0</v>
      </c>
      <c r="M817" s="182">
        <f t="shared" si="0"/>
        <v>594</v>
      </c>
      <c r="N817" s="510"/>
    </row>
    <row r="818" spans="1:14">
      <c r="A818" s="529">
        <v>247</v>
      </c>
      <c r="B818" s="530" t="s">
        <v>214</v>
      </c>
      <c r="C818" s="531" t="s">
        <v>214</v>
      </c>
      <c r="D818" s="531" t="s">
        <v>1697</v>
      </c>
      <c r="E818" s="531" t="s">
        <v>1698</v>
      </c>
      <c r="F818" s="531" t="s">
        <v>474</v>
      </c>
      <c r="G818" s="531" t="s">
        <v>1699</v>
      </c>
      <c r="H818" s="531"/>
      <c r="I818" s="182"/>
      <c r="J818" s="182">
        <v>2849</v>
      </c>
      <c r="K818" s="182"/>
      <c r="L818" s="182">
        <v>6999</v>
      </c>
      <c r="M818" s="182">
        <f t="shared" si="0"/>
        <v>0</v>
      </c>
      <c r="N818" s="510"/>
    </row>
    <row r="819" spans="1:14">
      <c r="A819" s="529">
        <v>248</v>
      </c>
      <c r="B819" s="530" t="s">
        <v>214</v>
      </c>
      <c r="C819" s="531" t="s">
        <v>214</v>
      </c>
      <c r="D819" s="531" t="s">
        <v>1700</v>
      </c>
      <c r="E819" s="531" t="s">
        <v>1659</v>
      </c>
      <c r="F819" s="531" t="s">
        <v>273</v>
      </c>
      <c r="G819" s="531" t="s">
        <v>1684</v>
      </c>
      <c r="H819" s="531"/>
      <c r="I819" s="182"/>
      <c r="J819" s="182">
        <v>289</v>
      </c>
      <c r="K819" s="182"/>
      <c r="L819" s="182">
        <v>575</v>
      </c>
      <c r="M819" s="182">
        <f t="shared" si="0"/>
        <v>0</v>
      </c>
      <c r="N819" s="510"/>
    </row>
    <row r="820" spans="1:14">
      <c r="A820" s="529">
        <v>249</v>
      </c>
      <c r="B820" s="530" t="s">
        <v>214</v>
      </c>
      <c r="C820" s="531" t="s">
        <v>214</v>
      </c>
      <c r="D820" s="531" t="s">
        <v>1701</v>
      </c>
      <c r="E820" s="531" t="s">
        <v>1648</v>
      </c>
      <c r="F820" s="531" t="s">
        <v>285</v>
      </c>
      <c r="G820" s="531" t="s">
        <v>1672</v>
      </c>
      <c r="H820" s="531"/>
      <c r="I820" s="182"/>
      <c r="J820" s="182">
        <v>0</v>
      </c>
      <c r="K820" s="182"/>
      <c r="L820" s="182">
        <v>221</v>
      </c>
      <c r="M820" s="182">
        <f t="shared" si="0"/>
        <v>0</v>
      </c>
      <c r="N820" s="510"/>
    </row>
    <row r="821" spans="1:14">
      <c r="A821" s="529">
        <v>250</v>
      </c>
      <c r="B821" s="530" t="s">
        <v>214</v>
      </c>
      <c r="C821" s="531" t="s">
        <v>214</v>
      </c>
      <c r="D821" s="531" t="s">
        <v>422</v>
      </c>
      <c r="E821" s="531" t="s">
        <v>1648</v>
      </c>
      <c r="F821" s="531" t="s">
        <v>273</v>
      </c>
      <c r="G821" s="531" t="s">
        <v>1702</v>
      </c>
      <c r="H821" s="531"/>
      <c r="I821" s="182"/>
      <c r="J821" s="182">
        <v>896</v>
      </c>
      <c r="K821" s="182"/>
      <c r="L821" s="182">
        <v>0</v>
      </c>
      <c r="M821" s="182">
        <f t="shared" si="0"/>
        <v>896</v>
      </c>
      <c r="N821" s="510"/>
    </row>
    <row r="822" spans="1:14">
      <c r="A822" s="529">
        <v>251</v>
      </c>
      <c r="B822" s="530" t="s">
        <v>214</v>
      </c>
      <c r="C822" s="531" t="s">
        <v>214</v>
      </c>
      <c r="D822" s="531" t="s">
        <v>1703</v>
      </c>
      <c r="E822" s="531" t="s">
        <v>1659</v>
      </c>
      <c r="F822" s="531" t="s">
        <v>273</v>
      </c>
      <c r="G822" s="531" t="s">
        <v>1684</v>
      </c>
      <c r="H822" s="531"/>
      <c r="I822" s="182"/>
      <c r="J822" s="182">
        <v>41.08</v>
      </c>
      <c r="K822" s="182"/>
      <c r="L822" s="182">
        <v>0</v>
      </c>
      <c r="M822" s="182">
        <f t="shared" si="0"/>
        <v>41.08</v>
      </c>
      <c r="N822" s="510"/>
    </row>
    <row r="823" spans="1:14">
      <c r="A823" s="529">
        <v>252</v>
      </c>
      <c r="B823" s="530" t="s">
        <v>214</v>
      </c>
      <c r="C823" s="531" t="s">
        <v>214</v>
      </c>
      <c r="D823" s="531" t="s">
        <v>471</v>
      </c>
      <c r="E823" s="531" t="s">
        <v>1648</v>
      </c>
      <c r="F823" s="531" t="s">
        <v>273</v>
      </c>
      <c r="G823" s="531" t="s">
        <v>1672</v>
      </c>
      <c r="H823" s="531"/>
      <c r="I823" s="182"/>
      <c r="J823" s="182">
        <v>121</v>
      </c>
      <c r="K823" s="182"/>
      <c r="L823" s="182">
        <v>0</v>
      </c>
      <c r="M823" s="182">
        <f t="shared" si="0"/>
        <v>121</v>
      </c>
      <c r="N823" s="510"/>
    </row>
    <row r="824" spans="1:14">
      <c r="A824" s="529">
        <v>253</v>
      </c>
      <c r="B824" s="530" t="s">
        <v>214</v>
      </c>
      <c r="C824" s="531" t="s">
        <v>214</v>
      </c>
      <c r="D824" s="531" t="s">
        <v>562</v>
      </c>
      <c r="E824" s="531" t="s">
        <v>1648</v>
      </c>
      <c r="F824" s="531" t="s">
        <v>273</v>
      </c>
      <c r="G824" s="531" t="s">
        <v>1649</v>
      </c>
      <c r="H824" s="531"/>
      <c r="I824" s="182"/>
      <c r="J824" s="182">
        <v>1123</v>
      </c>
      <c r="K824" s="182"/>
      <c r="L824" s="182">
        <v>0</v>
      </c>
      <c r="M824" s="182">
        <f t="shared" si="0"/>
        <v>1123</v>
      </c>
      <c r="N824" s="510"/>
    </row>
    <row r="825" spans="1:14">
      <c r="A825" s="529">
        <v>254</v>
      </c>
      <c r="B825" s="530" t="s">
        <v>214</v>
      </c>
      <c r="C825" s="531" t="s">
        <v>214</v>
      </c>
      <c r="D825" s="531" t="s">
        <v>1704</v>
      </c>
      <c r="E825" s="531" t="s">
        <v>1648</v>
      </c>
      <c r="F825" s="531" t="s">
        <v>273</v>
      </c>
      <c r="G825" s="531" t="s">
        <v>1649</v>
      </c>
      <c r="H825" s="531"/>
      <c r="I825" s="182"/>
      <c r="J825" s="182">
        <v>749</v>
      </c>
      <c r="K825" s="182"/>
      <c r="L825" s="182">
        <v>0</v>
      </c>
      <c r="M825" s="182">
        <f t="shared" si="0"/>
        <v>749</v>
      </c>
      <c r="N825" s="510"/>
    </row>
    <row r="826" spans="1:14">
      <c r="A826" s="529">
        <v>255</v>
      </c>
      <c r="B826" s="530" t="s">
        <v>214</v>
      </c>
      <c r="C826" s="531" t="s">
        <v>214</v>
      </c>
      <c r="D826" s="531" t="s">
        <v>518</v>
      </c>
      <c r="E826" s="531" t="s">
        <v>1648</v>
      </c>
      <c r="F826" s="531" t="s">
        <v>273</v>
      </c>
      <c r="G826" s="531" t="s">
        <v>1649</v>
      </c>
      <c r="H826" s="531"/>
      <c r="I826" s="182"/>
      <c r="J826" s="182">
        <v>256</v>
      </c>
      <c r="K826" s="182"/>
      <c r="L826" s="182">
        <v>0</v>
      </c>
      <c r="M826" s="182">
        <f t="shared" si="0"/>
        <v>256</v>
      </c>
      <c r="N826" s="510"/>
    </row>
    <row r="827" spans="1:14">
      <c r="A827" s="529">
        <v>256</v>
      </c>
      <c r="B827" s="530" t="s">
        <v>214</v>
      </c>
      <c r="C827" s="531" t="s">
        <v>214</v>
      </c>
      <c r="D827" s="531" t="s">
        <v>1705</v>
      </c>
      <c r="E827" s="531" t="s">
        <v>1706</v>
      </c>
      <c r="F827" s="531" t="s">
        <v>474</v>
      </c>
      <c r="G827" s="531" t="s">
        <v>1707</v>
      </c>
      <c r="H827" s="531"/>
      <c r="I827" s="182"/>
      <c r="J827" s="182">
        <v>0</v>
      </c>
      <c r="K827" s="182"/>
      <c r="L827" s="182">
        <v>43002</v>
      </c>
      <c r="M827" s="182">
        <f t="shared" si="0"/>
        <v>0</v>
      </c>
      <c r="N827" s="510"/>
    </row>
    <row r="828" spans="1:14">
      <c r="A828" s="529">
        <v>257</v>
      </c>
      <c r="B828" s="530" t="s">
        <v>214</v>
      </c>
      <c r="C828" s="531" t="s">
        <v>214</v>
      </c>
      <c r="D828" s="531" t="s">
        <v>1708</v>
      </c>
      <c r="E828" s="531" t="s">
        <v>1648</v>
      </c>
      <c r="F828" s="531" t="s">
        <v>285</v>
      </c>
      <c r="G828" s="531" t="s">
        <v>1649</v>
      </c>
      <c r="H828" s="531"/>
      <c r="I828" s="182"/>
      <c r="J828" s="182">
        <v>0</v>
      </c>
      <c r="K828" s="182"/>
      <c r="L828" s="182">
        <v>0</v>
      </c>
      <c r="M828" s="182">
        <f t="shared" si="0"/>
        <v>0</v>
      </c>
      <c r="N828" s="510"/>
    </row>
    <row r="829" spans="1:14">
      <c r="A829" s="529">
        <v>258</v>
      </c>
      <c r="B829" s="530" t="s">
        <v>214</v>
      </c>
      <c r="C829" s="531" t="s">
        <v>214</v>
      </c>
      <c r="D829" s="531" t="s">
        <v>489</v>
      </c>
      <c r="E829" s="531" t="s">
        <v>1648</v>
      </c>
      <c r="F829" s="531" t="s">
        <v>273</v>
      </c>
      <c r="G829" s="531" t="s">
        <v>1649</v>
      </c>
      <c r="H829" s="531"/>
      <c r="I829" s="182"/>
      <c r="J829" s="182">
        <v>391</v>
      </c>
      <c r="K829" s="182"/>
      <c r="L829" s="182">
        <v>0</v>
      </c>
      <c r="M829" s="182">
        <f t="shared" si="0"/>
        <v>391</v>
      </c>
      <c r="N829" s="510"/>
    </row>
    <row r="830" spans="1:14">
      <c r="A830" s="529">
        <v>259</v>
      </c>
      <c r="B830" s="530" t="s">
        <v>214</v>
      </c>
      <c r="C830" s="531" t="s">
        <v>214</v>
      </c>
      <c r="D830" s="531" t="s">
        <v>483</v>
      </c>
      <c r="E830" s="531" t="s">
        <v>1648</v>
      </c>
      <c r="F830" s="531" t="s">
        <v>273</v>
      </c>
      <c r="G830" s="531" t="s">
        <v>1649</v>
      </c>
      <c r="H830" s="531"/>
      <c r="I830" s="182"/>
      <c r="J830" s="182">
        <v>1163</v>
      </c>
      <c r="K830" s="182"/>
      <c r="L830" s="182">
        <v>1000</v>
      </c>
      <c r="M830" s="182">
        <f t="shared" si="0"/>
        <v>163</v>
      </c>
      <c r="N830" s="510"/>
    </row>
    <row r="831" spans="1:14">
      <c r="A831" s="529">
        <v>260</v>
      </c>
      <c r="B831" s="530" t="s">
        <v>214</v>
      </c>
      <c r="C831" s="531" t="s">
        <v>214</v>
      </c>
      <c r="D831" s="531" t="s">
        <v>1709</v>
      </c>
      <c r="E831" s="531" t="s">
        <v>1648</v>
      </c>
      <c r="F831" s="531" t="s">
        <v>273</v>
      </c>
      <c r="G831" s="531" t="s">
        <v>1710</v>
      </c>
      <c r="H831" s="531"/>
      <c r="I831" s="182"/>
      <c r="J831" s="182">
        <v>184</v>
      </c>
      <c r="K831" s="182"/>
      <c r="L831" s="182">
        <v>0</v>
      </c>
      <c r="M831" s="182">
        <f t="shared" si="0"/>
        <v>184</v>
      </c>
      <c r="N831" s="510"/>
    </row>
    <row r="832" spans="1:14">
      <c r="A832" s="529">
        <v>261</v>
      </c>
      <c r="B832" s="530" t="s">
        <v>214</v>
      </c>
      <c r="C832" s="531" t="s">
        <v>214</v>
      </c>
      <c r="D832" s="531" t="s">
        <v>1711</v>
      </c>
      <c r="E832" s="531" t="s">
        <v>1347</v>
      </c>
      <c r="F832" s="531" t="s">
        <v>273</v>
      </c>
      <c r="G832" s="531" t="s">
        <v>1674</v>
      </c>
      <c r="H832" s="531"/>
      <c r="I832" s="182"/>
      <c r="J832" s="182">
        <v>-5</v>
      </c>
      <c r="K832" s="182"/>
      <c r="L832" s="182">
        <v>780</v>
      </c>
      <c r="M832" s="182">
        <f t="shared" si="0"/>
        <v>0</v>
      </c>
      <c r="N832" s="510"/>
    </row>
    <row r="833" spans="1:14">
      <c r="A833" s="529">
        <v>262</v>
      </c>
      <c r="B833" s="530" t="s">
        <v>214</v>
      </c>
      <c r="C833" s="531" t="s">
        <v>214</v>
      </c>
      <c r="D833" s="531" t="s">
        <v>575</v>
      </c>
      <c r="E833" s="531" t="s">
        <v>1648</v>
      </c>
      <c r="F833" s="531" t="s">
        <v>273</v>
      </c>
      <c r="G833" s="531" t="s">
        <v>1649</v>
      </c>
      <c r="H833" s="531"/>
      <c r="I833" s="182"/>
      <c r="J833" s="182">
        <v>117</v>
      </c>
      <c r="K833" s="182"/>
      <c r="L833" s="182">
        <v>0</v>
      </c>
      <c r="M833" s="182">
        <f t="shared" si="0"/>
        <v>117</v>
      </c>
      <c r="N833" s="510"/>
    </row>
    <row r="834" spans="1:14">
      <c r="A834" s="529">
        <v>263</v>
      </c>
      <c r="B834" s="530" t="s">
        <v>214</v>
      </c>
      <c r="C834" s="531" t="s">
        <v>214</v>
      </c>
      <c r="D834" s="531" t="s">
        <v>516</v>
      </c>
      <c r="E834" s="531" t="s">
        <v>1648</v>
      </c>
      <c r="F834" s="531" t="s">
        <v>273</v>
      </c>
      <c r="G834" s="531" t="s">
        <v>1712</v>
      </c>
      <c r="H834" s="531"/>
      <c r="I834" s="182"/>
      <c r="J834" s="182">
        <v>0</v>
      </c>
      <c r="K834" s="182"/>
      <c r="L834" s="182">
        <v>86</v>
      </c>
      <c r="M834" s="182">
        <f t="shared" si="0"/>
        <v>0</v>
      </c>
      <c r="N834" s="510"/>
    </row>
    <row r="835" spans="1:14">
      <c r="A835" s="529">
        <v>264</v>
      </c>
      <c r="B835" s="530" t="s">
        <v>214</v>
      </c>
      <c r="C835" s="531" t="s">
        <v>214</v>
      </c>
      <c r="D835" s="531" t="s">
        <v>592</v>
      </c>
      <c r="E835" s="531" t="s">
        <v>1648</v>
      </c>
      <c r="F835" s="531" t="s">
        <v>273</v>
      </c>
      <c r="G835" s="531" t="s">
        <v>1649</v>
      </c>
      <c r="H835" s="531"/>
      <c r="I835" s="182"/>
      <c r="J835" s="182">
        <v>509</v>
      </c>
      <c r="K835" s="182"/>
      <c r="L835" s="182">
        <v>0</v>
      </c>
      <c r="M835" s="182">
        <f t="shared" si="0"/>
        <v>509</v>
      </c>
      <c r="N835" s="510"/>
    </row>
    <row r="836" spans="1:14">
      <c r="A836" s="529">
        <v>265</v>
      </c>
      <c r="B836" s="530" t="s">
        <v>214</v>
      </c>
      <c r="C836" s="531" t="s">
        <v>214</v>
      </c>
      <c r="D836" s="531" t="s">
        <v>1713</v>
      </c>
      <c r="E836" s="531" t="s">
        <v>1648</v>
      </c>
      <c r="F836" s="531" t="s">
        <v>273</v>
      </c>
      <c r="G836" s="531" t="s">
        <v>1649</v>
      </c>
      <c r="H836" s="531"/>
      <c r="I836" s="182"/>
      <c r="J836" s="182">
        <v>132</v>
      </c>
      <c r="K836" s="182"/>
      <c r="L836" s="182">
        <v>0</v>
      </c>
      <c r="M836" s="182">
        <f t="shared" si="0"/>
        <v>132</v>
      </c>
      <c r="N836" s="510"/>
    </row>
    <row r="837" spans="1:14">
      <c r="A837" s="529">
        <v>266</v>
      </c>
      <c r="B837" s="530" t="s">
        <v>214</v>
      </c>
      <c r="C837" s="531" t="s">
        <v>214</v>
      </c>
      <c r="D837" s="531" t="s">
        <v>461</v>
      </c>
      <c r="E837" s="531" t="s">
        <v>1648</v>
      </c>
      <c r="F837" s="531" t="s">
        <v>273</v>
      </c>
      <c r="G837" s="531" t="s">
        <v>1649</v>
      </c>
      <c r="H837" s="531"/>
      <c r="I837" s="182"/>
      <c r="J837" s="182">
        <v>101</v>
      </c>
      <c r="K837" s="182"/>
      <c r="L837" s="182">
        <v>172</v>
      </c>
      <c r="M837" s="182">
        <f t="shared" si="0"/>
        <v>0</v>
      </c>
      <c r="N837" s="510"/>
    </row>
    <row r="838" spans="1:14">
      <c r="A838" s="529">
        <v>267</v>
      </c>
      <c r="B838" s="530" t="s">
        <v>214</v>
      </c>
      <c r="C838" s="531" t="s">
        <v>214</v>
      </c>
      <c r="D838" s="531" t="s">
        <v>415</v>
      </c>
      <c r="E838" s="531" t="s">
        <v>1648</v>
      </c>
      <c r="F838" s="531" t="s">
        <v>273</v>
      </c>
      <c r="G838" s="531" t="s">
        <v>1649</v>
      </c>
      <c r="H838" s="531"/>
      <c r="I838" s="182"/>
      <c r="J838" s="182">
        <v>529</v>
      </c>
      <c r="K838" s="182"/>
      <c r="L838" s="182">
        <v>650</v>
      </c>
      <c r="M838" s="182">
        <f t="shared" si="0"/>
        <v>0</v>
      </c>
      <c r="N838" s="510"/>
    </row>
    <row r="839" spans="1:14">
      <c r="A839" s="529">
        <v>268</v>
      </c>
      <c r="B839" s="530" t="s">
        <v>214</v>
      </c>
      <c r="C839" s="531" t="s">
        <v>214</v>
      </c>
      <c r="D839" s="531" t="s">
        <v>579</v>
      </c>
      <c r="E839" s="531" t="s">
        <v>1648</v>
      </c>
      <c r="F839" s="531" t="s">
        <v>273</v>
      </c>
      <c r="G839" s="531" t="s">
        <v>1649</v>
      </c>
      <c r="H839" s="531"/>
      <c r="I839" s="182"/>
      <c r="J839" s="182">
        <v>-881</v>
      </c>
      <c r="K839" s="182"/>
      <c r="L839" s="182">
        <v>0</v>
      </c>
      <c r="M839" s="182">
        <f t="shared" si="0"/>
        <v>0</v>
      </c>
      <c r="N839" s="510"/>
    </row>
    <row r="840" spans="1:14">
      <c r="A840" s="529">
        <v>269</v>
      </c>
      <c r="B840" s="530" t="s">
        <v>214</v>
      </c>
      <c r="C840" s="531" t="s">
        <v>214</v>
      </c>
      <c r="D840" s="531" t="s">
        <v>1714</v>
      </c>
      <c r="E840" s="531" t="s">
        <v>1648</v>
      </c>
      <c r="F840" s="531" t="s">
        <v>273</v>
      </c>
      <c r="G840" s="531" t="s">
        <v>1649</v>
      </c>
      <c r="H840" s="531"/>
      <c r="I840" s="182"/>
      <c r="J840" s="182">
        <v>2410.0500000000002</v>
      </c>
      <c r="K840" s="182"/>
      <c r="L840" s="182">
        <v>0</v>
      </c>
      <c r="M840" s="182">
        <f t="shared" si="0"/>
        <v>2410.0500000000002</v>
      </c>
      <c r="N840" s="510"/>
    </row>
    <row r="841" spans="1:14">
      <c r="A841" s="529">
        <v>270</v>
      </c>
      <c r="B841" s="530" t="s">
        <v>214</v>
      </c>
      <c r="C841" s="531" t="s">
        <v>214</v>
      </c>
      <c r="D841" s="531" t="s">
        <v>536</v>
      </c>
      <c r="E841" s="531" t="s">
        <v>1648</v>
      </c>
      <c r="F841" s="531" t="s">
        <v>273</v>
      </c>
      <c r="G841" s="531" t="s">
        <v>1649</v>
      </c>
      <c r="H841" s="531"/>
      <c r="I841" s="182"/>
      <c r="J841" s="182">
        <v>375</v>
      </c>
      <c r="K841" s="182"/>
      <c r="L841" s="182">
        <v>463</v>
      </c>
      <c r="M841" s="182">
        <f t="shared" si="0"/>
        <v>0</v>
      </c>
      <c r="N841" s="510"/>
    </row>
    <row r="842" spans="1:14">
      <c r="A842" s="529">
        <v>271</v>
      </c>
      <c r="B842" s="530" t="s">
        <v>214</v>
      </c>
      <c r="C842" s="531" t="s">
        <v>214</v>
      </c>
      <c r="D842" s="531" t="s">
        <v>544</v>
      </c>
      <c r="E842" s="531" t="s">
        <v>1648</v>
      </c>
      <c r="F842" s="531" t="s">
        <v>273</v>
      </c>
      <c r="G842" s="531" t="s">
        <v>1649</v>
      </c>
      <c r="H842" s="531"/>
      <c r="I842" s="182"/>
      <c r="J842" s="182">
        <v>3084</v>
      </c>
      <c r="K842" s="182"/>
      <c r="L842" s="182">
        <v>0</v>
      </c>
      <c r="M842" s="182">
        <f t="shared" si="0"/>
        <v>3084</v>
      </c>
      <c r="N842" s="510"/>
    </row>
    <row r="843" spans="1:14">
      <c r="A843" s="529">
        <v>272</v>
      </c>
      <c r="B843" s="530" t="s">
        <v>214</v>
      </c>
      <c r="C843" s="531" t="s">
        <v>214</v>
      </c>
      <c r="D843" s="531" t="s">
        <v>1715</v>
      </c>
      <c r="E843" s="531" t="s">
        <v>1662</v>
      </c>
      <c r="F843" s="531" t="s">
        <v>668</v>
      </c>
      <c r="G843" s="531" t="s">
        <v>1716</v>
      </c>
      <c r="H843" s="531"/>
      <c r="I843" s="182"/>
      <c r="J843" s="182">
        <v>0</v>
      </c>
      <c r="K843" s="182"/>
      <c r="L843" s="182">
        <v>2748</v>
      </c>
      <c r="M843" s="182">
        <f t="shared" si="0"/>
        <v>0</v>
      </c>
      <c r="N843" s="510"/>
    </row>
    <row r="844" spans="1:14">
      <c r="A844" s="529">
        <v>273</v>
      </c>
      <c r="B844" s="530" t="s">
        <v>214</v>
      </c>
      <c r="C844" s="531" t="s">
        <v>214</v>
      </c>
      <c r="D844" s="531" t="s">
        <v>1717</v>
      </c>
      <c r="E844" s="531" t="s">
        <v>1662</v>
      </c>
      <c r="F844" s="531" t="s">
        <v>668</v>
      </c>
      <c r="G844" s="531" t="s">
        <v>1718</v>
      </c>
      <c r="H844" s="531"/>
      <c r="I844" s="182"/>
      <c r="J844" s="182">
        <v>873</v>
      </c>
      <c r="K844" s="182"/>
      <c r="L844" s="182">
        <v>2062</v>
      </c>
      <c r="M844" s="182">
        <f t="shared" si="0"/>
        <v>0</v>
      </c>
      <c r="N844" s="510"/>
    </row>
    <row r="845" spans="1:14">
      <c r="A845" s="529">
        <v>274</v>
      </c>
      <c r="B845" s="530" t="s">
        <v>214</v>
      </c>
      <c r="C845" s="531" t="s">
        <v>214</v>
      </c>
      <c r="D845" s="531" t="s">
        <v>1719</v>
      </c>
      <c r="E845" s="531" t="s">
        <v>1662</v>
      </c>
      <c r="F845" s="531" t="s">
        <v>668</v>
      </c>
      <c r="G845" s="531" t="s">
        <v>1720</v>
      </c>
      <c r="H845" s="531"/>
      <c r="I845" s="182"/>
      <c r="J845" s="182">
        <v>0</v>
      </c>
      <c r="K845" s="182"/>
      <c r="L845" s="182">
        <v>869</v>
      </c>
      <c r="M845" s="182">
        <f t="shared" si="0"/>
        <v>0</v>
      </c>
      <c r="N845" s="510"/>
    </row>
    <row r="846" spans="1:14">
      <c r="A846" s="529">
        <v>275</v>
      </c>
      <c r="B846" s="530" t="s">
        <v>214</v>
      </c>
      <c r="C846" s="531" t="s">
        <v>214</v>
      </c>
      <c r="D846" s="531" t="s">
        <v>602</v>
      </c>
      <c r="E846" s="531" t="s">
        <v>1648</v>
      </c>
      <c r="F846" s="531" t="s">
        <v>273</v>
      </c>
      <c r="G846" s="531" t="s">
        <v>1649</v>
      </c>
      <c r="H846" s="531"/>
      <c r="I846" s="182"/>
      <c r="J846" s="182">
        <v>668</v>
      </c>
      <c r="K846" s="182"/>
      <c r="L846" s="182">
        <v>0</v>
      </c>
      <c r="M846" s="182">
        <f t="shared" si="0"/>
        <v>668</v>
      </c>
      <c r="N846" s="510"/>
    </row>
    <row r="847" spans="1:14">
      <c r="A847" s="529">
        <v>276</v>
      </c>
      <c r="B847" s="530" t="s">
        <v>214</v>
      </c>
      <c r="C847" s="531" t="s">
        <v>214</v>
      </c>
      <c r="D847" s="531" t="s">
        <v>479</v>
      </c>
      <c r="E847" s="531" t="s">
        <v>1648</v>
      </c>
      <c r="F847" s="531" t="s">
        <v>273</v>
      </c>
      <c r="G847" s="531" t="s">
        <v>1649</v>
      </c>
      <c r="H847" s="531"/>
      <c r="I847" s="182"/>
      <c r="J847" s="182">
        <v>116</v>
      </c>
      <c r="K847" s="182"/>
      <c r="L847" s="182">
        <v>0</v>
      </c>
      <c r="M847" s="182">
        <f t="shared" si="0"/>
        <v>116</v>
      </c>
      <c r="N847" s="510"/>
    </row>
    <row r="848" spans="1:14">
      <c r="A848" s="529">
        <v>277</v>
      </c>
      <c r="B848" s="530" t="s">
        <v>214</v>
      </c>
      <c r="C848" s="531" t="s">
        <v>214</v>
      </c>
      <c r="D848" s="531" t="s">
        <v>514</v>
      </c>
      <c r="E848" s="531" t="s">
        <v>1648</v>
      </c>
      <c r="F848" s="531" t="s">
        <v>273</v>
      </c>
      <c r="G848" s="531" t="s">
        <v>1649</v>
      </c>
      <c r="H848" s="531"/>
      <c r="I848" s="182"/>
      <c r="J848" s="182">
        <v>911</v>
      </c>
      <c r="K848" s="182"/>
      <c r="L848" s="182">
        <v>0</v>
      </c>
      <c r="M848" s="182">
        <f t="shared" si="0"/>
        <v>911</v>
      </c>
      <c r="N848" s="510"/>
    </row>
    <row r="849" spans="1:14">
      <c r="A849" s="529">
        <v>278</v>
      </c>
      <c r="B849" s="530" t="s">
        <v>214</v>
      </c>
      <c r="C849" s="531" t="s">
        <v>214</v>
      </c>
      <c r="D849" s="531" t="s">
        <v>409</v>
      </c>
      <c r="E849" s="531" t="s">
        <v>1648</v>
      </c>
      <c r="F849" s="531" t="s">
        <v>273</v>
      </c>
      <c r="G849" s="531" t="s">
        <v>1649</v>
      </c>
      <c r="H849" s="531"/>
      <c r="I849" s="182"/>
      <c r="J849" s="182">
        <v>830</v>
      </c>
      <c r="K849" s="182"/>
      <c r="L849" s="182">
        <v>0</v>
      </c>
      <c r="M849" s="182">
        <f t="shared" si="0"/>
        <v>830</v>
      </c>
      <c r="N849" s="510"/>
    </row>
    <row r="850" spans="1:14">
      <c r="A850" s="529">
        <v>279</v>
      </c>
      <c r="B850" s="530" t="s">
        <v>214</v>
      </c>
      <c r="C850" s="531" t="s">
        <v>214</v>
      </c>
      <c r="D850" s="531" t="s">
        <v>955</v>
      </c>
      <c r="E850" s="531" t="s">
        <v>1689</v>
      </c>
      <c r="F850" s="531" t="s">
        <v>273</v>
      </c>
      <c r="G850" s="531" t="s">
        <v>1721</v>
      </c>
      <c r="H850" s="531"/>
      <c r="I850" s="182"/>
      <c r="J850" s="182">
        <v>427</v>
      </c>
      <c r="K850" s="182"/>
      <c r="L850" s="182">
        <v>0</v>
      </c>
      <c r="M850" s="182">
        <f t="shared" si="0"/>
        <v>427</v>
      </c>
      <c r="N850" s="510"/>
    </row>
    <row r="851" spans="1:14">
      <c r="A851" s="529">
        <v>280</v>
      </c>
      <c r="B851" s="530" t="s">
        <v>214</v>
      </c>
      <c r="C851" s="531" t="s">
        <v>214</v>
      </c>
      <c r="D851" s="531" t="s">
        <v>444</v>
      </c>
      <c r="E851" s="531" t="s">
        <v>1648</v>
      </c>
      <c r="F851" s="531" t="s">
        <v>273</v>
      </c>
      <c r="G851" s="531" t="s">
        <v>1649</v>
      </c>
      <c r="H851" s="531"/>
      <c r="I851" s="182"/>
      <c r="J851" s="182">
        <v>167</v>
      </c>
      <c r="K851" s="182"/>
      <c r="L851" s="182">
        <v>316</v>
      </c>
      <c r="M851" s="182">
        <f t="shared" si="0"/>
        <v>0</v>
      </c>
      <c r="N851" s="510"/>
    </row>
    <row r="852" spans="1:14">
      <c r="A852" s="529">
        <v>281</v>
      </c>
      <c r="B852" s="530" t="s">
        <v>214</v>
      </c>
      <c r="C852" s="531" t="s">
        <v>214</v>
      </c>
      <c r="D852" s="531" t="s">
        <v>442</v>
      </c>
      <c r="E852" s="531" t="s">
        <v>1648</v>
      </c>
      <c r="F852" s="531" t="s">
        <v>273</v>
      </c>
      <c r="G852" s="531" t="s">
        <v>1649</v>
      </c>
      <c r="H852" s="531"/>
      <c r="I852" s="182"/>
      <c r="J852" s="182">
        <v>426</v>
      </c>
      <c r="K852" s="182"/>
      <c r="L852" s="182">
        <v>520</v>
      </c>
      <c r="M852" s="182">
        <f t="shared" si="0"/>
        <v>0</v>
      </c>
      <c r="N852" s="510"/>
    </row>
    <row r="853" spans="1:14">
      <c r="A853" s="529">
        <v>282</v>
      </c>
      <c r="B853" s="530" t="s">
        <v>214</v>
      </c>
      <c r="C853" s="531" t="s">
        <v>214</v>
      </c>
      <c r="D853" s="531" t="s">
        <v>485</v>
      </c>
      <c r="E853" s="531" t="s">
        <v>1648</v>
      </c>
      <c r="F853" s="531" t="s">
        <v>273</v>
      </c>
      <c r="G853" s="531" t="s">
        <v>1649</v>
      </c>
      <c r="H853" s="531"/>
      <c r="I853" s="182"/>
      <c r="J853" s="182">
        <v>594</v>
      </c>
      <c r="K853" s="182"/>
      <c r="L853" s="182">
        <v>0</v>
      </c>
      <c r="M853" s="182">
        <f t="shared" si="0"/>
        <v>594</v>
      </c>
      <c r="N853" s="510"/>
    </row>
    <row r="854" spans="1:14">
      <c r="A854" s="529">
        <v>283</v>
      </c>
      <c r="B854" s="530" t="s">
        <v>214</v>
      </c>
      <c r="C854" s="531" t="s">
        <v>214</v>
      </c>
      <c r="D854" s="531" t="s">
        <v>520</v>
      </c>
      <c r="E854" s="531" t="s">
        <v>1648</v>
      </c>
      <c r="F854" s="531" t="s">
        <v>273</v>
      </c>
      <c r="G854" s="531" t="s">
        <v>1649</v>
      </c>
      <c r="H854" s="531"/>
      <c r="I854" s="182"/>
      <c r="J854" s="182">
        <v>258</v>
      </c>
      <c r="K854" s="182"/>
      <c r="L854" s="182">
        <v>0</v>
      </c>
      <c r="M854" s="182">
        <f t="shared" si="0"/>
        <v>258</v>
      </c>
      <c r="N854" s="510"/>
    </row>
    <row r="855" spans="1:14">
      <c r="A855" s="529">
        <v>284</v>
      </c>
      <c r="B855" s="530" t="s">
        <v>214</v>
      </c>
      <c r="C855" s="531" t="s">
        <v>214</v>
      </c>
      <c r="D855" s="531" t="s">
        <v>1722</v>
      </c>
      <c r="E855" s="531" t="s">
        <v>1347</v>
      </c>
      <c r="F855" s="531" t="s">
        <v>273</v>
      </c>
      <c r="G855" s="531" t="s">
        <v>1674</v>
      </c>
      <c r="H855" s="531"/>
      <c r="I855" s="182"/>
      <c r="J855" s="182">
        <v>-23</v>
      </c>
      <c r="K855" s="182"/>
      <c r="L855" s="182">
        <v>934</v>
      </c>
      <c r="M855" s="182">
        <f t="shared" si="0"/>
        <v>0</v>
      </c>
      <c r="N855" s="510"/>
    </row>
    <row r="856" spans="1:14">
      <c r="A856" s="529">
        <v>285</v>
      </c>
      <c r="B856" s="530" t="s">
        <v>214</v>
      </c>
      <c r="C856" s="531" t="s">
        <v>214</v>
      </c>
      <c r="D856" s="531" t="s">
        <v>1352</v>
      </c>
      <c r="E856" s="531" t="s">
        <v>1347</v>
      </c>
      <c r="F856" s="531" t="s">
        <v>273</v>
      </c>
      <c r="G856" s="531" t="s">
        <v>1674</v>
      </c>
      <c r="H856" s="531"/>
      <c r="I856" s="182"/>
      <c r="J856" s="182">
        <v>196</v>
      </c>
      <c r="K856" s="182"/>
      <c r="L856" s="182">
        <v>0</v>
      </c>
      <c r="M856" s="182">
        <f t="shared" si="0"/>
        <v>196</v>
      </c>
      <c r="N856" s="510"/>
    </row>
    <row r="857" spans="1:14">
      <c r="A857" s="529">
        <v>286</v>
      </c>
      <c r="B857" s="530" t="s">
        <v>214</v>
      </c>
      <c r="C857" s="531" t="s">
        <v>214</v>
      </c>
      <c r="D857" s="531" t="s">
        <v>1346</v>
      </c>
      <c r="E857" s="531" t="s">
        <v>1347</v>
      </c>
      <c r="F857" s="531" t="s">
        <v>273</v>
      </c>
      <c r="G857" s="531" t="s">
        <v>1674</v>
      </c>
      <c r="H857" s="531"/>
      <c r="I857" s="182"/>
      <c r="J857" s="182">
        <v>188</v>
      </c>
      <c r="K857" s="182"/>
      <c r="L857" s="182">
        <v>188</v>
      </c>
      <c r="M857" s="182">
        <f t="shared" si="0"/>
        <v>0</v>
      </c>
      <c r="N857" s="510"/>
    </row>
    <row r="858" spans="1:14">
      <c r="A858" s="529">
        <v>287</v>
      </c>
      <c r="B858" s="530" t="s">
        <v>214</v>
      </c>
      <c r="C858" s="531" t="s">
        <v>214</v>
      </c>
      <c r="D858" s="531" t="s">
        <v>1723</v>
      </c>
      <c r="E858" s="531" t="s">
        <v>1347</v>
      </c>
      <c r="F858" s="531" t="s">
        <v>273</v>
      </c>
      <c r="G858" s="531" t="s">
        <v>1674</v>
      </c>
      <c r="H858" s="531"/>
      <c r="I858" s="182"/>
      <c r="J858" s="182">
        <v>341</v>
      </c>
      <c r="K858" s="182"/>
      <c r="L858" s="182">
        <v>341</v>
      </c>
      <c r="M858" s="182">
        <f t="shared" si="0"/>
        <v>0</v>
      </c>
      <c r="N858" s="510"/>
    </row>
    <row r="859" spans="1:14">
      <c r="A859" s="529">
        <v>288</v>
      </c>
      <c r="B859" s="530" t="s">
        <v>214</v>
      </c>
      <c r="C859" s="531" t="s">
        <v>214</v>
      </c>
      <c r="D859" s="531" t="s">
        <v>1724</v>
      </c>
      <c r="E859" s="531" t="s">
        <v>1347</v>
      </c>
      <c r="F859" s="531" t="s">
        <v>273</v>
      </c>
      <c r="G859" s="531" t="s">
        <v>1674</v>
      </c>
      <c r="H859" s="531"/>
      <c r="I859" s="182"/>
      <c r="J859" s="182">
        <v>188</v>
      </c>
      <c r="K859" s="182"/>
      <c r="L859" s="182">
        <v>188</v>
      </c>
      <c r="M859" s="182">
        <f t="shared" si="0"/>
        <v>0</v>
      </c>
      <c r="N859" s="510"/>
    </row>
    <row r="860" spans="1:14">
      <c r="A860" s="529">
        <v>289</v>
      </c>
      <c r="B860" s="530" t="s">
        <v>214</v>
      </c>
      <c r="C860" s="531" t="s">
        <v>214</v>
      </c>
      <c r="D860" s="531" t="s">
        <v>1725</v>
      </c>
      <c r="E860" s="531" t="s">
        <v>1648</v>
      </c>
      <c r="F860" s="531" t="s">
        <v>273</v>
      </c>
      <c r="G860" s="531" t="s">
        <v>1649</v>
      </c>
      <c r="H860" s="531"/>
      <c r="I860" s="182"/>
      <c r="J860" s="182">
        <v>223</v>
      </c>
      <c r="K860" s="182"/>
      <c r="L860" s="182">
        <v>0</v>
      </c>
      <c r="M860" s="182">
        <f t="shared" si="0"/>
        <v>223</v>
      </c>
      <c r="N860" s="510"/>
    </row>
    <row r="861" spans="1:14">
      <c r="A861" s="529">
        <v>290</v>
      </c>
      <c r="B861" s="530" t="s">
        <v>214</v>
      </c>
      <c r="C861" s="531" t="s">
        <v>214</v>
      </c>
      <c r="D861" s="531" t="s">
        <v>1726</v>
      </c>
      <c r="E861" s="531" t="s">
        <v>1727</v>
      </c>
      <c r="F861" s="531" t="s">
        <v>474</v>
      </c>
      <c r="G861" s="531" t="s">
        <v>1728</v>
      </c>
      <c r="H861" s="531"/>
      <c r="I861" s="182"/>
      <c r="J861" s="182">
        <v>0</v>
      </c>
      <c r="K861" s="182"/>
      <c r="L861" s="182">
        <v>706</v>
      </c>
      <c r="M861" s="182">
        <f t="shared" si="0"/>
        <v>0</v>
      </c>
      <c r="N861" s="510"/>
    </row>
    <row r="862" spans="1:14">
      <c r="A862" s="529">
        <v>291</v>
      </c>
      <c r="B862" s="530" t="s">
        <v>214</v>
      </c>
      <c r="C862" s="531" t="s">
        <v>214</v>
      </c>
      <c r="D862" s="531" t="s">
        <v>554</v>
      </c>
      <c r="E862" s="531" t="s">
        <v>1648</v>
      </c>
      <c r="F862" s="531" t="s">
        <v>273</v>
      </c>
      <c r="G862" s="531" t="s">
        <v>1729</v>
      </c>
      <c r="H862" s="531"/>
      <c r="I862" s="182"/>
      <c r="J862" s="182">
        <v>248</v>
      </c>
      <c r="K862" s="182"/>
      <c r="L862" s="182">
        <v>0</v>
      </c>
      <c r="M862" s="182">
        <f t="shared" si="0"/>
        <v>248</v>
      </c>
      <c r="N862" s="510"/>
    </row>
    <row r="863" spans="1:14">
      <c r="A863" s="529">
        <v>292</v>
      </c>
      <c r="B863" s="530" t="s">
        <v>214</v>
      </c>
      <c r="C863" s="531" t="s">
        <v>214</v>
      </c>
      <c r="D863" s="531" t="s">
        <v>1601</v>
      </c>
      <c r="E863" s="531" t="s">
        <v>1657</v>
      </c>
      <c r="F863" s="531" t="s">
        <v>474</v>
      </c>
      <c r="G863" s="531" t="s">
        <v>1657</v>
      </c>
      <c r="H863" s="531"/>
      <c r="I863" s="182"/>
      <c r="J863" s="182">
        <v>142714</v>
      </c>
      <c r="K863" s="182"/>
      <c r="L863" s="182">
        <v>16555</v>
      </c>
      <c r="M863" s="182">
        <f t="shared" si="0"/>
        <v>126159</v>
      </c>
      <c r="N863" s="510"/>
    </row>
    <row r="864" spans="1:14">
      <c r="A864" s="529">
        <v>293</v>
      </c>
      <c r="B864" s="530" t="s">
        <v>214</v>
      </c>
      <c r="C864" s="531" t="s">
        <v>214</v>
      </c>
      <c r="D864" s="531" t="s">
        <v>1730</v>
      </c>
      <c r="E864" s="531" t="s">
        <v>1347</v>
      </c>
      <c r="F864" s="531" t="s">
        <v>273</v>
      </c>
      <c r="G864" s="531" t="s">
        <v>1674</v>
      </c>
      <c r="H864" s="531"/>
      <c r="I864" s="182"/>
      <c r="J864" s="182">
        <v>-4</v>
      </c>
      <c r="K864" s="182"/>
      <c r="L864" s="182">
        <v>0</v>
      </c>
      <c r="M864" s="182">
        <f t="shared" si="0"/>
        <v>0</v>
      </c>
      <c r="N864" s="510"/>
    </row>
    <row r="865" spans="1:14">
      <c r="A865" s="529">
        <v>294</v>
      </c>
      <c r="B865" s="530" t="s">
        <v>214</v>
      </c>
      <c r="C865" s="531" t="s">
        <v>214</v>
      </c>
      <c r="D865" s="531" t="s">
        <v>1731</v>
      </c>
      <c r="E865" s="531" t="s">
        <v>1347</v>
      </c>
      <c r="F865" s="531" t="s">
        <v>273</v>
      </c>
      <c r="G865" s="531" t="s">
        <v>1674</v>
      </c>
      <c r="H865" s="531"/>
      <c r="I865" s="182"/>
      <c r="J865" s="182">
        <v>0</v>
      </c>
      <c r="K865" s="182"/>
      <c r="L865" s="182">
        <v>440</v>
      </c>
      <c r="M865" s="182">
        <f t="shared" si="0"/>
        <v>0</v>
      </c>
      <c r="N865" s="510"/>
    </row>
    <row r="866" spans="1:14">
      <c r="A866" s="529">
        <v>295</v>
      </c>
      <c r="B866" s="530" t="s">
        <v>214</v>
      </c>
      <c r="C866" s="531" t="s">
        <v>214</v>
      </c>
      <c r="D866" s="531" t="s">
        <v>1732</v>
      </c>
      <c r="E866" s="531" t="s">
        <v>1347</v>
      </c>
      <c r="F866" s="531" t="s">
        <v>273</v>
      </c>
      <c r="G866" s="531" t="s">
        <v>1674</v>
      </c>
      <c r="H866" s="531"/>
      <c r="I866" s="182"/>
      <c r="J866" s="182">
        <v>127</v>
      </c>
      <c r="K866" s="182"/>
      <c r="L866" s="182">
        <v>500</v>
      </c>
      <c r="M866" s="182">
        <f t="shared" si="0"/>
        <v>0</v>
      </c>
      <c r="N866" s="510"/>
    </row>
    <row r="867" spans="1:14">
      <c r="A867" s="529">
        <v>296</v>
      </c>
      <c r="B867" s="530" t="s">
        <v>214</v>
      </c>
      <c r="C867" s="531" t="s">
        <v>214</v>
      </c>
      <c r="D867" s="531" t="s">
        <v>1353</v>
      </c>
      <c r="E867" s="531" t="s">
        <v>1347</v>
      </c>
      <c r="F867" s="531" t="s">
        <v>273</v>
      </c>
      <c r="G867" s="531" t="s">
        <v>1674</v>
      </c>
      <c r="H867" s="531"/>
      <c r="I867" s="182"/>
      <c r="J867" s="182">
        <v>495</v>
      </c>
      <c r="K867" s="182"/>
      <c r="L867" s="182">
        <v>725</v>
      </c>
      <c r="M867" s="182">
        <f t="shared" si="0"/>
        <v>0</v>
      </c>
      <c r="N867" s="510"/>
    </row>
    <row r="868" spans="1:14">
      <c r="A868" s="529">
        <v>297</v>
      </c>
      <c r="B868" s="530" t="s">
        <v>214</v>
      </c>
      <c r="C868" s="531" t="s">
        <v>214</v>
      </c>
      <c r="D868" s="531" t="s">
        <v>583</v>
      </c>
      <c r="E868" s="531" t="s">
        <v>1648</v>
      </c>
      <c r="F868" s="531" t="s">
        <v>273</v>
      </c>
      <c r="G868" s="531" t="s">
        <v>1649</v>
      </c>
      <c r="H868" s="531"/>
      <c r="I868" s="182"/>
      <c r="J868" s="182">
        <v>1092</v>
      </c>
      <c r="K868" s="182"/>
      <c r="L868" s="182">
        <v>0</v>
      </c>
      <c r="M868" s="182">
        <f t="shared" si="0"/>
        <v>1092</v>
      </c>
      <c r="N868" s="510"/>
    </row>
    <row r="869" spans="1:14">
      <c r="A869" s="529">
        <v>298</v>
      </c>
      <c r="B869" s="530" t="s">
        <v>214</v>
      </c>
      <c r="C869" s="531" t="s">
        <v>214</v>
      </c>
      <c r="D869" s="531" t="s">
        <v>522</v>
      </c>
      <c r="E869" s="531" t="s">
        <v>1648</v>
      </c>
      <c r="F869" s="531" t="s">
        <v>273</v>
      </c>
      <c r="G869" s="531" t="s">
        <v>1649</v>
      </c>
      <c r="H869" s="531"/>
      <c r="I869" s="182"/>
      <c r="J869" s="182">
        <v>264</v>
      </c>
      <c r="K869" s="182"/>
      <c r="L869" s="182">
        <v>0</v>
      </c>
      <c r="M869" s="182">
        <f t="shared" si="0"/>
        <v>264</v>
      </c>
      <c r="N869" s="510"/>
    </row>
    <row r="870" spans="1:14">
      <c r="A870" s="529">
        <v>299</v>
      </c>
      <c r="B870" s="530" t="s">
        <v>214</v>
      </c>
      <c r="C870" s="531" t="s">
        <v>214</v>
      </c>
      <c r="D870" s="531" t="s">
        <v>1733</v>
      </c>
      <c r="E870" s="531" t="s">
        <v>1662</v>
      </c>
      <c r="F870" s="531" t="s">
        <v>668</v>
      </c>
      <c r="G870" s="531" t="s">
        <v>1734</v>
      </c>
      <c r="H870" s="531"/>
      <c r="I870" s="182"/>
      <c r="J870" s="182">
        <v>0</v>
      </c>
      <c r="K870" s="182"/>
      <c r="L870" s="182">
        <v>1300</v>
      </c>
      <c r="M870" s="182">
        <f t="shared" si="0"/>
        <v>0</v>
      </c>
      <c r="N870" s="510"/>
    </row>
    <row r="871" spans="1:14">
      <c r="A871" s="529">
        <v>300</v>
      </c>
      <c r="B871" s="530" t="s">
        <v>214</v>
      </c>
      <c r="C871" s="531" t="s">
        <v>214</v>
      </c>
      <c r="D871" s="531" t="s">
        <v>886</v>
      </c>
      <c r="E871" s="531" t="s">
        <v>1651</v>
      </c>
      <c r="F871" s="531" t="s">
        <v>474</v>
      </c>
      <c r="G871" s="531" t="s">
        <v>1735</v>
      </c>
      <c r="H871" s="531"/>
      <c r="I871" s="182"/>
      <c r="J871" s="182">
        <v>3109</v>
      </c>
      <c r="K871" s="182"/>
      <c r="L871" s="182">
        <v>6403</v>
      </c>
      <c r="M871" s="182">
        <f t="shared" si="0"/>
        <v>0</v>
      </c>
      <c r="N871" s="510"/>
    </row>
    <row r="872" spans="1:14">
      <c r="A872" s="529">
        <v>301</v>
      </c>
      <c r="B872" s="530" t="s">
        <v>214</v>
      </c>
      <c r="C872" s="531" t="s">
        <v>214</v>
      </c>
      <c r="D872" s="531" t="s">
        <v>420</v>
      </c>
      <c r="E872" s="531" t="s">
        <v>1648</v>
      </c>
      <c r="F872" s="531" t="s">
        <v>273</v>
      </c>
      <c r="G872" s="531" t="s">
        <v>1649</v>
      </c>
      <c r="H872" s="531"/>
      <c r="I872" s="182"/>
      <c r="J872" s="182">
        <v>-4</v>
      </c>
      <c r="K872" s="182"/>
      <c r="L872" s="182">
        <v>0</v>
      </c>
      <c r="M872" s="182">
        <f t="shared" si="0"/>
        <v>0</v>
      </c>
      <c r="N872" s="510"/>
    </row>
    <row r="873" spans="1:14">
      <c r="A873" s="529">
        <v>302</v>
      </c>
      <c r="B873" s="530" t="s">
        <v>214</v>
      </c>
      <c r="C873" s="531" t="s">
        <v>214</v>
      </c>
      <c r="D873" s="531" t="s">
        <v>424</v>
      </c>
      <c r="E873" s="531" t="s">
        <v>1648</v>
      </c>
      <c r="F873" s="531" t="s">
        <v>273</v>
      </c>
      <c r="G873" s="531" t="s">
        <v>1672</v>
      </c>
      <c r="H873" s="531"/>
      <c r="I873" s="182"/>
      <c r="J873" s="182">
        <v>428</v>
      </c>
      <c r="K873" s="182"/>
      <c r="L873" s="182">
        <v>517</v>
      </c>
      <c r="M873" s="182">
        <f t="shared" si="0"/>
        <v>0</v>
      </c>
      <c r="N873" s="510"/>
    </row>
    <row r="874" spans="1:14">
      <c r="A874" s="529">
        <v>303</v>
      </c>
      <c r="B874" s="530" t="s">
        <v>214</v>
      </c>
      <c r="C874" s="531" t="s">
        <v>214</v>
      </c>
      <c r="D874" s="531" t="s">
        <v>534</v>
      </c>
      <c r="E874" s="531" t="s">
        <v>1648</v>
      </c>
      <c r="F874" s="531" t="s">
        <v>273</v>
      </c>
      <c r="G874" s="531" t="s">
        <v>1649</v>
      </c>
      <c r="H874" s="531"/>
      <c r="I874" s="182"/>
      <c r="J874" s="182">
        <v>994</v>
      </c>
      <c r="K874" s="182"/>
      <c r="L874" s="182">
        <v>0</v>
      </c>
      <c r="M874" s="182">
        <f t="shared" si="0"/>
        <v>994</v>
      </c>
      <c r="N874" s="510"/>
    </row>
    <row r="875" spans="1:14">
      <c r="A875" s="529">
        <v>304</v>
      </c>
      <c r="B875" s="530" t="s">
        <v>214</v>
      </c>
      <c r="C875" s="531" t="s">
        <v>214</v>
      </c>
      <c r="D875" s="531" t="s">
        <v>1609</v>
      </c>
      <c r="E875" s="531" t="s">
        <v>1657</v>
      </c>
      <c r="F875" s="531" t="s">
        <v>668</v>
      </c>
      <c r="G875" s="531" t="s">
        <v>1736</v>
      </c>
      <c r="H875" s="531"/>
      <c r="I875" s="182"/>
      <c r="J875" s="182">
        <v>0</v>
      </c>
      <c r="K875" s="182"/>
      <c r="L875" s="182">
        <v>25561</v>
      </c>
      <c r="M875" s="182">
        <f t="shared" si="0"/>
        <v>0</v>
      </c>
      <c r="N875" s="510"/>
    </row>
    <row r="876" spans="1:14">
      <c r="A876" s="529">
        <v>305</v>
      </c>
      <c r="B876" s="530" t="s">
        <v>214</v>
      </c>
      <c r="C876" s="531" t="s">
        <v>214</v>
      </c>
      <c r="D876" s="531" t="s">
        <v>1239</v>
      </c>
      <c r="E876" s="531" t="s">
        <v>1689</v>
      </c>
      <c r="F876" s="531" t="s">
        <v>273</v>
      </c>
      <c r="G876" s="531" t="s">
        <v>1737</v>
      </c>
      <c r="H876" s="531"/>
      <c r="I876" s="182"/>
      <c r="J876" s="182">
        <v>0</v>
      </c>
      <c r="K876" s="182"/>
      <c r="L876" s="182">
        <v>0</v>
      </c>
      <c r="M876" s="182">
        <f t="shared" si="0"/>
        <v>0</v>
      </c>
      <c r="N876" s="510"/>
    </row>
    <row r="877" spans="1:14">
      <c r="A877" s="529">
        <v>306</v>
      </c>
      <c r="B877" s="530" t="s">
        <v>214</v>
      </c>
      <c r="C877" s="531" t="s">
        <v>214</v>
      </c>
      <c r="D877" s="531" t="s">
        <v>487</v>
      </c>
      <c r="E877" s="531" t="s">
        <v>1648</v>
      </c>
      <c r="F877" s="531" t="s">
        <v>273</v>
      </c>
      <c r="G877" s="531" t="s">
        <v>1649</v>
      </c>
      <c r="H877" s="531"/>
      <c r="I877" s="182"/>
      <c r="J877" s="182">
        <v>819</v>
      </c>
      <c r="K877" s="182"/>
      <c r="L877" s="182">
        <v>0</v>
      </c>
      <c r="M877" s="182">
        <f t="shared" si="0"/>
        <v>819</v>
      </c>
      <c r="N877" s="510"/>
    </row>
    <row r="878" spans="1:14">
      <c r="A878" s="529">
        <v>307</v>
      </c>
      <c r="B878" s="530" t="s">
        <v>214</v>
      </c>
      <c r="C878" s="531" t="s">
        <v>214</v>
      </c>
      <c r="D878" s="531" t="s">
        <v>1738</v>
      </c>
      <c r="E878" s="531" t="s">
        <v>1648</v>
      </c>
      <c r="F878" s="531" t="s">
        <v>273</v>
      </c>
      <c r="G878" s="531" t="s">
        <v>1649</v>
      </c>
      <c r="H878" s="531"/>
      <c r="I878" s="182"/>
      <c r="J878" s="182">
        <v>2993.07</v>
      </c>
      <c r="K878" s="182"/>
      <c r="L878" s="182">
        <v>0</v>
      </c>
      <c r="M878" s="182">
        <f t="shared" si="0"/>
        <v>2993.07</v>
      </c>
      <c r="N878" s="510"/>
    </row>
    <row r="879" spans="1:14">
      <c r="A879" s="529">
        <v>308</v>
      </c>
      <c r="B879" s="530" t="s">
        <v>214</v>
      </c>
      <c r="C879" s="531" t="s">
        <v>214</v>
      </c>
      <c r="D879" s="531" t="s">
        <v>503</v>
      </c>
      <c r="E879" s="531" t="s">
        <v>1648</v>
      </c>
      <c r="F879" s="531" t="s">
        <v>273</v>
      </c>
      <c r="G879" s="531" t="s">
        <v>1649</v>
      </c>
      <c r="H879" s="531"/>
      <c r="I879" s="182"/>
      <c r="J879" s="182">
        <v>110</v>
      </c>
      <c r="K879" s="182"/>
      <c r="L879" s="182">
        <v>0</v>
      </c>
      <c r="M879" s="182">
        <f t="shared" si="0"/>
        <v>110</v>
      </c>
      <c r="N879" s="510"/>
    </row>
    <row r="880" spans="1:14">
      <c r="A880" s="529">
        <v>309</v>
      </c>
      <c r="B880" s="530" t="s">
        <v>214</v>
      </c>
      <c r="C880" s="531" t="s">
        <v>214</v>
      </c>
      <c r="D880" s="531" t="s">
        <v>1739</v>
      </c>
      <c r="E880" s="531" t="s">
        <v>1650</v>
      </c>
      <c r="F880" s="531" t="s">
        <v>285</v>
      </c>
      <c r="G880" s="531" t="s">
        <v>1740</v>
      </c>
      <c r="H880" s="531"/>
      <c r="I880" s="182"/>
      <c r="J880" s="182">
        <v>3</v>
      </c>
      <c r="K880" s="182"/>
      <c r="L880" s="182">
        <v>360</v>
      </c>
      <c r="M880" s="182">
        <f t="shared" si="0"/>
        <v>0</v>
      </c>
      <c r="N880" s="510"/>
    </row>
    <row r="881" spans="1:14">
      <c r="A881" s="529">
        <v>310</v>
      </c>
      <c r="B881" s="530" t="s">
        <v>214</v>
      </c>
      <c r="C881" s="531" t="s">
        <v>214</v>
      </c>
      <c r="D881" s="531" t="s">
        <v>407</v>
      </c>
      <c r="E881" s="531" t="s">
        <v>1648</v>
      </c>
      <c r="F881" s="531" t="s">
        <v>273</v>
      </c>
      <c r="G881" s="531" t="s">
        <v>1649</v>
      </c>
      <c r="H881" s="531"/>
      <c r="I881" s="182"/>
      <c r="J881" s="182">
        <v>675</v>
      </c>
      <c r="K881" s="182"/>
      <c r="L881" s="182">
        <v>0</v>
      </c>
      <c r="M881" s="182">
        <f t="shared" si="0"/>
        <v>675</v>
      </c>
      <c r="N881" s="510"/>
    </row>
    <row r="882" spans="1:14">
      <c r="A882" s="529">
        <v>311</v>
      </c>
      <c r="B882" s="530" t="s">
        <v>214</v>
      </c>
      <c r="C882" s="531" t="s">
        <v>214</v>
      </c>
      <c r="D882" s="531" t="s">
        <v>1349</v>
      </c>
      <c r="E882" s="531" t="s">
        <v>1347</v>
      </c>
      <c r="F882" s="531" t="s">
        <v>1232</v>
      </c>
      <c r="G882" s="531" t="s">
        <v>1347</v>
      </c>
      <c r="H882" s="531"/>
      <c r="I882" s="182"/>
      <c r="J882" s="182">
        <v>562</v>
      </c>
      <c r="K882" s="182"/>
      <c r="L882" s="182">
        <v>562</v>
      </c>
      <c r="M882" s="182">
        <f t="shared" si="0"/>
        <v>0</v>
      </c>
      <c r="N882" s="510"/>
    </row>
    <row r="883" spans="1:14">
      <c r="A883" s="529">
        <v>312</v>
      </c>
      <c r="B883" s="530" t="s">
        <v>214</v>
      </c>
      <c r="C883" s="531" t="s">
        <v>214</v>
      </c>
      <c r="D883" s="531" t="s">
        <v>532</v>
      </c>
      <c r="E883" s="531" t="s">
        <v>1648</v>
      </c>
      <c r="F883" s="531" t="s">
        <v>273</v>
      </c>
      <c r="G883" s="531" t="s">
        <v>1649</v>
      </c>
      <c r="H883" s="531"/>
      <c r="I883" s="182"/>
      <c r="J883" s="182">
        <v>1800</v>
      </c>
      <c r="K883" s="182"/>
      <c r="L883" s="182">
        <v>0</v>
      </c>
      <c r="M883" s="182">
        <f t="shared" si="0"/>
        <v>1800</v>
      </c>
      <c r="N883" s="510"/>
    </row>
    <row r="884" spans="1:14">
      <c r="A884" s="529">
        <v>313</v>
      </c>
      <c r="B884" s="530" t="s">
        <v>214</v>
      </c>
      <c r="C884" s="531" t="s">
        <v>214</v>
      </c>
      <c r="D884" s="531" t="s">
        <v>491</v>
      </c>
      <c r="E884" s="531" t="s">
        <v>1648</v>
      </c>
      <c r="F884" s="531" t="s">
        <v>273</v>
      </c>
      <c r="G884" s="531" t="s">
        <v>1649</v>
      </c>
      <c r="H884" s="531"/>
      <c r="I884" s="182"/>
      <c r="J884" s="182">
        <v>695</v>
      </c>
      <c r="K884" s="182"/>
      <c r="L884" s="182">
        <v>0</v>
      </c>
      <c r="M884" s="182">
        <f t="shared" si="0"/>
        <v>695</v>
      </c>
      <c r="N884" s="510"/>
    </row>
    <row r="885" spans="1:14">
      <c r="A885" s="529">
        <v>314</v>
      </c>
      <c r="B885" s="530" t="s">
        <v>214</v>
      </c>
      <c r="C885" s="531" t="s">
        <v>214</v>
      </c>
      <c r="D885" s="531" t="s">
        <v>1378</v>
      </c>
      <c r="E885" s="531" t="s">
        <v>1659</v>
      </c>
      <c r="F885" s="531" t="s">
        <v>273</v>
      </c>
      <c r="G885" s="531" t="s">
        <v>1684</v>
      </c>
      <c r="H885" s="531"/>
      <c r="I885" s="182"/>
      <c r="J885" s="182">
        <v>289</v>
      </c>
      <c r="K885" s="182"/>
      <c r="L885" s="182">
        <v>575</v>
      </c>
      <c r="M885" s="182">
        <f t="shared" si="0"/>
        <v>0</v>
      </c>
      <c r="N885" s="510"/>
    </row>
    <row r="886" spans="1:14">
      <c r="A886" s="529">
        <v>315</v>
      </c>
      <c r="B886" s="530" t="s">
        <v>214</v>
      </c>
      <c r="C886" s="531" t="s">
        <v>214</v>
      </c>
      <c r="D886" s="531" t="s">
        <v>1741</v>
      </c>
      <c r="E886" s="531" t="s">
        <v>1659</v>
      </c>
      <c r="F886" s="531" t="s">
        <v>273</v>
      </c>
      <c r="G886" s="531" t="s">
        <v>1660</v>
      </c>
      <c r="H886" s="531"/>
      <c r="I886" s="182"/>
      <c r="J886" s="182">
        <v>560</v>
      </c>
      <c r="K886" s="182"/>
      <c r="L886" s="182">
        <v>1000</v>
      </c>
      <c r="M886" s="182">
        <f t="shared" si="0"/>
        <v>0</v>
      </c>
      <c r="N886" s="510"/>
    </row>
    <row r="887" spans="1:14">
      <c r="A887" s="529">
        <v>316</v>
      </c>
      <c r="B887" s="530" t="s">
        <v>214</v>
      </c>
      <c r="C887" s="531" t="s">
        <v>214</v>
      </c>
      <c r="D887" s="531" t="s">
        <v>1742</v>
      </c>
      <c r="E887" s="531" t="s">
        <v>1662</v>
      </c>
      <c r="F887" s="531" t="s">
        <v>273</v>
      </c>
      <c r="G887" s="531" t="s">
        <v>1743</v>
      </c>
      <c r="H887" s="531"/>
      <c r="I887" s="182"/>
      <c r="J887" s="182">
        <v>593</v>
      </c>
      <c r="K887" s="182"/>
      <c r="L887" s="182">
        <v>1140</v>
      </c>
      <c r="M887" s="182">
        <f t="shared" si="0"/>
        <v>0</v>
      </c>
      <c r="N887" s="510"/>
    </row>
    <row r="888" spans="1:14">
      <c r="A888" s="529">
        <v>317</v>
      </c>
      <c r="B888" s="530" t="s">
        <v>214</v>
      </c>
      <c r="C888" s="531" t="s">
        <v>214</v>
      </c>
      <c r="D888" s="531" t="s">
        <v>1744</v>
      </c>
      <c r="E888" s="531" t="s">
        <v>1648</v>
      </c>
      <c r="F888" s="531" t="s">
        <v>1745</v>
      </c>
      <c r="G888" s="531" t="s">
        <v>1649</v>
      </c>
      <c r="H888" s="531"/>
      <c r="I888" s="182"/>
      <c r="J888" s="182">
        <v>0</v>
      </c>
      <c r="K888" s="182"/>
      <c r="L888" s="182">
        <v>0</v>
      </c>
      <c r="M888" s="182">
        <f t="shared" si="0"/>
        <v>0</v>
      </c>
      <c r="N888" s="510"/>
    </row>
    <row r="889" spans="1:14">
      <c r="A889" s="529">
        <v>318</v>
      </c>
      <c r="B889" s="530" t="s">
        <v>214</v>
      </c>
      <c r="C889" s="531" t="s">
        <v>214</v>
      </c>
      <c r="D889" s="531" t="s">
        <v>581</v>
      </c>
      <c r="E889" s="531" t="s">
        <v>1648</v>
      </c>
      <c r="F889" s="531" t="s">
        <v>273</v>
      </c>
      <c r="G889" s="531" t="s">
        <v>1649</v>
      </c>
      <c r="H889" s="531"/>
      <c r="I889" s="182"/>
      <c r="J889" s="182">
        <v>918</v>
      </c>
      <c r="K889" s="182"/>
      <c r="L889" s="182">
        <v>1000</v>
      </c>
      <c r="M889" s="182">
        <f t="shared" si="0"/>
        <v>0</v>
      </c>
      <c r="N889" s="510"/>
    </row>
    <row r="890" spans="1:14">
      <c r="A890" s="529">
        <v>319</v>
      </c>
      <c r="B890" s="530" t="s">
        <v>214</v>
      </c>
      <c r="C890" s="531" t="s">
        <v>214</v>
      </c>
      <c r="D890" s="531" t="s">
        <v>564</v>
      </c>
      <c r="E890" s="531" t="s">
        <v>1648</v>
      </c>
      <c r="F890" s="531" t="s">
        <v>273</v>
      </c>
      <c r="G890" s="531" t="s">
        <v>1746</v>
      </c>
      <c r="H890" s="531"/>
      <c r="I890" s="182"/>
      <c r="J890" s="182">
        <v>195</v>
      </c>
      <c r="K890" s="182"/>
      <c r="L890" s="182">
        <v>0</v>
      </c>
      <c r="M890" s="182">
        <f t="shared" si="0"/>
        <v>195</v>
      </c>
      <c r="N890" s="510"/>
    </row>
    <row r="891" spans="1:14">
      <c r="A891" s="529">
        <v>320</v>
      </c>
      <c r="B891" s="530" t="s">
        <v>214</v>
      </c>
      <c r="C891" s="531" t="s">
        <v>214</v>
      </c>
      <c r="D891" s="531" t="s">
        <v>1747</v>
      </c>
      <c r="E891" s="531" t="s">
        <v>1698</v>
      </c>
      <c r="F891" s="531" t="s">
        <v>285</v>
      </c>
      <c r="G891" s="531" t="s">
        <v>1748</v>
      </c>
      <c r="H891" s="531"/>
      <c r="I891" s="182"/>
      <c r="J891" s="182">
        <v>0</v>
      </c>
      <c r="K891" s="182"/>
      <c r="L891" s="182">
        <v>0</v>
      </c>
      <c r="M891" s="182">
        <f t="shared" si="0"/>
        <v>0</v>
      </c>
      <c r="N891" s="510"/>
    </row>
    <row r="892" spans="1:14">
      <c r="A892" s="529">
        <v>321</v>
      </c>
      <c r="B892" s="530" t="s">
        <v>214</v>
      </c>
      <c r="C892" s="531" t="s">
        <v>214</v>
      </c>
      <c r="D892" s="531" t="s">
        <v>1749</v>
      </c>
      <c r="E892" s="531" t="s">
        <v>1750</v>
      </c>
      <c r="F892" s="531" t="s">
        <v>285</v>
      </c>
      <c r="G892" s="531" t="s">
        <v>1751</v>
      </c>
      <c r="H892" s="531"/>
      <c r="I892" s="182"/>
      <c r="J892" s="182">
        <v>412</v>
      </c>
      <c r="K892" s="182"/>
      <c r="L892" s="182">
        <v>0</v>
      </c>
      <c r="M892" s="182">
        <f t="shared" si="0"/>
        <v>412</v>
      </c>
      <c r="N892" s="510"/>
    </row>
    <row r="893" spans="1:14">
      <c r="A893" s="529">
        <v>322</v>
      </c>
      <c r="B893" s="530" t="s">
        <v>214</v>
      </c>
      <c r="C893" s="531" t="s">
        <v>214</v>
      </c>
      <c r="D893" s="531" t="s">
        <v>1752</v>
      </c>
      <c r="E893" s="531" t="s">
        <v>1659</v>
      </c>
      <c r="F893" s="531" t="s">
        <v>273</v>
      </c>
      <c r="G893" s="531" t="s">
        <v>1684</v>
      </c>
      <c r="H893" s="531"/>
      <c r="I893" s="182"/>
      <c r="J893" s="182">
        <v>413</v>
      </c>
      <c r="K893" s="182"/>
      <c r="L893" s="182">
        <v>0</v>
      </c>
      <c r="M893" s="182">
        <f t="shared" si="0"/>
        <v>413</v>
      </c>
      <c r="N893" s="510"/>
    </row>
    <row r="894" spans="1:14">
      <c r="A894" s="529">
        <v>323</v>
      </c>
      <c r="B894" s="530" t="s">
        <v>214</v>
      </c>
      <c r="C894" s="531" t="s">
        <v>214</v>
      </c>
      <c r="D894" s="531" t="s">
        <v>1375</v>
      </c>
      <c r="E894" s="531" t="s">
        <v>1659</v>
      </c>
      <c r="F894" s="531" t="s">
        <v>273</v>
      </c>
      <c r="G894" s="531" t="s">
        <v>1660</v>
      </c>
      <c r="H894" s="531"/>
      <c r="I894" s="182"/>
      <c r="J894" s="182">
        <v>391</v>
      </c>
      <c r="K894" s="182"/>
      <c r="L894" s="182">
        <v>0</v>
      </c>
      <c r="M894" s="182">
        <f t="shared" si="0"/>
        <v>391</v>
      </c>
      <c r="N894" s="510"/>
    </row>
    <row r="895" spans="1:14">
      <c r="A895" s="529">
        <v>324</v>
      </c>
      <c r="B895" s="530" t="s">
        <v>214</v>
      </c>
      <c r="C895" s="531" t="s">
        <v>214</v>
      </c>
      <c r="D895" s="531" t="s">
        <v>1753</v>
      </c>
      <c r="E895" s="531" t="s">
        <v>1698</v>
      </c>
      <c r="F895" s="531" t="s">
        <v>285</v>
      </c>
      <c r="G895" s="531" t="s">
        <v>1748</v>
      </c>
      <c r="H895" s="531"/>
      <c r="I895" s="182"/>
      <c r="J895" s="182">
        <v>-516.37</v>
      </c>
      <c r="K895" s="182"/>
      <c r="L895" s="182">
        <v>0</v>
      </c>
      <c r="M895" s="182">
        <f t="shared" si="0"/>
        <v>0</v>
      </c>
      <c r="N895" s="510"/>
    </row>
    <row r="896" spans="1:14">
      <c r="A896" s="529">
        <v>325</v>
      </c>
      <c r="B896" s="530" t="s">
        <v>214</v>
      </c>
      <c r="C896" s="531" t="s">
        <v>214</v>
      </c>
      <c r="D896" s="531" t="s">
        <v>481</v>
      </c>
      <c r="E896" s="531" t="s">
        <v>1648</v>
      </c>
      <c r="F896" s="531" t="s">
        <v>273</v>
      </c>
      <c r="G896" s="531" t="s">
        <v>1649</v>
      </c>
      <c r="H896" s="531"/>
      <c r="I896" s="182"/>
      <c r="J896" s="182">
        <v>537</v>
      </c>
      <c r="K896" s="182"/>
      <c r="L896" s="182">
        <v>0</v>
      </c>
      <c r="M896" s="182">
        <f t="shared" si="0"/>
        <v>537</v>
      </c>
      <c r="N896" s="510"/>
    </row>
    <row r="897" spans="1:14">
      <c r="A897" s="529">
        <v>326</v>
      </c>
      <c r="B897" s="530" t="s">
        <v>214</v>
      </c>
      <c r="C897" s="531" t="s">
        <v>214</v>
      </c>
      <c r="D897" s="531" t="s">
        <v>1754</v>
      </c>
      <c r="E897" s="531" t="s">
        <v>1648</v>
      </c>
      <c r="F897" s="531" t="s">
        <v>273</v>
      </c>
      <c r="G897" s="531" t="s">
        <v>1649</v>
      </c>
      <c r="H897" s="531"/>
      <c r="I897" s="182"/>
      <c r="J897" s="182">
        <v>1167.6400000000001</v>
      </c>
      <c r="K897" s="182"/>
      <c r="L897" s="182">
        <v>0</v>
      </c>
      <c r="M897" s="182">
        <f t="shared" si="0"/>
        <v>1167.6400000000001</v>
      </c>
      <c r="N897" s="510"/>
    </row>
    <row r="898" spans="1:14">
      <c r="A898" s="529">
        <v>327</v>
      </c>
      <c r="B898" s="530" t="s">
        <v>214</v>
      </c>
      <c r="C898" s="531" t="s">
        <v>214</v>
      </c>
      <c r="D898" s="531" t="s">
        <v>1755</v>
      </c>
      <c r="E898" s="531" t="s">
        <v>1664</v>
      </c>
      <c r="F898" s="531" t="s">
        <v>273</v>
      </c>
      <c r="G898" s="531" t="s">
        <v>1756</v>
      </c>
      <c r="H898" s="531"/>
      <c r="I898" s="182"/>
      <c r="J898" s="182">
        <v>0</v>
      </c>
      <c r="K898" s="182"/>
      <c r="L898" s="182">
        <v>4437</v>
      </c>
      <c r="M898" s="182">
        <f t="shared" si="0"/>
        <v>0</v>
      </c>
      <c r="N898" s="510"/>
    </row>
    <row r="899" spans="1:14">
      <c r="A899" s="529">
        <v>328</v>
      </c>
      <c r="B899" s="530" t="s">
        <v>214</v>
      </c>
      <c r="C899" s="531" t="s">
        <v>214</v>
      </c>
      <c r="D899" s="531" t="s">
        <v>1757</v>
      </c>
      <c r="E899" s="531" t="s">
        <v>1648</v>
      </c>
      <c r="F899" s="531" t="s">
        <v>273</v>
      </c>
      <c r="G899" s="531" t="s">
        <v>1649</v>
      </c>
      <c r="H899" s="531"/>
      <c r="I899" s="182"/>
      <c r="J899" s="182">
        <v>-1</v>
      </c>
      <c r="K899" s="182"/>
      <c r="L899" s="182">
        <v>0</v>
      </c>
      <c r="M899" s="182">
        <f t="shared" si="0"/>
        <v>0</v>
      </c>
      <c r="N899" s="510"/>
    </row>
    <row r="900" spans="1:14">
      <c r="A900" s="529">
        <v>329</v>
      </c>
      <c r="B900" s="530" t="s">
        <v>214</v>
      </c>
      <c r="C900" s="531" t="s">
        <v>214</v>
      </c>
      <c r="D900" s="531" t="s">
        <v>1351</v>
      </c>
      <c r="E900" s="531" t="s">
        <v>1347</v>
      </c>
      <c r="F900" s="531" t="s">
        <v>273</v>
      </c>
      <c r="G900" s="531" t="s">
        <v>1674</v>
      </c>
      <c r="H900" s="531"/>
      <c r="I900" s="182"/>
      <c r="J900" s="182">
        <v>188</v>
      </c>
      <c r="K900" s="182"/>
      <c r="L900" s="182">
        <v>188</v>
      </c>
      <c r="M900" s="182">
        <f t="shared" si="0"/>
        <v>0</v>
      </c>
      <c r="N900" s="510"/>
    </row>
    <row r="901" spans="1:14">
      <c r="A901" s="529">
        <v>330</v>
      </c>
      <c r="B901" s="530" t="s">
        <v>214</v>
      </c>
      <c r="C901" s="531" t="s">
        <v>214</v>
      </c>
      <c r="D901" s="531">
        <v>2763</v>
      </c>
      <c r="E901" s="531" t="s">
        <v>1758</v>
      </c>
      <c r="F901" s="531" t="s">
        <v>474</v>
      </c>
      <c r="G901" s="531" t="s">
        <v>1759</v>
      </c>
      <c r="H901" s="531"/>
      <c r="I901" s="182"/>
      <c r="J901" s="182">
        <v>580</v>
      </c>
      <c r="K901" s="182"/>
      <c r="L901" s="182">
        <v>0</v>
      </c>
      <c r="M901" s="182">
        <f t="shared" si="0"/>
        <v>580</v>
      </c>
      <c r="N901" s="510"/>
    </row>
    <row r="902" spans="1:14">
      <c r="A902" s="529">
        <v>331</v>
      </c>
      <c r="B902" s="530" t="s">
        <v>214</v>
      </c>
      <c r="C902" s="531" t="s">
        <v>214</v>
      </c>
      <c r="D902" s="531" t="s">
        <v>1220</v>
      </c>
      <c r="E902" s="531" t="s">
        <v>1650</v>
      </c>
      <c r="F902" s="531" t="s">
        <v>474</v>
      </c>
      <c r="G902" s="531" t="s">
        <v>1221</v>
      </c>
      <c r="H902" s="531"/>
      <c r="I902" s="182"/>
      <c r="J902" s="182">
        <v>0</v>
      </c>
      <c r="K902" s="182"/>
      <c r="L902" s="182">
        <v>12377</v>
      </c>
      <c r="M902" s="182">
        <f t="shared" si="0"/>
        <v>0</v>
      </c>
      <c r="N902" s="510"/>
    </row>
    <row r="903" spans="1:14">
      <c r="A903" s="529">
        <v>332</v>
      </c>
      <c r="B903" s="530" t="s">
        <v>214</v>
      </c>
      <c r="C903" s="531" t="s">
        <v>214</v>
      </c>
      <c r="D903" s="531" t="s">
        <v>1607</v>
      </c>
      <c r="E903" s="531" t="s">
        <v>1657</v>
      </c>
      <c r="F903" s="531" t="s">
        <v>668</v>
      </c>
      <c r="G903" s="531" t="s">
        <v>1760</v>
      </c>
      <c r="H903" s="531"/>
      <c r="I903" s="182"/>
      <c r="J903" s="182">
        <v>-18</v>
      </c>
      <c r="K903" s="182"/>
      <c r="L903" s="182">
        <v>29118</v>
      </c>
      <c r="M903" s="182">
        <f t="shared" si="0"/>
        <v>0</v>
      </c>
      <c r="N903" s="510"/>
    </row>
    <row r="904" spans="1:14">
      <c r="A904" s="529">
        <v>333</v>
      </c>
      <c r="B904" s="530" t="s">
        <v>214</v>
      </c>
      <c r="C904" s="531" t="s">
        <v>214</v>
      </c>
      <c r="D904" s="531" t="s">
        <v>888</v>
      </c>
      <c r="E904" s="531" t="s">
        <v>1651</v>
      </c>
      <c r="F904" s="531" t="s">
        <v>474</v>
      </c>
      <c r="G904" s="531" t="s">
        <v>1761</v>
      </c>
      <c r="H904" s="531"/>
      <c r="I904" s="182"/>
      <c r="J904" s="182">
        <v>0</v>
      </c>
      <c r="K904" s="182"/>
      <c r="L904" s="182">
        <v>6931</v>
      </c>
      <c r="M904" s="182">
        <f t="shared" si="0"/>
        <v>0</v>
      </c>
      <c r="N904" s="510"/>
    </row>
    <row r="905" spans="1:14">
      <c r="A905" s="529">
        <v>334</v>
      </c>
      <c r="B905" s="530" t="s">
        <v>214</v>
      </c>
      <c r="C905" s="531" t="s">
        <v>214</v>
      </c>
      <c r="D905" s="531" t="s">
        <v>411</v>
      </c>
      <c r="E905" s="531" t="s">
        <v>1648</v>
      </c>
      <c r="F905" s="531" t="s">
        <v>273</v>
      </c>
      <c r="G905" s="531" t="s">
        <v>1649</v>
      </c>
      <c r="H905" s="531"/>
      <c r="I905" s="182"/>
      <c r="J905" s="182">
        <v>350</v>
      </c>
      <c r="K905" s="182"/>
      <c r="L905" s="182">
        <v>350</v>
      </c>
      <c r="M905" s="182">
        <f t="shared" si="0"/>
        <v>0</v>
      </c>
      <c r="N905" s="510"/>
    </row>
    <row r="906" spans="1:14">
      <c r="A906" s="529">
        <v>335</v>
      </c>
      <c r="B906" s="530" t="s">
        <v>214</v>
      </c>
      <c r="C906" s="531" t="s">
        <v>214</v>
      </c>
      <c r="D906" s="531" t="s">
        <v>979</v>
      </c>
      <c r="E906" s="531" t="s">
        <v>1530</v>
      </c>
      <c r="F906" s="531" t="s">
        <v>285</v>
      </c>
      <c r="G906" s="531" t="s">
        <v>1762</v>
      </c>
      <c r="H906" s="531"/>
      <c r="I906" s="182"/>
      <c r="J906" s="182">
        <v>320</v>
      </c>
      <c r="K906" s="182"/>
      <c r="L906" s="182">
        <v>642</v>
      </c>
      <c r="M906" s="182">
        <f t="shared" si="0"/>
        <v>0</v>
      </c>
      <c r="N906" s="510"/>
    </row>
    <row r="907" spans="1:14">
      <c r="A907" s="529">
        <v>336</v>
      </c>
      <c r="B907" s="530" t="s">
        <v>214</v>
      </c>
      <c r="C907" s="531" t="s">
        <v>214</v>
      </c>
      <c r="D907" s="531" t="s">
        <v>1763</v>
      </c>
      <c r="E907" s="531" t="s">
        <v>1764</v>
      </c>
      <c r="F907" s="531" t="s">
        <v>285</v>
      </c>
      <c r="G907" s="531" t="s">
        <v>1765</v>
      </c>
      <c r="H907" s="531"/>
      <c r="I907" s="182"/>
      <c r="J907" s="182">
        <v>101</v>
      </c>
      <c r="K907" s="182"/>
      <c r="L907" s="182">
        <v>0</v>
      </c>
      <c r="M907" s="182">
        <f t="shared" si="0"/>
        <v>101</v>
      </c>
      <c r="N907" s="510"/>
    </row>
    <row r="908" spans="1:14">
      <c r="A908" s="529">
        <v>337</v>
      </c>
      <c r="B908" s="530" t="s">
        <v>214</v>
      </c>
      <c r="C908" s="531" t="s">
        <v>214</v>
      </c>
      <c r="D908" s="531" t="s">
        <v>1766</v>
      </c>
      <c r="E908" s="531" t="s">
        <v>1764</v>
      </c>
      <c r="F908" s="531" t="s">
        <v>273</v>
      </c>
      <c r="G908" s="531" t="s">
        <v>1765</v>
      </c>
      <c r="H908" s="531"/>
      <c r="I908" s="182"/>
      <c r="J908" s="182">
        <v>2579.0100000000002</v>
      </c>
      <c r="K908" s="182"/>
      <c r="L908" s="182">
        <v>0</v>
      </c>
      <c r="M908" s="182">
        <f t="shared" si="0"/>
        <v>2579.0100000000002</v>
      </c>
      <c r="N908" s="510"/>
    </row>
    <row r="909" spans="1:14">
      <c r="A909" s="529">
        <v>338</v>
      </c>
      <c r="B909" s="530" t="s">
        <v>214</v>
      </c>
      <c r="C909" s="531" t="s">
        <v>214</v>
      </c>
      <c r="D909" s="531" t="s">
        <v>526</v>
      </c>
      <c r="E909" s="531" t="s">
        <v>1648</v>
      </c>
      <c r="F909" s="531" t="s">
        <v>273</v>
      </c>
      <c r="G909" s="531" t="s">
        <v>1649</v>
      </c>
      <c r="H909" s="531"/>
      <c r="I909" s="182"/>
      <c r="J909" s="182">
        <v>492</v>
      </c>
      <c r="K909" s="182"/>
      <c r="L909" s="182">
        <v>0</v>
      </c>
      <c r="M909" s="182">
        <f t="shared" si="0"/>
        <v>492</v>
      </c>
      <c r="N909" s="510"/>
    </row>
    <row r="910" spans="1:14">
      <c r="A910" s="529">
        <v>339</v>
      </c>
      <c r="B910" s="530" t="s">
        <v>214</v>
      </c>
      <c r="C910" s="531" t="s">
        <v>214</v>
      </c>
      <c r="D910" s="531" t="s">
        <v>590</v>
      </c>
      <c r="E910" s="531" t="s">
        <v>1648</v>
      </c>
      <c r="F910" s="531" t="s">
        <v>273</v>
      </c>
      <c r="G910" s="531" t="s">
        <v>1649</v>
      </c>
      <c r="H910" s="531"/>
      <c r="I910" s="182"/>
      <c r="J910" s="182">
        <v>678</v>
      </c>
      <c r="K910" s="182"/>
      <c r="L910" s="182">
        <v>0</v>
      </c>
      <c r="M910" s="182">
        <f t="shared" si="0"/>
        <v>678</v>
      </c>
      <c r="N910" s="510"/>
    </row>
    <row r="911" spans="1:14">
      <c r="A911" s="529">
        <v>340</v>
      </c>
      <c r="B911" s="530" t="s">
        <v>214</v>
      </c>
      <c r="C911" s="531" t="s">
        <v>214</v>
      </c>
      <c r="D911" s="531" t="s">
        <v>426</v>
      </c>
      <c r="E911" s="531" t="s">
        <v>1648</v>
      </c>
      <c r="F911" s="531" t="s">
        <v>285</v>
      </c>
      <c r="G911" s="531" t="s">
        <v>1649</v>
      </c>
      <c r="H911" s="531"/>
      <c r="I911" s="182"/>
      <c r="J911" s="182">
        <v>520</v>
      </c>
      <c r="K911" s="182"/>
      <c r="L911" s="182">
        <v>625</v>
      </c>
      <c r="M911" s="182">
        <f t="shared" si="0"/>
        <v>0</v>
      </c>
      <c r="N911" s="510"/>
    </row>
    <row r="912" spans="1:14">
      <c r="A912" s="529">
        <v>341</v>
      </c>
      <c r="B912" s="530" t="s">
        <v>214</v>
      </c>
      <c r="C912" s="531" t="s">
        <v>214</v>
      </c>
      <c r="D912" s="531" t="s">
        <v>556</v>
      </c>
      <c r="E912" s="531" t="s">
        <v>1648</v>
      </c>
      <c r="F912" s="531" t="s">
        <v>273</v>
      </c>
      <c r="G912" s="531" t="s">
        <v>1672</v>
      </c>
      <c r="H912" s="531"/>
      <c r="I912" s="182"/>
      <c r="J912" s="182">
        <v>598</v>
      </c>
      <c r="K912" s="182"/>
      <c r="L912" s="182">
        <v>0</v>
      </c>
      <c r="M912" s="182">
        <f t="shared" si="0"/>
        <v>598</v>
      </c>
      <c r="N912" s="510"/>
    </row>
    <row r="913" spans="1:14">
      <c r="A913" s="529">
        <v>342</v>
      </c>
      <c r="B913" s="530" t="s">
        <v>214</v>
      </c>
      <c r="C913" s="531" t="s">
        <v>214</v>
      </c>
      <c r="D913" s="531" t="s">
        <v>403</v>
      </c>
      <c r="E913" s="531" t="s">
        <v>1648</v>
      </c>
      <c r="F913" s="531" t="s">
        <v>273</v>
      </c>
      <c r="G913" s="531" t="s">
        <v>1649</v>
      </c>
      <c r="H913" s="531"/>
      <c r="I913" s="182"/>
      <c r="J913" s="182">
        <v>0</v>
      </c>
      <c r="K913" s="182"/>
      <c r="L913" s="182">
        <v>0</v>
      </c>
      <c r="M913" s="182">
        <f t="shared" si="0"/>
        <v>0</v>
      </c>
      <c r="N913" s="510"/>
    </row>
    <row r="914" spans="1:14">
      <c r="A914" s="529">
        <v>343</v>
      </c>
      <c r="B914" s="530" t="s">
        <v>214</v>
      </c>
      <c r="C914" s="531" t="s">
        <v>214</v>
      </c>
      <c r="D914" s="531" t="s">
        <v>1308</v>
      </c>
      <c r="E914" s="531" t="s">
        <v>1698</v>
      </c>
      <c r="F914" s="531" t="s">
        <v>285</v>
      </c>
      <c r="G914" s="531" t="s">
        <v>1748</v>
      </c>
      <c r="H914" s="531"/>
      <c r="I914" s="182"/>
      <c r="J914" s="182">
        <v>7159</v>
      </c>
      <c r="K914" s="182"/>
      <c r="L914" s="182">
        <v>0</v>
      </c>
      <c r="M914" s="182">
        <f t="shared" si="0"/>
        <v>7159</v>
      </c>
      <c r="N914" s="510"/>
    </row>
    <row r="915" spans="1:14">
      <c r="A915" s="529">
        <v>344</v>
      </c>
      <c r="B915" s="530" t="s">
        <v>214</v>
      </c>
      <c r="C915" s="531" t="s">
        <v>214</v>
      </c>
      <c r="D915" s="531" t="s">
        <v>1767</v>
      </c>
      <c r="E915" s="531" t="s">
        <v>1648</v>
      </c>
      <c r="F915" s="531" t="s">
        <v>285</v>
      </c>
      <c r="G915" s="531" t="s">
        <v>1649</v>
      </c>
      <c r="H915" s="531"/>
      <c r="I915" s="182"/>
      <c r="J915" s="182">
        <v>709</v>
      </c>
      <c r="K915" s="182"/>
      <c r="L915" s="182">
        <v>816</v>
      </c>
      <c r="M915" s="182">
        <f t="shared" si="0"/>
        <v>0</v>
      </c>
      <c r="N915" s="510"/>
    </row>
    <row r="916" spans="1:14">
      <c r="A916" s="529">
        <v>345</v>
      </c>
      <c r="B916" s="530" t="s">
        <v>214</v>
      </c>
      <c r="C916" s="531" t="s">
        <v>214</v>
      </c>
      <c r="D916" s="531" t="s">
        <v>585</v>
      </c>
      <c r="E916" s="531" t="s">
        <v>1648</v>
      </c>
      <c r="F916" s="531" t="s">
        <v>273</v>
      </c>
      <c r="G916" s="531" t="s">
        <v>1672</v>
      </c>
      <c r="H916" s="531"/>
      <c r="I916" s="182"/>
      <c r="J916" s="182">
        <v>194</v>
      </c>
      <c r="K916" s="182"/>
      <c r="L916" s="182">
        <v>0</v>
      </c>
      <c r="M916" s="182">
        <f t="shared" si="0"/>
        <v>194</v>
      </c>
      <c r="N916" s="510"/>
    </row>
    <row r="917" spans="1:14">
      <c r="A917" s="529">
        <v>346</v>
      </c>
      <c r="B917" s="530" t="s">
        <v>214</v>
      </c>
      <c r="C917" s="531" t="s">
        <v>214</v>
      </c>
      <c r="D917" s="531" t="s">
        <v>465</v>
      </c>
      <c r="E917" s="531" t="s">
        <v>1648</v>
      </c>
      <c r="F917" s="531" t="s">
        <v>273</v>
      </c>
      <c r="G917" s="531" t="s">
        <v>1649</v>
      </c>
      <c r="H917" s="531"/>
      <c r="I917" s="182"/>
      <c r="J917" s="182">
        <v>1216</v>
      </c>
      <c r="K917" s="182"/>
      <c r="L917" s="182">
        <v>0</v>
      </c>
      <c r="M917" s="182">
        <f t="shared" si="0"/>
        <v>1216</v>
      </c>
      <c r="N917" s="510"/>
    </row>
    <row r="918" spans="1:14">
      <c r="A918" s="529">
        <v>347</v>
      </c>
      <c r="B918" s="530" t="s">
        <v>214</v>
      </c>
      <c r="C918" s="531" t="s">
        <v>214</v>
      </c>
      <c r="D918" s="531" t="s">
        <v>1768</v>
      </c>
      <c r="E918" s="531" t="s">
        <v>1648</v>
      </c>
      <c r="F918" s="531" t="s">
        <v>273</v>
      </c>
      <c r="G918" s="531" t="s">
        <v>1649</v>
      </c>
      <c r="H918" s="531"/>
      <c r="I918" s="182"/>
      <c r="J918" s="182">
        <v>293</v>
      </c>
      <c r="K918" s="182"/>
      <c r="L918" s="182">
        <v>0</v>
      </c>
      <c r="M918" s="182">
        <f t="shared" si="0"/>
        <v>293</v>
      </c>
      <c r="N918" s="510"/>
    </row>
    <row r="919" spans="1:14">
      <c r="A919" s="529">
        <v>348</v>
      </c>
      <c r="B919" s="530" t="s">
        <v>214</v>
      </c>
      <c r="C919" s="531" t="s">
        <v>214</v>
      </c>
      <c r="D919" s="531" t="s">
        <v>1769</v>
      </c>
      <c r="E919" s="531" t="s">
        <v>1648</v>
      </c>
      <c r="F919" s="531" t="s">
        <v>273</v>
      </c>
      <c r="G919" s="531" t="s">
        <v>1649</v>
      </c>
      <c r="H919" s="531"/>
      <c r="I919" s="182"/>
      <c r="J919" s="182">
        <v>2358.36</v>
      </c>
      <c r="K919" s="182"/>
      <c r="L919" s="182">
        <v>0</v>
      </c>
      <c r="M919" s="182">
        <f t="shared" si="0"/>
        <v>2358.36</v>
      </c>
      <c r="N919" s="510"/>
    </row>
    <row r="920" spans="1:14">
      <c r="A920" s="529">
        <v>349</v>
      </c>
      <c r="B920" s="530" t="s">
        <v>214</v>
      </c>
      <c r="C920" s="531" t="s">
        <v>214</v>
      </c>
      <c r="D920" s="531" t="s">
        <v>1374</v>
      </c>
      <c r="E920" s="531" t="s">
        <v>1659</v>
      </c>
      <c r="F920" s="531" t="s">
        <v>668</v>
      </c>
      <c r="G920" s="531" t="s">
        <v>1684</v>
      </c>
      <c r="H920" s="531"/>
      <c r="I920" s="182"/>
      <c r="J920" s="182">
        <v>1747</v>
      </c>
      <c r="K920" s="182"/>
      <c r="L920" s="182">
        <v>2996</v>
      </c>
      <c r="M920" s="182">
        <f t="shared" si="0"/>
        <v>0</v>
      </c>
      <c r="N920" s="510"/>
    </row>
    <row r="921" spans="1:14">
      <c r="A921" s="529">
        <v>350</v>
      </c>
      <c r="B921" s="530" t="s">
        <v>214</v>
      </c>
      <c r="C921" s="531" t="s">
        <v>214</v>
      </c>
      <c r="D921" s="531" t="s">
        <v>1770</v>
      </c>
      <c r="E921" s="531" t="s">
        <v>1771</v>
      </c>
      <c r="F921" s="531" t="s">
        <v>474</v>
      </c>
      <c r="G921" s="531" t="s">
        <v>1772</v>
      </c>
      <c r="H921" s="531"/>
      <c r="I921" s="182"/>
      <c r="J921" s="182">
        <v>0</v>
      </c>
      <c r="K921" s="182"/>
      <c r="L921" s="182">
        <v>0</v>
      </c>
      <c r="M921" s="182">
        <f t="shared" si="0"/>
        <v>0</v>
      </c>
      <c r="N921" s="510"/>
    </row>
    <row r="922" spans="1:14">
      <c r="A922" s="529">
        <v>351</v>
      </c>
      <c r="B922" s="530" t="s">
        <v>214</v>
      </c>
      <c r="C922" s="531" t="s">
        <v>214</v>
      </c>
      <c r="D922" s="531" t="s">
        <v>1213</v>
      </c>
      <c r="E922" s="531" t="s">
        <v>1706</v>
      </c>
      <c r="F922" s="531" t="s">
        <v>1773</v>
      </c>
      <c r="G922" s="531" t="s">
        <v>1774</v>
      </c>
      <c r="H922" s="531"/>
      <c r="I922" s="182"/>
      <c r="J922" s="182">
        <v>0</v>
      </c>
      <c r="K922" s="182"/>
      <c r="L922" s="182">
        <v>48336</v>
      </c>
      <c r="M922" s="182">
        <f t="shared" si="0"/>
        <v>0</v>
      </c>
      <c r="N922" s="510"/>
    </row>
    <row r="923" spans="1:14">
      <c r="A923" s="529">
        <v>352</v>
      </c>
      <c r="B923" s="530" t="s">
        <v>214</v>
      </c>
      <c r="C923" s="531" t="s">
        <v>214</v>
      </c>
      <c r="D923" s="531" t="s">
        <v>1775</v>
      </c>
      <c r="E923" s="531" t="s">
        <v>1776</v>
      </c>
      <c r="F923" s="531" t="s">
        <v>273</v>
      </c>
      <c r="G923" s="531" t="s">
        <v>1721</v>
      </c>
      <c r="H923" s="531"/>
      <c r="I923" s="182"/>
      <c r="J923" s="182">
        <v>-1060</v>
      </c>
      <c r="K923" s="182"/>
      <c r="L923" s="182">
        <v>2993</v>
      </c>
      <c r="M923" s="182">
        <f t="shared" si="0"/>
        <v>0</v>
      </c>
      <c r="N923" s="510"/>
    </row>
    <row r="924" spans="1:14">
      <c r="A924" s="529">
        <v>353</v>
      </c>
      <c r="B924" s="530" t="s">
        <v>214</v>
      </c>
      <c r="C924" s="531" t="s">
        <v>214</v>
      </c>
      <c r="D924" s="531" t="s">
        <v>528</v>
      </c>
      <c r="E924" s="531" t="s">
        <v>1648</v>
      </c>
      <c r="F924" s="531" t="s">
        <v>273</v>
      </c>
      <c r="G924" s="531" t="s">
        <v>1777</v>
      </c>
      <c r="H924" s="531"/>
      <c r="I924" s="182"/>
      <c r="J924" s="182">
        <v>1629</v>
      </c>
      <c r="K924" s="182"/>
      <c r="L924" s="182">
        <v>1630</v>
      </c>
      <c r="M924" s="182">
        <f t="shared" si="0"/>
        <v>0</v>
      </c>
      <c r="N924" s="510"/>
    </row>
    <row r="925" spans="1:14">
      <c r="A925" s="529">
        <v>354</v>
      </c>
      <c r="B925" s="530" t="s">
        <v>214</v>
      </c>
      <c r="C925" s="531" t="s">
        <v>214</v>
      </c>
      <c r="D925" s="531" t="s">
        <v>1487</v>
      </c>
      <c r="E925" s="531" t="s">
        <v>1778</v>
      </c>
      <c r="F925" s="531" t="s">
        <v>285</v>
      </c>
      <c r="G925" s="531" t="s">
        <v>1779</v>
      </c>
      <c r="H925" s="531"/>
      <c r="I925" s="182"/>
      <c r="J925" s="182">
        <v>0</v>
      </c>
      <c r="K925" s="182"/>
      <c r="L925" s="182">
        <v>0</v>
      </c>
      <c r="M925" s="182">
        <f t="shared" si="0"/>
        <v>0</v>
      </c>
      <c r="N925" s="510"/>
    </row>
    <row r="926" spans="1:14">
      <c r="A926" s="529">
        <v>355</v>
      </c>
      <c r="B926" s="530" t="s">
        <v>214</v>
      </c>
      <c r="C926" s="531" t="s">
        <v>214</v>
      </c>
      <c r="D926" s="531" t="s">
        <v>1780</v>
      </c>
      <c r="E926" s="531" t="s">
        <v>1662</v>
      </c>
      <c r="F926" s="531" t="s">
        <v>668</v>
      </c>
      <c r="G926" s="531" t="s">
        <v>1781</v>
      </c>
      <c r="H926" s="531"/>
      <c r="I926" s="182"/>
      <c r="J926" s="182">
        <v>0</v>
      </c>
      <c r="K926" s="182"/>
      <c r="L926" s="182">
        <v>171</v>
      </c>
      <c r="M926" s="182">
        <f t="shared" si="0"/>
        <v>0</v>
      </c>
      <c r="N926" s="510"/>
    </row>
    <row r="927" spans="1:14">
      <c r="A927" s="529">
        <v>356</v>
      </c>
      <c r="B927" s="530" t="s">
        <v>214</v>
      </c>
      <c r="C927" s="531" t="s">
        <v>214</v>
      </c>
      <c r="D927" s="531">
        <v>5729</v>
      </c>
      <c r="E927" s="531" t="s">
        <v>1778</v>
      </c>
      <c r="F927" s="531" t="s">
        <v>474</v>
      </c>
      <c r="G927" s="531" t="s">
        <v>1782</v>
      </c>
      <c r="H927" s="531"/>
      <c r="I927" s="182"/>
      <c r="J927" s="182">
        <v>3</v>
      </c>
      <c r="K927" s="182"/>
      <c r="L927" s="182">
        <v>0</v>
      </c>
      <c r="M927" s="182">
        <f t="shared" si="0"/>
        <v>3</v>
      </c>
      <c r="N927" s="510"/>
    </row>
    <row r="928" spans="1:14">
      <c r="A928" s="529">
        <v>357</v>
      </c>
      <c r="B928" s="530" t="s">
        <v>214</v>
      </c>
      <c r="C928" s="531" t="s">
        <v>214</v>
      </c>
      <c r="D928" s="531" t="s">
        <v>524</v>
      </c>
      <c r="E928" s="531" t="s">
        <v>1648</v>
      </c>
      <c r="F928" s="531" t="s">
        <v>273</v>
      </c>
      <c r="G928" s="531" t="s">
        <v>1649</v>
      </c>
      <c r="H928" s="531"/>
      <c r="I928" s="182"/>
      <c r="J928" s="182">
        <v>373</v>
      </c>
      <c r="K928" s="182"/>
      <c r="L928" s="182">
        <v>0</v>
      </c>
      <c r="M928" s="182">
        <f t="shared" si="0"/>
        <v>373</v>
      </c>
      <c r="N928" s="510"/>
    </row>
    <row r="929" spans="1:14">
      <c r="A929" s="529">
        <v>358</v>
      </c>
      <c r="B929" s="530" t="s">
        <v>214</v>
      </c>
      <c r="C929" s="531" t="s">
        <v>214</v>
      </c>
      <c r="D929" s="531" t="s">
        <v>1783</v>
      </c>
      <c r="E929" s="531" t="s">
        <v>1727</v>
      </c>
      <c r="F929" s="531" t="s">
        <v>1232</v>
      </c>
      <c r="G929" s="531" t="s">
        <v>1784</v>
      </c>
      <c r="H929" s="531"/>
      <c r="I929" s="182"/>
      <c r="J929" s="182">
        <v>103.57</v>
      </c>
      <c r="K929" s="182"/>
      <c r="L929" s="182">
        <v>0</v>
      </c>
      <c r="M929" s="182">
        <f t="shared" si="0"/>
        <v>103.57</v>
      </c>
      <c r="N929" s="510"/>
    </row>
    <row r="930" spans="1:14">
      <c r="A930" s="529">
        <v>359</v>
      </c>
      <c r="B930" s="530" t="s">
        <v>214</v>
      </c>
      <c r="C930" s="531" t="s">
        <v>214</v>
      </c>
      <c r="D930" s="531" t="s">
        <v>1785</v>
      </c>
      <c r="E930" s="531" t="s">
        <v>1347</v>
      </c>
      <c r="F930" s="531" t="s">
        <v>273</v>
      </c>
      <c r="G930" s="531" t="s">
        <v>1674</v>
      </c>
      <c r="H930" s="531"/>
      <c r="I930" s="182"/>
      <c r="J930" s="182">
        <v>-3</v>
      </c>
      <c r="K930" s="182"/>
      <c r="L930" s="182">
        <v>359</v>
      </c>
      <c r="M930" s="182">
        <f t="shared" si="0"/>
        <v>0</v>
      </c>
      <c r="N930" s="510"/>
    </row>
    <row r="931" spans="1:14">
      <c r="A931" s="529">
        <v>360</v>
      </c>
      <c r="B931" s="530" t="s">
        <v>214</v>
      </c>
      <c r="C931" s="531" t="s">
        <v>214</v>
      </c>
      <c r="D931" s="531" t="s">
        <v>430</v>
      </c>
      <c r="E931" s="531" t="s">
        <v>1648</v>
      </c>
      <c r="F931" s="531" t="s">
        <v>273</v>
      </c>
      <c r="G931" s="531" t="s">
        <v>1649</v>
      </c>
      <c r="H931" s="531"/>
      <c r="I931" s="182"/>
      <c r="J931" s="182">
        <v>579</v>
      </c>
      <c r="K931" s="182"/>
      <c r="L931" s="182">
        <v>0</v>
      </c>
      <c r="M931" s="182">
        <f t="shared" si="0"/>
        <v>579</v>
      </c>
      <c r="N931" s="510"/>
    </row>
    <row r="932" spans="1:14">
      <c r="A932" s="529">
        <v>361</v>
      </c>
      <c r="B932" s="530" t="s">
        <v>214</v>
      </c>
      <c r="C932" s="531" t="s">
        <v>214</v>
      </c>
      <c r="D932" s="531" t="s">
        <v>1786</v>
      </c>
      <c r="E932" s="531" t="s">
        <v>1648</v>
      </c>
      <c r="F932" s="531" t="s">
        <v>273</v>
      </c>
      <c r="G932" s="531" t="s">
        <v>1649</v>
      </c>
      <c r="H932" s="531"/>
      <c r="I932" s="182"/>
      <c r="J932" s="182">
        <v>108</v>
      </c>
      <c r="K932" s="182"/>
      <c r="L932" s="182">
        <v>0</v>
      </c>
      <c r="M932" s="182">
        <f t="shared" si="0"/>
        <v>108</v>
      </c>
      <c r="N932" s="510"/>
    </row>
    <row r="933" spans="1:14">
      <c r="A933" s="529">
        <v>362</v>
      </c>
      <c r="B933" s="530" t="s">
        <v>214</v>
      </c>
      <c r="C933" s="531" t="s">
        <v>214</v>
      </c>
      <c r="D933" s="531" t="s">
        <v>1787</v>
      </c>
      <c r="E933" s="531" t="s">
        <v>1662</v>
      </c>
      <c r="F933" s="531" t="s">
        <v>474</v>
      </c>
      <c r="G933" s="531" t="s">
        <v>1788</v>
      </c>
      <c r="H933" s="531"/>
      <c r="I933" s="182"/>
      <c r="J933" s="182">
        <v>0</v>
      </c>
      <c r="K933" s="182"/>
      <c r="L933" s="182">
        <v>0</v>
      </c>
      <c r="M933" s="182">
        <f t="shared" si="0"/>
        <v>0</v>
      </c>
      <c r="N933" s="510"/>
    </row>
    <row r="934" spans="1:14">
      <c r="A934" s="529">
        <v>363</v>
      </c>
      <c r="B934" s="530" t="s">
        <v>214</v>
      </c>
      <c r="C934" s="531" t="s">
        <v>214</v>
      </c>
      <c r="D934" s="531" t="s">
        <v>1390</v>
      </c>
      <c r="E934" s="531" t="s">
        <v>1659</v>
      </c>
      <c r="F934" s="531" t="s">
        <v>273</v>
      </c>
      <c r="G934" s="531" t="s">
        <v>1684</v>
      </c>
      <c r="H934" s="531"/>
      <c r="I934" s="182"/>
      <c r="J934" s="182">
        <v>289</v>
      </c>
      <c r="K934" s="182"/>
      <c r="L934" s="182">
        <v>575</v>
      </c>
      <c r="M934" s="182">
        <f t="shared" si="0"/>
        <v>0</v>
      </c>
      <c r="N934" s="510"/>
    </row>
    <row r="935" spans="1:14">
      <c r="A935" s="529">
        <v>364</v>
      </c>
      <c r="B935" s="530" t="s">
        <v>214</v>
      </c>
      <c r="C935" s="531" t="s">
        <v>214</v>
      </c>
      <c r="D935" s="531" t="s">
        <v>448</v>
      </c>
      <c r="E935" s="531" t="s">
        <v>1648</v>
      </c>
      <c r="F935" s="531" t="s">
        <v>273</v>
      </c>
      <c r="G935" s="531" t="s">
        <v>1649</v>
      </c>
      <c r="H935" s="531"/>
      <c r="I935" s="182"/>
      <c r="J935" s="182">
        <v>622</v>
      </c>
      <c r="K935" s="182"/>
      <c r="L935" s="182">
        <v>0</v>
      </c>
      <c r="M935" s="182">
        <f t="shared" si="0"/>
        <v>622</v>
      </c>
      <c r="N935" s="510"/>
    </row>
    <row r="936" spans="1:14">
      <c r="A936" s="529">
        <v>365</v>
      </c>
      <c r="B936" s="530" t="s">
        <v>214</v>
      </c>
      <c r="C936" s="531" t="s">
        <v>214</v>
      </c>
      <c r="D936" s="531" t="s">
        <v>1789</v>
      </c>
      <c r="E936" s="531" t="s">
        <v>1659</v>
      </c>
      <c r="F936" s="531" t="s">
        <v>273</v>
      </c>
      <c r="G936" s="531" t="s">
        <v>1684</v>
      </c>
      <c r="H936" s="531"/>
      <c r="I936" s="182"/>
      <c r="J936" s="182">
        <v>567.6</v>
      </c>
      <c r="K936" s="182"/>
      <c r="L936" s="182">
        <v>0</v>
      </c>
      <c r="M936" s="182">
        <f t="shared" si="0"/>
        <v>567.6</v>
      </c>
      <c r="N936" s="510"/>
    </row>
    <row r="937" spans="1:14">
      <c r="A937" s="529">
        <v>366</v>
      </c>
      <c r="B937" s="530" t="s">
        <v>214</v>
      </c>
      <c r="C937" s="531" t="s">
        <v>214</v>
      </c>
      <c r="D937" s="531" t="s">
        <v>1790</v>
      </c>
      <c r="E937" s="531" t="s">
        <v>1648</v>
      </c>
      <c r="F937" s="531" t="s">
        <v>285</v>
      </c>
      <c r="G937" s="531" t="s">
        <v>1649</v>
      </c>
      <c r="H937" s="531"/>
      <c r="I937" s="182"/>
      <c r="J937" s="182">
        <v>1175</v>
      </c>
      <c r="K937" s="182"/>
      <c r="L937" s="182">
        <v>0</v>
      </c>
      <c r="M937" s="182">
        <f t="shared" si="0"/>
        <v>1175</v>
      </c>
      <c r="N937" s="510"/>
    </row>
    <row r="938" spans="1:14">
      <c r="A938" s="529">
        <v>367</v>
      </c>
      <c r="B938" s="530" t="s">
        <v>214</v>
      </c>
      <c r="C938" s="531" t="s">
        <v>214</v>
      </c>
      <c r="D938" s="531" t="s">
        <v>493</v>
      </c>
      <c r="E938" s="531" t="s">
        <v>1648</v>
      </c>
      <c r="F938" s="531" t="s">
        <v>273</v>
      </c>
      <c r="G938" s="531" t="s">
        <v>1791</v>
      </c>
      <c r="H938" s="531"/>
      <c r="I938" s="182"/>
      <c r="J938" s="182">
        <v>1669</v>
      </c>
      <c r="K938" s="182"/>
      <c r="L938" s="182">
        <v>1809</v>
      </c>
      <c r="M938" s="182">
        <f t="shared" si="0"/>
        <v>0</v>
      </c>
      <c r="N938" s="510"/>
    </row>
    <row r="939" spans="1:14">
      <c r="A939" s="529">
        <v>368</v>
      </c>
      <c r="B939" s="530" t="s">
        <v>214</v>
      </c>
      <c r="C939" s="531" t="s">
        <v>214</v>
      </c>
      <c r="D939" s="531" t="s">
        <v>432</v>
      </c>
      <c r="E939" s="531" t="s">
        <v>1648</v>
      </c>
      <c r="F939" s="531" t="s">
        <v>273</v>
      </c>
      <c r="G939" s="531" t="s">
        <v>1672</v>
      </c>
      <c r="H939" s="531"/>
      <c r="I939" s="182"/>
      <c r="J939" s="182">
        <v>126</v>
      </c>
      <c r="K939" s="182"/>
      <c r="L939" s="182">
        <v>0</v>
      </c>
      <c r="M939" s="182">
        <f t="shared" si="0"/>
        <v>126</v>
      </c>
      <c r="N939" s="510"/>
    </row>
    <row r="940" spans="1:14">
      <c r="A940" s="529">
        <v>369</v>
      </c>
      <c r="B940" s="530" t="s">
        <v>214</v>
      </c>
      <c r="C940" s="531" t="s">
        <v>214</v>
      </c>
      <c r="D940" s="531">
        <v>3875</v>
      </c>
      <c r="E940" s="531" t="s">
        <v>1792</v>
      </c>
      <c r="F940" s="531" t="s">
        <v>474</v>
      </c>
      <c r="G940" s="531" t="s">
        <v>1793</v>
      </c>
      <c r="H940" s="531"/>
      <c r="I940" s="182"/>
      <c r="J940" s="182">
        <v>2634</v>
      </c>
      <c r="K940" s="182"/>
      <c r="L940" s="182">
        <v>4113</v>
      </c>
      <c r="M940" s="182">
        <f t="shared" si="0"/>
        <v>0</v>
      </c>
      <c r="N940" s="510"/>
    </row>
    <row r="941" spans="1:14">
      <c r="A941" s="529">
        <v>370</v>
      </c>
      <c r="B941" s="530" t="s">
        <v>214</v>
      </c>
      <c r="C941" s="531" t="s">
        <v>214</v>
      </c>
      <c r="D941" s="531" t="s">
        <v>1794</v>
      </c>
      <c r="E941" s="531" t="s">
        <v>1698</v>
      </c>
      <c r="F941" s="531" t="s">
        <v>285</v>
      </c>
      <c r="G941" s="531" t="s">
        <v>1748</v>
      </c>
      <c r="H941" s="531"/>
      <c r="I941" s="182"/>
      <c r="J941" s="182">
        <v>2507</v>
      </c>
      <c r="K941" s="182"/>
      <c r="L941" s="182">
        <v>0</v>
      </c>
      <c r="M941" s="182">
        <f t="shared" si="0"/>
        <v>2507</v>
      </c>
      <c r="N941" s="510"/>
    </row>
    <row r="942" spans="1:14">
      <c r="A942" s="529">
        <v>371</v>
      </c>
      <c r="B942" s="530" t="s">
        <v>214</v>
      </c>
      <c r="C942" s="531" t="s">
        <v>214</v>
      </c>
      <c r="D942" s="531" t="s">
        <v>449</v>
      </c>
      <c r="E942" s="531" t="s">
        <v>1648</v>
      </c>
      <c r="F942" s="531" t="s">
        <v>273</v>
      </c>
      <c r="G942" s="531" t="s">
        <v>1672</v>
      </c>
      <c r="H942" s="531"/>
      <c r="I942" s="182"/>
      <c r="J942" s="182">
        <v>1618</v>
      </c>
      <c r="K942" s="182"/>
      <c r="L942" s="182">
        <v>1718</v>
      </c>
      <c r="M942" s="182">
        <f t="shared" si="0"/>
        <v>0</v>
      </c>
      <c r="N942" s="510"/>
    </row>
    <row r="943" spans="1:14">
      <c r="A943" s="529">
        <v>372</v>
      </c>
      <c r="B943" s="530" t="s">
        <v>214</v>
      </c>
      <c r="C943" s="531" t="s">
        <v>214</v>
      </c>
      <c r="D943" s="531" t="s">
        <v>463</v>
      </c>
      <c r="E943" s="531" t="s">
        <v>1648</v>
      </c>
      <c r="F943" s="531" t="s">
        <v>273</v>
      </c>
      <c r="G943" s="531" t="s">
        <v>1649</v>
      </c>
      <c r="H943" s="531"/>
      <c r="I943" s="182"/>
      <c r="J943" s="182">
        <v>744</v>
      </c>
      <c r="K943" s="182"/>
      <c r="L943" s="182">
        <v>0</v>
      </c>
      <c r="M943" s="182">
        <f t="shared" si="0"/>
        <v>744</v>
      </c>
      <c r="N943" s="510"/>
    </row>
    <row r="944" spans="1:14">
      <c r="A944" s="529">
        <v>373</v>
      </c>
      <c r="B944" s="530" t="s">
        <v>214</v>
      </c>
      <c r="C944" s="531" t="s">
        <v>214</v>
      </c>
      <c r="D944" s="531" t="s">
        <v>1795</v>
      </c>
      <c r="E944" s="531" t="s">
        <v>1698</v>
      </c>
      <c r="F944" s="531" t="s">
        <v>285</v>
      </c>
      <c r="G944" s="531" t="s">
        <v>1748</v>
      </c>
      <c r="H944" s="531"/>
      <c r="I944" s="182"/>
      <c r="J944" s="182">
        <v>1338.87</v>
      </c>
      <c r="K944" s="182"/>
      <c r="L944" s="182">
        <v>0</v>
      </c>
      <c r="M944" s="182">
        <f t="shared" si="0"/>
        <v>1338.87</v>
      </c>
      <c r="N944" s="510"/>
    </row>
    <row r="945" spans="1:14">
      <c r="A945" s="529">
        <v>374</v>
      </c>
      <c r="B945" s="530" t="s">
        <v>214</v>
      </c>
      <c r="C945" s="531" t="s">
        <v>214</v>
      </c>
      <c r="D945" s="531">
        <v>1302</v>
      </c>
      <c r="E945" s="531" t="s">
        <v>1778</v>
      </c>
      <c r="F945" s="531" t="s">
        <v>474</v>
      </c>
      <c r="G945" s="531" t="s">
        <v>1796</v>
      </c>
      <c r="H945" s="531"/>
      <c r="I945" s="182"/>
      <c r="J945" s="182">
        <v>2548</v>
      </c>
      <c r="K945" s="182"/>
      <c r="L945" s="182">
        <v>2548</v>
      </c>
      <c r="M945" s="182">
        <f t="shared" si="0"/>
        <v>0</v>
      </c>
      <c r="N945" s="510"/>
    </row>
    <row r="946" spans="1:14">
      <c r="A946" s="529">
        <v>375</v>
      </c>
      <c r="B946" s="530" t="s">
        <v>214</v>
      </c>
      <c r="C946" s="531" t="s">
        <v>214</v>
      </c>
      <c r="D946" s="531">
        <v>511</v>
      </c>
      <c r="E946" s="531" t="s">
        <v>1750</v>
      </c>
      <c r="F946" s="531" t="s">
        <v>285</v>
      </c>
      <c r="G946" s="531" t="s">
        <v>1797</v>
      </c>
      <c r="H946" s="531"/>
      <c r="I946" s="182"/>
      <c r="J946" s="182">
        <v>0</v>
      </c>
      <c r="K946" s="182"/>
      <c r="L946" s="182">
        <v>251</v>
      </c>
      <c r="M946" s="182">
        <f t="shared" si="0"/>
        <v>0</v>
      </c>
      <c r="N946" s="510"/>
    </row>
    <row r="947" spans="1:14">
      <c r="A947" s="529">
        <v>376</v>
      </c>
      <c r="B947" s="530" t="s">
        <v>214</v>
      </c>
      <c r="C947" s="531" t="s">
        <v>214</v>
      </c>
      <c r="D947" s="531">
        <v>2765</v>
      </c>
      <c r="E947" s="531" t="s">
        <v>1758</v>
      </c>
      <c r="F947" s="531" t="s">
        <v>474</v>
      </c>
      <c r="G947" s="531" t="s">
        <v>1798</v>
      </c>
      <c r="H947" s="531"/>
      <c r="I947" s="182"/>
      <c r="J947" s="182">
        <v>0</v>
      </c>
      <c r="K947" s="182"/>
      <c r="L947" s="182">
        <v>1847</v>
      </c>
      <c r="M947" s="182">
        <f t="shared" si="0"/>
        <v>0</v>
      </c>
      <c r="N947" s="510"/>
    </row>
    <row r="948" spans="1:14">
      <c r="A948" s="529">
        <v>377</v>
      </c>
      <c r="B948" s="530" t="s">
        <v>214</v>
      </c>
      <c r="C948" s="531" t="s">
        <v>214</v>
      </c>
      <c r="D948" s="531" t="s">
        <v>1799</v>
      </c>
      <c r="E948" s="531" t="s">
        <v>1648</v>
      </c>
      <c r="F948" s="531" t="s">
        <v>285</v>
      </c>
      <c r="G948" s="531" t="s">
        <v>1649</v>
      </c>
      <c r="H948" s="531"/>
      <c r="I948" s="182"/>
      <c r="J948" s="182">
        <v>0</v>
      </c>
      <c r="K948" s="182"/>
      <c r="L948" s="182">
        <v>106</v>
      </c>
      <c r="M948" s="182">
        <f t="shared" si="0"/>
        <v>0</v>
      </c>
      <c r="N948" s="510"/>
    </row>
    <row r="949" spans="1:14">
      <c r="A949" s="529">
        <v>378</v>
      </c>
      <c r="B949" s="530" t="s">
        <v>214</v>
      </c>
      <c r="C949" s="531" t="s">
        <v>214</v>
      </c>
      <c r="D949" s="531" t="s">
        <v>1800</v>
      </c>
      <c r="E949" s="531" t="s">
        <v>1659</v>
      </c>
      <c r="F949" s="531" t="s">
        <v>273</v>
      </c>
      <c r="G949" s="531" t="s">
        <v>1684</v>
      </c>
      <c r="H949" s="531"/>
      <c r="I949" s="182"/>
      <c r="J949" s="182">
        <v>618</v>
      </c>
      <c r="K949" s="182"/>
      <c r="L949" s="182">
        <v>1044</v>
      </c>
      <c r="M949" s="182">
        <f t="shared" si="0"/>
        <v>0</v>
      </c>
      <c r="N949" s="510"/>
    </row>
    <row r="950" spans="1:14">
      <c r="A950" s="529">
        <v>379</v>
      </c>
      <c r="B950" s="530" t="s">
        <v>214</v>
      </c>
      <c r="C950" s="531" t="s">
        <v>214</v>
      </c>
      <c r="D950" s="531" t="s">
        <v>1801</v>
      </c>
      <c r="E950" s="531" t="s">
        <v>1662</v>
      </c>
      <c r="F950" s="531" t="s">
        <v>668</v>
      </c>
      <c r="G950" s="531" t="s">
        <v>1802</v>
      </c>
      <c r="H950" s="531"/>
      <c r="I950" s="182"/>
      <c r="J950" s="182">
        <v>1109</v>
      </c>
      <c r="K950" s="182"/>
      <c r="L950" s="182">
        <v>1932</v>
      </c>
      <c r="M950" s="182">
        <f t="shared" si="0"/>
        <v>0</v>
      </c>
      <c r="N950" s="510"/>
    </row>
    <row r="951" spans="1:14">
      <c r="A951" s="529">
        <v>380</v>
      </c>
      <c r="B951" s="530" t="s">
        <v>214</v>
      </c>
      <c r="C951" s="531" t="s">
        <v>214</v>
      </c>
      <c r="D951" s="531" t="s">
        <v>1222</v>
      </c>
      <c r="E951" s="531" t="s">
        <v>1650</v>
      </c>
      <c r="F951" s="531" t="s">
        <v>474</v>
      </c>
      <c r="G951" s="531" t="s">
        <v>1223</v>
      </c>
      <c r="H951" s="531"/>
      <c r="I951" s="182"/>
      <c r="J951" s="182">
        <v>0</v>
      </c>
      <c r="K951" s="182"/>
      <c r="L951" s="182">
        <v>333</v>
      </c>
      <c r="M951" s="182">
        <f t="shared" si="0"/>
        <v>0</v>
      </c>
      <c r="N951" s="510"/>
    </row>
    <row r="952" spans="1:14">
      <c r="A952" s="529">
        <v>381</v>
      </c>
      <c r="B952" s="530" t="s">
        <v>214</v>
      </c>
      <c r="C952" s="531" t="s">
        <v>214</v>
      </c>
      <c r="D952" s="531" t="s">
        <v>1803</v>
      </c>
      <c r="E952" s="531" t="s">
        <v>1804</v>
      </c>
      <c r="F952" s="531" t="s">
        <v>474</v>
      </c>
      <c r="G952" s="531" t="s">
        <v>1805</v>
      </c>
      <c r="H952" s="531"/>
      <c r="I952" s="182"/>
      <c r="J952" s="182">
        <v>1537</v>
      </c>
      <c r="K952" s="182"/>
      <c r="L952" s="182">
        <v>2986</v>
      </c>
      <c r="M952" s="182">
        <f t="shared" si="0"/>
        <v>0</v>
      </c>
      <c r="N952" s="510"/>
    </row>
    <row r="953" spans="1:14">
      <c r="A953" s="529">
        <v>382</v>
      </c>
      <c r="B953" s="530" t="s">
        <v>214</v>
      </c>
      <c r="C953" s="531" t="s">
        <v>214</v>
      </c>
      <c r="D953" s="531" t="s">
        <v>1806</v>
      </c>
      <c r="E953" s="531" t="s">
        <v>1662</v>
      </c>
      <c r="F953" s="531" t="s">
        <v>668</v>
      </c>
      <c r="G953" s="531" t="s">
        <v>1807</v>
      </c>
      <c r="H953" s="531"/>
      <c r="I953" s="182"/>
      <c r="J953" s="182">
        <v>-1070</v>
      </c>
      <c r="K953" s="182"/>
      <c r="L953" s="182">
        <v>0</v>
      </c>
      <c r="M953" s="182">
        <f t="shared" si="0"/>
        <v>0</v>
      </c>
      <c r="N953" s="510"/>
    </row>
    <row r="954" spans="1:14">
      <c r="A954" s="529">
        <v>383</v>
      </c>
      <c r="B954" s="530" t="s">
        <v>214</v>
      </c>
      <c r="C954" s="531" t="s">
        <v>214</v>
      </c>
      <c r="D954" s="531" t="s">
        <v>1808</v>
      </c>
      <c r="E954" s="531" t="s">
        <v>1809</v>
      </c>
      <c r="F954" s="531" t="s">
        <v>273</v>
      </c>
      <c r="G954" s="531" t="s">
        <v>1810</v>
      </c>
      <c r="H954" s="531"/>
      <c r="I954" s="182"/>
      <c r="J954" s="182">
        <v>0</v>
      </c>
      <c r="K954" s="182"/>
      <c r="L954" s="182">
        <v>0</v>
      </c>
      <c r="M954" s="182">
        <f t="shared" si="0"/>
        <v>0</v>
      </c>
      <c r="N954" s="510"/>
    </row>
    <row r="955" spans="1:14">
      <c r="A955" s="529">
        <v>384</v>
      </c>
      <c r="B955" s="530" t="s">
        <v>214</v>
      </c>
      <c r="C955" s="531" t="s">
        <v>214</v>
      </c>
      <c r="D955" s="531" t="s">
        <v>953</v>
      </c>
      <c r="E955" s="531" t="s">
        <v>1811</v>
      </c>
      <c r="F955" s="531" t="s">
        <v>273</v>
      </c>
      <c r="G955" s="531" t="s">
        <v>1812</v>
      </c>
      <c r="H955" s="531"/>
      <c r="I955" s="182"/>
      <c r="J955" s="182">
        <v>4347</v>
      </c>
      <c r="K955" s="182"/>
      <c r="L955" s="182">
        <v>0</v>
      </c>
      <c r="M955" s="182">
        <f t="shared" si="0"/>
        <v>4347</v>
      </c>
      <c r="N955" s="510"/>
    </row>
    <row r="956" spans="1:14">
      <c r="A956" s="529">
        <v>385</v>
      </c>
      <c r="B956" s="530" t="s">
        <v>214</v>
      </c>
      <c r="C956" s="531" t="s">
        <v>214</v>
      </c>
      <c r="D956" s="531" t="s">
        <v>558</v>
      </c>
      <c r="E956" s="531" t="s">
        <v>1648</v>
      </c>
      <c r="F956" s="531" t="s">
        <v>273</v>
      </c>
      <c r="G956" s="531" t="s">
        <v>1649</v>
      </c>
      <c r="H956" s="531"/>
      <c r="I956" s="182"/>
      <c r="J956" s="182">
        <v>676</v>
      </c>
      <c r="K956" s="182"/>
      <c r="L956" s="182">
        <v>0</v>
      </c>
      <c r="M956" s="182">
        <f t="shared" si="0"/>
        <v>676</v>
      </c>
      <c r="N956" s="510"/>
    </row>
    <row r="957" spans="1:14">
      <c r="A957" s="529">
        <v>386</v>
      </c>
      <c r="B957" s="530" t="s">
        <v>214</v>
      </c>
      <c r="C957" s="531" t="s">
        <v>214</v>
      </c>
      <c r="D957" s="531" t="s">
        <v>1813</v>
      </c>
      <c r="E957" s="531" t="s">
        <v>7</v>
      </c>
      <c r="F957" s="531" t="s">
        <v>474</v>
      </c>
      <c r="G957" s="531" t="s">
        <v>1814</v>
      </c>
      <c r="H957" s="531"/>
      <c r="I957" s="182"/>
      <c r="J957" s="182">
        <v>1366</v>
      </c>
      <c r="K957" s="182"/>
      <c r="L957" s="182">
        <v>8460</v>
      </c>
      <c r="M957" s="182">
        <f t="shared" si="0"/>
        <v>0</v>
      </c>
      <c r="N957" s="510"/>
    </row>
    <row r="958" spans="1:14">
      <c r="A958" s="529">
        <v>387</v>
      </c>
      <c r="B958" s="530" t="s">
        <v>214</v>
      </c>
      <c r="C958" s="531" t="s">
        <v>214</v>
      </c>
      <c r="D958" s="531" t="s">
        <v>1815</v>
      </c>
      <c r="E958" s="531" t="s">
        <v>1662</v>
      </c>
      <c r="F958" s="531" t="s">
        <v>273</v>
      </c>
      <c r="G958" s="531" t="s">
        <v>1802</v>
      </c>
      <c r="H958" s="531"/>
      <c r="I958" s="182"/>
      <c r="J958" s="182">
        <v>-995</v>
      </c>
      <c r="K958" s="182"/>
      <c r="L958" s="182">
        <v>0</v>
      </c>
      <c r="M958" s="182">
        <f t="shared" si="0"/>
        <v>0</v>
      </c>
      <c r="N958" s="510"/>
    </row>
    <row r="959" spans="1:14">
      <c r="A959" s="529">
        <v>388</v>
      </c>
      <c r="B959" s="530" t="s">
        <v>214</v>
      </c>
      <c r="C959" s="531" t="s">
        <v>214</v>
      </c>
      <c r="D959" s="531" t="s">
        <v>1816</v>
      </c>
      <c r="E959" s="531" t="s">
        <v>1662</v>
      </c>
      <c r="F959" s="531" t="s">
        <v>668</v>
      </c>
      <c r="G959" s="531" t="s">
        <v>1817</v>
      </c>
      <c r="H959" s="531"/>
      <c r="I959" s="182"/>
      <c r="J959" s="182">
        <v>2687</v>
      </c>
      <c r="K959" s="182"/>
      <c r="L959" s="182">
        <v>0</v>
      </c>
      <c r="M959" s="182">
        <f t="shared" si="0"/>
        <v>2687</v>
      </c>
      <c r="N959" s="510"/>
    </row>
    <row r="960" spans="1:14">
      <c r="A960" s="529">
        <v>389</v>
      </c>
      <c r="B960" s="530" t="s">
        <v>214</v>
      </c>
      <c r="C960" s="531" t="s">
        <v>214</v>
      </c>
      <c r="D960" s="531">
        <v>3076</v>
      </c>
      <c r="E960" s="531" t="s">
        <v>1648</v>
      </c>
      <c r="F960" s="531" t="s">
        <v>285</v>
      </c>
      <c r="G960" s="531" t="s">
        <v>1818</v>
      </c>
      <c r="H960" s="531"/>
      <c r="I960" s="182"/>
      <c r="J960" s="182">
        <v>318</v>
      </c>
      <c r="K960" s="182"/>
      <c r="L960" s="182">
        <v>431</v>
      </c>
      <c r="M960" s="182">
        <f t="shared" si="0"/>
        <v>0</v>
      </c>
      <c r="N960" s="510"/>
    </row>
    <row r="961" spans="1:14">
      <c r="A961" s="529">
        <v>390</v>
      </c>
      <c r="B961" s="530" t="s">
        <v>214</v>
      </c>
      <c r="C961" s="531" t="s">
        <v>214</v>
      </c>
      <c r="D961" s="531" t="s">
        <v>1819</v>
      </c>
      <c r="E961" s="531" t="s">
        <v>1820</v>
      </c>
      <c r="F961" s="531" t="s">
        <v>285</v>
      </c>
      <c r="G961" s="531" t="s">
        <v>1821</v>
      </c>
      <c r="H961" s="531"/>
      <c r="I961" s="182"/>
      <c r="J961" s="182">
        <v>6</v>
      </c>
      <c r="K961" s="182"/>
      <c r="L961" s="182">
        <v>1537</v>
      </c>
      <c r="M961" s="182">
        <f t="shared" si="0"/>
        <v>0</v>
      </c>
      <c r="N961" s="510"/>
    </row>
    <row r="962" spans="1:14">
      <c r="A962" s="529">
        <v>391</v>
      </c>
      <c r="B962" s="530" t="s">
        <v>214</v>
      </c>
      <c r="C962" s="531" t="s">
        <v>214</v>
      </c>
      <c r="D962" s="531" t="s">
        <v>1164</v>
      </c>
      <c r="E962" s="531" t="s">
        <v>1764</v>
      </c>
      <c r="F962" s="531" t="s">
        <v>273</v>
      </c>
      <c r="G962" s="531" t="s">
        <v>1822</v>
      </c>
      <c r="H962" s="531"/>
      <c r="I962" s="182"/>
      <c r="J962" s="182">
        <v>306.43</v>
      </c>
      <c r="K962" s="182"/>
      <c r="L962" s="182">
        <v>0</v>
      </c>
      <c r="M962" s="182">
        <f t="shared" si="0"/>
        <v>306.43</v>
      </c>
      <c r="N962" s="510"/>
    </row>
    <row r="963" spans="1:14">
      <c r="A963" s="529">
        <v>392</v>
      </c>
      <c r="B963" s="530" t="s">
        <v>214</v>
      </c>
      <c r="C963" s="531" t="s">
        <v>214</v>
      </c>
      <c r="D963" s="531" t="s">
        <v>1823</v>
      </c>
      <c r="E963" s="531" t="s">
        <v>1764</v>
      </c>
      <c r="F963" s="531" t="s">
        <v>273</v>
      </c>
      <c r="G963" s="531" t="s">
        <v>1822</v>
      </c>
      <c r="H963" s="531"/>
      <c r="I963" s="182"/>
      <c r="J963" s="182">
        <v>258</v>
      </c>
      <c r="K963" s="182"/>
      <c r="L963" s="182">
        <v>258</v>
      </c>
      <c r="M963" s="182">
        <f t="shared" si="0"/>
        <v>0</v>
      </c>
      <c r="N963" s="510"/>
    </row>
    <row r="964" spans="1:14">
      <c r="A964" s="529">
        <v>393</v>
      </c>
      <c r="B964" s="530" t="s">
        <v>214</v>
      </c>
      <c r="C964" s="531" t="s">
        <v>214</v>
      </c>
      <c r="D964" s="531" t="s">
        <v>1166</v>
      </c>
      <c r="E964" s="531" t="s">
        <v>1764</v>
      </c>
      <c r="F964" s="531" t="s">
        <v>273</v>
      </c>
      <c r="G964" s="531" t="s">
        <v>1822</v>
      </c>
      <c r="H964" s="531"/>
      <c r="I964" s="182"/>
      <c r="J964" s="182">
        <v>1071</v>
      </c>
      <c r="K964" s="182"/>
      <c r="L964" s="182">
        <v>0</v>
      </c>
      <c r="M964" s="182">
        <f t="shared" si="0"/>
        <v>1071</v>
      </c>
      <c r="N964" s="510"/>
    </row>
    <row r="965" spans="1:14">
      <c r="A965" s="529">
        <v>394</v>
      </c>
      <c r="B965" s="530" t="s">
        <v>214</v>
      </c>
      <c r="C965" s="531" t="s">
        <v>214</v>
      </c>
      <c r="D965" s="531" t="s">
        <v>1158</v>
      </c>
      <c r="E965" s="531" t="s">
        <v>1764</v>
      </c>
      <c r="F965" s="531" t="s">
        <v>273</v>
      </c>
      <c r="G965" s="531" t="s">
        <v>1822</v>
      </c>
      <c r="H965" s="531"/>
      <c r="I965" s="182"/>
      <c r="J965" s="182">
        <v>344</v>
      </c>
      <c r="K965" s="182"/>
      <c r="L965" s="182">
        <v>0</v>
      </c>
      <c r="M965" s="182">
        <f t="shared" si="0"/>
        <v>344</v>
      </c>
      <c r="N965" s="510"/>
    </row>
    <row r="966" spans="1:14">
      <c r="A966" s="529">
        <v>395</v>
      </c>
      <c r="B966" s="530" t="s">
        <v>214</v>
      </c>
      <c r="C966" s="531" t="s">
        <v>214</v>
      </c>
      <c r="D966" s="531" t="s">
        <v>1824</v>
      </c>
      <c r="E966" s="531" t="s">
        <v>1764</v>
      </c>
      <c r="F966" s="531" t="s">
        <v>273</v>
      </c>
      <c r="G966" s="531" t="s">
        <v>1822</v>
      </c>
      <c r="H966" s="531"/>
      <c r="I966" s="182"/>
      <c r="J966" s="182">
        <v>-79.98</v>
      </c>
      <c r="K966" s="182"/>
      <c r="L966" s="182">
        <v>0</v>
      </c>
      <c r="M966" s="182">
        <f t="shared" si="0"/>
        <v>0</v>
      </c>
      <c r="N966" s="510"/>
    </row>
    <row r="967" spans="1:14">
      <c r="A967" s="529">
        <v>396</v>
      </c>
      <c r="B967" s="530" t="s">
        <v>214</v>
      </c>
      <c r="C967" s="531" t="s">
        <v>214</v>
      </c>
      <c r="D967" s="531" t="s">
        <v>989</v>
      </c>
      <c r="E967" s="531" t="s">
        <v>1771</v>
      </c>
      <c r="F967" s="531" t="s">
        <v>474</v>
      </c>
      <c r="G967" s="531" t="s">
        <v>1825</v>
      </c>
      <c r="H967" s="531"/>
      <c r="I967" s="182"/>
      <c r="J967" s="182">
        <v>0</v>
      </c>
      <c r="K967" s="182"/>
      <c r="L967" s="182">
        <v>125</v>
      </c>
      <c r="M967" s="182">
        <f t="shared" si="0"/>
        <v>0</v>
      </c>
      <c r="N967" s="510"/>
    </row>
    <row r="968" spans="1:14">
      <c r="A968" s="529">
        <v>397</v>
      </c>
      <c r="B968" s="530" t="s">
        <v>214</v>
      </c>
      <c r="C968" s="531" t="s">
        <v>214</v>
      </c>
      <c r="D968" s="531" t="s">
        <v>985</v>
      </c>
      <c r="E968" s="531" t="s">
        <v>1771</v>
      </c>
      <c r="F968" s="531" t="s">
        <v>474</v>
      </c>
      <c r="G968" s="531" t="s">
        <v>1825</v>
      </c>
      <c r="H968" s="531"/>
      <c r="I968" s="182"/>
      <c r="J968" s="182">
        <v>974</v>
      </c>
      <c r="K968" s="182"/>
      <c r="L968" s="182">
        <v>1000</v>
      </c>
      <c r="M968" s="182">
        <f t="shared" si="0"/>
        <v>0</v>
      </c>
      <c r="N968" s="510"/>
    </row>
    <row r="969" spans="1:14">
      <c r="A969" s="529">
        <v>398</v>
      </c>
      <c r="B969" s="530" t="s">
        <v>214</v>
      </c>
      <c r="C969" s="531" t="s">
        <v>214</v>
      </c>
      <c r="D969" s="531" t="s">
        <v>1826</v>
      </c>
      <c r="E969" s="531" t="s">
        <v>1771</v>
      </c>
      <c r="F969" s="531" t="s">
        <v>474</v>
      </c>
      <c r="G969" s="531" t="s">
        <v>1825</v>
      </c>
      <c r="H969" s="531"/>
      <c r="I969" s="182"/>
      <c r="J969" s="182">
        <v>44</v>
      </c>
      <c r="K969" s="182"/>
      <c r="L969" s="182">
        <v>390</v>
      </c>
      <c r="M969" s="182">
        <f t="shared" si="0"/>
        <v>0</v>
      </c>
      <c r="N969" s="510"/>
    </row>
    <row r="970" spans="1:14">
      <c r="A970" s="529">
        <v>399</v>
      </c>
      <c r="B970" s="530" t="s">
        <v>214</v>
      </c>
      <c r="C970" s="531" t="s">
        <v>214</v>
      </c>
      <c r="D970" s="531" t="s">
        <v>987</v>
      </c>
      <c r="E970" s="531" t="s">
        <v>1771</v>
      </c>
      <c r="F970" s="531" t="s">
        <v>474</v>
      </c>
      <c r="G970" s="531" t="s">
        <v>1825</v>
      </c>
      <c r="H970" s="531"/>
      <c r="I970" s="182"/>
      <c r="J970" s="182">
        <v>0</v>
      </c>
      <c r="K970" s="182"/>
      <c r="L970" s="182">
        <v>323</v>
      </c>
      <c r="M970" s="182">
        <f t="shared" si="0"/>
        <v>0</v>
      </c>
      <c r="N970" s="510"/>
    </row>
    <row r="971" spans="1:14">
      <c r="A971" s="529">
        <v>400</v>
      </c>
      <c r="B971" s="530" t="s">
        <v>214</v>
      </c>
      <c r="C971" s="531" t="s">
        <v>214</v>
      </c>
      <c r="D971" s="531" t="s">
        <v>1827</v>
      </c>
      <c r="E971" s="531" t="s">
        <v>1662</v>
      </c>
      <c r="F971" s="531" t="s">
        <v>668</v>
      </c>
      <c r="G971" s="531" t="s">
        <v>1828</v>
      </c>
      <c r="H971" s="531"/>
      <c r="I971" s="182"/>
      <c r="J971" s="182">
        <v>0</v>
      </c>
      <c r="K971" s="182"/>
      <c r="L971" s="182">
        <v>0</v>
      </c>
      <c r="M971" s="182">
        <f t="shared" si="0"/>
        <v>0</v>
      </c>
      <c r="N971" s="510"/>
    </row>
    <row r="972" spans="1:14">
      <c r="A972" s="529">
        <v>401</v>
      </c>
      <c r="B972" s="530" t="s">
        <v>214</v>
      </c>
      <c r="C972" s="531" t="s">
        <v>214</v>
      </c>
      <c r="D972" s="531" t="s">
        <v>1829</v>
      </c>
      <c r="E972" s="531" t="s">
        <v>1662</v>
      </c>
      <c r="F972" s="531" t="s">
        <v>668</v>
      </c>
      <c r="G972" s="531" t="s">
        <v>1830</v>
      </c>
      <c r="H972" s="531"/>
      <c r="I972" s="182"/>
      <c r="J972" s="182">
        <v>0</v>
      </c>
      <c r="K972" s="182"/>
      <c r="L972" s="182">
        <v>940</v>
      </c>
      <c r="M972" s="182">
        <f t="shared" si="0"/>
        <v>0</v>
      </c>
      <c r="N972" s="510"/>
    </row>
    <row r="973" spans="1:14">
      <c r="A973" s="529">
        <v>402</v>
      </c>
      <c r="B973" s="530" t="s">
        <v>214</v>
      </c>
      <c r="C973" s="531" t="s">
        <v>214</v>
      </c>
      <c r="D973" s="531" t="s">
        <v>469</v>
      </c>
      <c r="E973" s="531" t="s">
        <v>1648</v>
      </c>
      <c r="F973" s="531" t="s">
        <v>273</v>
      </c>
      <c r="G973" s="531" t="s">
        <v>1672</v>
      </c>
      <c r="H973" s="531"/>
      <c r="I973" s="182"/>
      <c r="J973" s="182">
        <v>664</v>
      </c>
      <c r="K973" s="182"/>
      <c r="L973" s="182">
        <v>0</v>
      </c>
      <c r="M973" s="182">
        <f t="shared" si="0"/>
        <v>664</v>
      </c>
      <c r="N973" s="510"/>
    </row>
    <row r="974" spans="1:14">
      <c r="A974" s="529">
        <v>403</v>
      </c>
      <c r="B974" s="530" t="s">
        <v>214</v>
      </c>
      <c r="C974" s="531" t="s">
        <v>214</v>
      </c>
      <c r="D974" s="531" t="s">
        <v>1394</v>
      </c>
      <c r="E974" s="531" t="s">
        <v>1659</v>
      </c>
      <c r="F974" s="531" t="s">
        <v>273</v>
      </c>
      <c r="G974" s="531" t="s">
        <v>1660</v>
      </c>
      <c r="H974" s="531"/>
      <c r="I974" s="182"/>
      <c r="J974" s="182">
        <v>0</v>
      </c>
      <c r="K974" s="182"/>
      <c r="L974" s="182">
        <v>593</v>
      </c>
      <c r="M974" s="182">
        <f t="shared" si="0"/>
        <v>0</v>
      </c>
      <c r="N974" s="510"/>
    </row>
    <row r="975" spans="1:14">
      <c r="A975" s="529">
        <v>404</v>
      </c>
      <c r="B975" s="530" t="s">
        <v>214</v>
      </c>
      <c r="C975" s="531" t="s">
        <v>214</v>
      </c>
      <c r="D975" s="531" t="s">
        <v>1831</v>
      </c>
      <c r="E975" s="531" t="s">
        <v>1662</v>
      </c>
      <c r="F975" s="531" t="s">
        <v>668</v>
      </c>
      <c r="G975" s="531" t="s">
        <v>1662</v>
      </c>
      <c r="H975" s="531"/>
      <c r="I975" s="182"/>
      <c r="J975" s="182">
        <v>0</v>
      </c>
      <c r="K975" s="182"/>
      <c r="L975" s="182">
        <v>807</v>
      </c>
      <c r="M975" s="182">
        <f t="shared" si="0"/>
        <v>0</v>
      </c>
      <c r="N975" s="510"/>
    </row>
    <row r="976" spans="1:14">
      <c r="A976" s="529">
        <v>405</v>
      </c>
      <c r="B976" s="530" t="s">
        <v>214</v>
      </c>
      <c r="C976" s="531" t="s">
        <v>214</v>
      </c>
      <c r="D976" s="531" t="s">
        <v>882</v>
      </c>
      <c r="E976" s="531" t="s">
        <v>1651</v>
      </c>
      <c r="F976" s="531" t="s">
        <v>474</v>
      </c>
      <c r="G976" s="531" t="s">
        <v>1832</v>
      </c>
      <c r="H976" s="531"/>
      <c r="I976" s="182"/>
      <c r="J976" s="182">
        <v>-377</v>
      </c>
      <c r="K976" s="182"/>
      <c r="L976" s="182">
        <v>0</v>
      </c>
      <c r="M976" s="182">
        <f t="shared" si="0"/>
        <v>0</v>
      </c>
      <c r="N976" s="510"/>
    </row>
    <row r="977" spans="1:14">
      <c r="A977" s="529">
        <v>406</v>
      </c>
      <c r="B977" s="530" t="s">
        <v>214</v>
      </c>
      <c r="C977" s="531" t="s">
        <v>214</v>
      </c>
      <c r="D977" s="531" t="s">
        <v>1833</v>
      </c>
      <c r="E977" s="531" t="s">
        <v>1778</v>
      </c>
      <c r="F977" s="531" t="s">
        <v>474</v>
      </c>
      <c r="G977" s="531" t="s">
        <v>1834</v>
      </c>
      <c r="H977" s="531"/>
      <c r="I977" s="182"/>
      <c r="J977" s="182">
        <v>0</v>
      </c>
      <c r="K977" s="182"/>
      <c r="L977" s="182">
        <v>3676</v>
      </c>
      <c r="M977" s="182">
        <f t="shared" si="0"/>
        <v>0</v>
      </c>
      <c r="N977" s="510"/>
    </row>
    <row r="978" spans="1:14">
      <c r="A978" s="529">
        <v>407</v>
      </c>
      <c r="B978" s="530" t="s">
        <v>214</v>
      </c>
      <c r="C978" s="531" t="s">
        <v>214</v>
      </c>
      <c r="D978" s="531" t="s">
        <v>495</v>
      </c>
      <c r="E978" s="531" t="s">
        <v>1648</v>
      </c>
      <c r="F978" s="531" t="s">
        <v>273</v>
      </c>
      <c r="G978" s="531" t="s">
        <v>1649</v>
      </c>
      <c r="H978" s="531"/>
      <c r="I978" s="182"/>
      <c r="J978" s="182">
        <v>0</v>
      </c>
      <c r="K978" s="182"/>
      <c r="L978" s="182">
        <v>86</v>
      </c>
      <c r="M978" s="182">
        <f t="shared" si="0"/>
        <v>0</v>
      </c>
      <c r="N978" s="510"/>
    </row>
    <row r="979" spans="1:14">
      <c r="A979" s="529">
        <v>408</v>
      </c>
      <c r="B979" s="530" t="s">
        <v>214</v>
      </c>
      <c r="C979" s="531" t="s">
        <v>214</v>
      </c>
      <c r="D979" s="531" t="s">
        <v>530</v>
      </c>
      <c r="E979" s="531" t="s">
        <v>1648</v>
      </c>
      <c r="F979" s="531" t="s">
        <v>273</v>
      </c>
      <c r="G979" s="531" t="s">
        <v>1649</v>
      </c>
      <c r="H979" s="531"/>
      <c r="I979" s="182"/>
      <c r="J979" s="182">
        <v>1671</v>
      </c>
      <c r="K979" s="182"/>
      <c r="L979" s="182">
        <v>0</v>
      </c>
      <c r="M979" s="182">
        <f t="shared" si="0"/>
        <v>1671</v>
      </c>
      <c r="N979" s="510"/>
    </row>
    <row r="980" spans="1:14">
      <c r="A980" s="529">
        <v>409</v>
      </c>
      <c r="B980" s="530" t="s">
        <v>214</v>
      </c>
      <c r="C980" s="531" t="s">
        <v>214</v>
      </c>
      <c r="D980" s="531" t="s">
        <v>538</v>
      </c>
      <c r="E980" s="531" t="s">
        <v>1648</v>
      </c>
      <c r="F980" s="531" t="s">
        <v>273</v>
      </c>
      <c r="G980" s="531" t="s">
        <v>1649</v>
      </c>
      <c r="H980" s="531"/>
      <c r="I980" s="182"/>
      <c r="J980" s="182">
        <v>599</v>
      </c>
      <c r="K980" s="182"/>
      <c r="L980" s="182">
        <v>0</v>
      </c>
      <c r="M980" s="182">
        <f t="shared" si="0"/>
        <v>599</v>
      </c>
      <c r="N980" s="510"/>
    </row>
    <row r="981" spans="1:14">
      <c r="A981" s="529">
        <v>410</v>
      </c>
      <c r="B981" s="530" t="s">
        <v>214</v>
      </c>
      <c r="C981" s="531" t="s">
        <v>214</v>
      </c>
      <c r="D981" s="531" t="s">
        <v>1835</v>
      </c>
      <c r="E981" s="531" t="s">
        <v>1750</v>
      </c>
      <c r="F981" s="531" t="s">
        <v>668</v>
      </c>
      <c r="G981" s="531" t="s">
        <v>1836</v>
      </c>
      <c r="H981" s="531"/>
      <c r="I981" s="182"/>
      <c r="J981" s="182">
        <v>2287.2199999999998</v>
      </c>
      <c r="K981" s="182"/>
      <c r="L981" s="182">
        <v>0</v>
      </c>
      <c r="M981" s="182">
        <f t="shared" si="0"/>
        <v>2287.2199999999998</v>
      </c>
      <c r="N981" s="510"/>
    </row>
    <row r="982" spans="1:14">
      <c r="A982" s="529">
        <v>411</v>
      </c>
      <c r="B982" s="530" t="s">
        <v>214</v>
      </c>
      <c r="C982" s="531" t="s">
        <v>214</v>
      </c>
      <c r="D982" s="531" t="s">
        <v>1162</v>
      </c>
      <c r="E982" s="531" t="s">
        <v>1764</v>
      </c>
      <c r="F982" s="531" t="s">
        <v>273</v>
      </c>
      <c r="G982" s="531" t="s">
        <v>1822</v>
      </c>
      <c r="H982" s="531"/>
      <c r="I982" s="182"/>
      <c r="J982" s="182">
        <v>356</v>
      </c>
      <c r="K982" s="182"/>
      <c r="L982" s="182">
        <v>0</v>
      </c>
      <c r="M982" s="182">
        <f t="shared" si="0"/>
        <v>356</v>
      </c>
      <c r="N982" s="510"/>
    </row>
    <row r="983" spans="1:14">
      <c r="A983" s="529">
        <v>412</v>
      </c>
      <c r="B983" s="530" t="s">
        <v>214</v>
      </c>
      <c r="C983" s="531" t="s">
        <v>214</v>
      </c>
      <c r="D983" s="531" t="s">
        <v>1837</v>
      </c>
      <c r="E983" s="531" t="s">
        <v>1771</v>
      </c>
      <c r="F983" s="531" t="s">
        <v>668</v>
      </c>
      <c r="G983" s="531" t="s">
        <v>1838</v>
      </c>
      <c r="H983" s="531"/>
      <c r="I983" s="182"/>
      <c r="J983" s="182">
        <v>-1</v>
      </c>
      <c r="K983" s="182"/>
      <c r="L983" s="182">
        <v>0</v>
      </c>
      <c r="M983" s="182">
        <f t="shared" si="0"/>
        <v>0</v>
      </c>
      <c r="N983" s="510"/>
    </row>
    <row r="984" spans="1:14">
      <c r="A984" s="529">
        <v>413</v>
      </c>
      <c r="B984" s="530" t="s">
        <v>214</v>
      </c>
      <c r="C984" s="531" t="s">
        <v>214</v>
      </c>
      <c r="D984" s="531" t="s">
        <v>1481</v>
      </c>
      <c r="E984" s="531" t="s">
        <v>1778</v>
      </c>
      <c r="F984" s="531" t="s">
        <v>1232</v>
      </c>
      <c r="G984" s="531" t="s">
        <v>1839</v>
      </c>
      <c r="H984" s="531"/>
      <c r="I984" s="182"/>
      <c r="J984" s="182">
        <v>573</v>
      </c>
      <c r="K984" s="182"/>
      <c r="L984" s="182">
        <v>0</v>
      </c>
      <c r="M984" s="182">
        <f t="shared" si="0"/>
        <v>573</v>
      </c>
      <c r="N984" s="510"/>
    </row>
    <row r="985" spans="1:14">
      <c r="A985" s="529">
        <v>414</v>
      </c>
      <c r="B985" s="530" t="s">
        <v>214</v>
      </c>
      <c r="C985" s="531" t="s">
        <v>214</v>
      </c>
      <c r="D985" s="531" t="s">
        <v>1840</v>
      </c>
      <c r="E985" s="531" t="s">
        <v>7</v>
      </c>
      <c r="F985" s="531" t="s">
        <v>474</v>
      </c>
      <c r="G985" s="531" t="s">
        <v>1841</v>
      </c>
      <c r="H985" s="531"/>
      <c r="I985" s="182"/>
      <c r="J985" s="182">
        <v>488</v>
      </c>
      <c r="K985" s="182"/>
      <c r="L985" s="182">
        <v>950</v>
      </c>
      <c r="M985" s="182">
        <f t="shared" si="0"/>
        <v>0</v>
      </c>
      <c r="N985" s="510"/>
    </row>
    <row r="986" spans="1:14">
      <c r="A986" s="529">
        <v>415</v>
      </c>
      <c r="B986" s="530" t="s">
        <v>214</v>
      </c>
      <c r="C986" s="531" t="s">
        <v>214</v>
      </c>
      <c r="D986" s="531" t="s">
        <v>1842</v>
      </c>
      <c r="E986" s="531" t="s">
        <v>1648</v>
      </c>
      <c r="F986" s="531" t="s">
        <v>273</v>
      </c>
      <c r="G986" s="531" t="s">
        <v>1843</v>
      </c>
      <c r="H986" s="531"/>
      <c r="I986" s="182"/>
      <c r="J986" s="182">
        <v>86</v>
      </c>
      <c r="K986" s="182"/>
      <c r="L986" s="182">
        <v>172</v>
      </c>
      <c r="M986" s="182">
        <f t="shared" si="0"/>
        <v>0</v>
      </c>
      <c r="N986" s="510"/>
    </row>
    <row r="987" spans="1:14">
      <c r="A987" s="529">
        <v>416</v>
      </c>
      <c r="B987" s="530" t="s">
        <v>214</v>
      </c>
      <c r="C987" s="531" t="s">
        <v>214</v>
      </c>
      <c r="D987" s="531" t="s">
        <v>893</v>
      </c>
      <c r="E987" s="531" t="s">
        <v>1820</v>
      </c>
      <c r="F987" s="531" t="s">
        <v>285</v>
      </c>
      <c r="G987" s="531" t="s">
        <v>1844</v>
      </c>
      <c r="H987" s="531"/>
      <c r="I987" s="182"/>
      <c r="J987" s="182">
        <v>485</v>
      </c>
      <c r="K987" s="182"/>
      <c r="L987" s="182">
        <v>784</v>
      </c>
      <c r="M987" s="182">
        <f t="shared" si="0"/>
        <v>0</v>
      </c>
      <c r="N987" s="510"/>
    </row>
    <row r="988" spans="1:14">
      <c r="A988" s="529">
        <v>417</v>
      </c>
      <c r="B988" s="530" t="s">
        <v>214</v>
      </c>
      <c r="C988" s="531" t="s">
        <v>214</v>
      </c>
      <c r="D988" s="531" t="s">
        <v>890</v>
      </c>
      <c r="E988" s="531" t="s">
        <v>1820</v>
      </c>
      <c r="F988" s="531" t="s">
        <v>285</v>
      </c>
      <c r="G988" s="531" t="s">
        <v>1844</v>
      </c>
      <c r="H988" s="531"/>
      <c r="I988" s="182"/>
      <c r="J988" s="182">
        <v>663</v>
      </c>
      <c r="K988" s="182"/>
      <c r="L988" s="182">
        <v>1063</v>
      </c>
      <c r="M988" s="182">
        <f t="shared" si="0"/>
        <v>0</v>
      </c>
      <c r="N988" s="510"/>
    </row>
    <row r="989" spans="1:14">
      <c r="A989" s="529">
        <v>418</v>
      </c>
      <c r="B989" s="530" t="s">
        <v>214</v>
      </c>
      <c r="C989" s="531" t="s">
        <v>214</v>
      </c>
      <c r="D989" s="531" t="s">
        <v>1845</v>
      </c>
      <c r="E989" s="531" t="s">
        <v>1667</v>
      </c>
      <c r="F989" s="531" t="s">
        <v>474</v>
      </c>
      <c r="G989" s="531" t="s">
        <v>1846</v>
      </c>
      <c r="H989" s="531"/>
      <c r="I989" s="182"/>
      <c r="J989" s="182">
        <v>6328</v>
      </c>
      <c r="K989" s="182"/>
      <c r="L989" s="182">
        <v>6328</v>
      </c>
      <c r="M989" s="182">
        <f t="shared" si="0"/>
        <v>0</v>
      </c>
      <c r="N989" s="510"/>
    </row>
    <row r="990" spans="1:14">
      <c r="A990" s="529">
        <v>419</v>
      </c>
      <c r="B990" s="530" t="s">
        <v>214</v>
      </c>
      <c r="C990" s="531" t="s">
        <v>214</v>
      </c>
      <c r="D990" s="531" t="s">
        <v>594</v>
      </c>
      <c r="E990" s="531" t="s">
        <v>1648</v>
      </c>
      <c r="F990" s="531" t="s">
        <v>273</v>
      </c>
      <c r="G990" s="531" t="s">
        <v>1649</v>
      </c>
      <c r="H990" s="531"/>
      <c r="I990" s="182"/>
      <c r="J990" s="182">
        <v>590</v>
      </c>
      <c r="K990" s="182"/>
      <c r="L990" s="182">
        <v>600</v>
      </c>
      <c r="M990" s="182">
        <f t="shared" si="0"/>
        <v>0</v>
      </c>
      <c r="N990" s="510"/>
    </row>
    <row r="991" spans="1:14">
      <c r="A991" s="529">
        <v>420</v>
      </c>
      <c r="B991" s="530" t="s">
        <v>214</v>
      </c>
      <c r="C991" s="531" t="s">
        <v>214</v>
      </c>
      <c r="D991" s="531" t="s">
        <v>1847</v>
      </c>
      <c r="E991" s="531" t="s">
        <v>1650</v>
      </c>
      <c r="F991" s="531" t="s">
        <v>1232</v>
      </c>
      <c r="G991" s="531" t="s">
        <v>1740</v>
      </c>
      <c r="H991" s="531"/>
      <c r="I991" s="182"/>
      <c r="J991" s="182">
        <v>0</v>
      </c>
      <c r="K991" s="182"/>
      <c r="L991" s="182">
        <v>41008</v>
      </c>
      <c r="M991" s="182">
        <f t="shared" si="0"/>
        <v>0</v>
      </c>
      <c r="N991" s="510"/>
    </row>
    <row r="992" spans="1:14">
      <c r="A992" s="529">
        <v>421</v>
      </c>
      <c r="B992" s="530" t="s">
        <v>214</v>
      </c>
      <c r="C992" s="531" t="s">
        <v>214</v>
      </c>
      <c r="D992" s="531" t="s">
        <v>1848</v>
      </c>
      <c r="E992" s="531" t="s">
        <v>1727</v>
      </c>
      <c r="F992" s="531" t="s">
        <v>474</v>
      </c>
      <c r="G992" s="531" t="s">
        <v>1849</v>
      </c>
      <c r="H992" s="531"/>
      <c r="I992" s="182"/>
      <c r="J992" s="182">
        <v>388</v>
      </c>
      <c r="K992" s="182"/>
      <c r="L992" s="182">
        <v>388</v>
      </c>
      <c r="M992" s="182">
        <f t="shared" si="0"/>
        <v>0</v>
      </c>
      <c r="N992" s="510"/>
    </row>
    <row r="993" spans="1:14">
      <c r="A993" s="529">
        <v>422</v>
      </c>
      <c r="B993" s="530" t="s">
        <v>214</v>
      </c>
      <c r="C993" s="531" t="s">
        <v>214</v>
      </c>
      <c r="D993" s="531" t="s">
        <v>1850</v>
      </c>
      <c r="E993" s="531" t="s">
        <v>7</v>
      </c>
      <c r="F993" s="531" t="s">
        <v>474</v>
      </c>
      <c r="G993" s="531" t="s">
        <v>1851</v>
      </c>
      <c r="H993" s="531"/>
      <c r="I993" s="182"/>
      <c r="J993" s="182">
        <v>126</v>
      </c>
      <c r="K993" s="182"/>
      <c r="L993" s="182">
        <v>252</v>
      </c>
      <c r="M993" s="182">
        <f t="shared" si="0"/>
        <v>0</v>
      </c>
      <c r="N993" s="510"/>
    </row>
    <row r="994" spans="1:14">
      <c r="A994" s="529">
        <v>423</v>
      </c>
      <c r="B994" s="530" t="s">
        <v>214</v>
      </c>
      <c r="C994" s="531" t="s">
        <v>214</v>
      </c>
      <c r="D994" s="531" t="s">
        <v>1852</v>
      </c>
      <c r="E994" s="531" t="s">
        <v>7</v>
      </c>
      <c r="F994" s="531" t="s">
        <v>474</v>
      </c>
      <c r="G994" s="531" t="s">
        <v>1851</v>
      </c>
      <c r="H994" s="531"/>
      <c r="I994" s="182"/>
      <c r="J994" s="182">
        <v>-1</v>
      </c>
      <c r="K994" s="182"/>
      <c r="L994" s="182">
        <v>0</v>
      </c>
      <c r="M994" s="182">
        <f t="shared" si="0"/>
        <v>0</v>
      </c>
      <c r="N994" s="510"/>
    </row>
    <row r="995" spans="1:14">
      <c r="A995" s="529">
        <v>424</v>
      </c>
      <c r="B995" s="530" t="s">
        <v>214</v>
      </c>
      <c r="C995" s="531" t="s">
        <v>214</v>
      </c>
      <c r="D995" s="531" t="s">
        <v>1853</v>
      </c>
      <c r="E995" s="531" t="s">
        <v>7</v>
      </c>
      <c r="F995" s="531" t="s">
        <v>474</v>
      </c>
      <c r="G995" s="531" t="s">
        <v>1851</v>
      </c>
      <c r="H995" s="531"/>
      <c r="I995" s="182"/>
      <c r="J995" s="182">
        <v>0</v>
      </c>
      <c r="K995" s="182"/>
      <c r="L995" s="182">
        <v>804</v>
      </c>
      <c r="M995" s="182">
        <f t="shared" si="0"/>
        <v>0</v>
      </c>
      <c r="N995" s="510"/>
    </row>
    <row r="996" spans="1:14">
      <c r="A996" s="529">
        <v>425</v>
      </c>
      <c r="B996" s="530" t="s">
        <v>214</v>
      </c>
      <c r="C996" s="531" t="s">
        <v>214</v>
      </c>
      <c r="D996" s="531" t="s">
        <v>1854</v>
      </c>
      <c r="E996" s="531" t="s">
        <v>7</v>
      </c>
      <c r="F996" s="531" t="s">
        <v>474</v>
      </c>
      <c r="G996" s="531" t="s">
        <v>1851</v>
      </c>
      <c r="H996" s="531"/>
      <c r="I996" s="182"/>
      <c r="J996" s="182">
        <v>254</v>
      </c>
      <c r="K996" s="182"/>
      <c r="L996" s="182">
        <v>430</v>
      </c>
      <c r="M996" s="182">
        <f t="shared" si="0"/>
        <v>0</v>
      </c>
      <c r="N996" s="510"/>
    </row>
    <row r="997" spans="1:14">
      <c r="A997" s="529">
        <v>426</v>
      </c>
      <c r="B997" s="530" t="s">
        <v>214</v>
      </c>
      <c r="C997" s="531" t="s">
        <v>214</v>
      </c>
      <c r="D997" s="531" t="s">
        <v>1855</v>
      </c>
      <c r="E997" s="531" t="s">
        <v>7</v>
      </c>
      <c r="F997" s="531" t="s">
        <v>474</v>
      </c>
      <c r="G997" s="531" t="s">
        <v>1851</v>
      </c>
      <c r="H997" s="531"/>
      <c r="I997" s="182"/>
      <c r="J997" s="182">
        <v>848</v>
      </c>
      <c r="K997" s="182"/>
      <c r="L997" s="182">
        <v>1680</v>
      </c>
      <c r="M997" s="182">
        <f t="shared" si="0"/>
        <v>0</v>
      </c>
      <c r="N997" s="510"/>
    </row>
    <row r="998" spans="1:14">
      <c r="A998" s="529">
        <v>427</v>
      </c>
      <c r="B998" s="530" t="s">
        <v>214</v>
      </c>
      <c r="C998" s="531" t="s">
        <v>214</v>
      </c>
      <c r="D998" s="531" t="s">
        <v>1856</v>
      </c>
      <c r="E998" s="531" t="s">
        <v>1857</v>
      </c>
      <c r="F998" s="531" t="s">
        <v>474</v>
      </c>
      <c r="G998" s="531" t="s">
        <v>1858</v>
      </c>
      <c r="H998" s="531"/>
      <c r="I998" s="182"/>
      <c r="J998" s="182">
        <v>4626</v>
      </c>
      <c r="K998" s="182"/>
      <c r="L998" s="182">
        <v>3906</v>
      </c>
      <c r="M998" s="182">
        <f t="shared" si="0"/>
        <v>720</v>
      </c>
      <c r="N998" s="510"/>
    </row>
    <row r="999" spans="1:14">
      <c r="A999" s="529">
        <v>428</v>
      </c>
      <c r="B999" s="530" t="s">
        <v>214</v>
      </c>
      <c r="C999" s="531" t="s">
        <v>214</v>
      </c>
      <c r="D999" s="531" t="s">
        <v>1160</v>
      </c>
      <c r="E999" s="531" t="s">
        <v>1764</v>
      </c>
      <c r="F999" s="531" t="s">
        <v>273</v>
      </c>
      <c r="G999" s="531" t="s">
        <v>1859</v>
      </c>
      <c r="H999" s="531"/>
      <c r="I999" s="182"/>
      <c r="J999" s="182">
        <v>1217</v>
      </c>
      <c r="K999" s="182"/>
      <c r="L999" s="182">
        <v>0</v>
      </c>
      <c r="M999" s="182">
        <f t="shared" si="0"/>
        <v>1217</v>
      </c>
      <c r="N999" s="510"/>
    </row>
    <row r="1000" spans="1:14">
      <c r="A1000" s="529">
        <v>429</v>
      </c>
      <c r="B1000" s="530" t="s">
        <v>214</v>
      </c>
      <c r="C1000" s="531" t="s">
        <v>214</v>
      </c>
      <c r="D1000" s="531" t="s">
        <v>1860</v>
      </c>
      <c r="E1000" s="531" t="s">
        <v>1764</v>
      </c>
      <c r="F1000" s="531" t="s">
        <v>273</v>
      </c>
      <c r="G1000" s="531" t="s">
        <v>1861</v>
      </c>
      <c r="H1000" s="531"/>
      <c r="I1000" s="182"/>
      <c r="J1000" s="182">
        <v>132</v>
      </c>
      <c r="K1000" s="182"/>
      <c r="L1000" s="182">
        <v>0</v>
      </c>
      <c r="M1000" s="182">
        <f t="shared" si="0"/>
        <v>132</v>
      </c>
      <c r="N1000" s="510"/>
    </row>
    <row r="1001" spans="1:14">
      <c r="A1001" s="529">
        <v>430</v>
      </c>
      <c r="B1001" s="530" t="s">
        <v>214</v>
      </c>
      <c r="C1001" s="531" t="s">
        <v>214</v>
      </c>
      <c r="D1001" s="531" t="s">
        <v>1862</v>
      </c>
      <c r="E1001" s="531" t="s">
        <v>1764</v>
      </c>
      <c r="F1001" s="531" t="s">
        <v>273</v>
      </c>
      <c r="G1001" s="531" t="s">
        <v>1863</v>
      </c>
      <c r="H1001" s="531"/>
      <c r="I1001" s="182"/>
      <c r="J1001" s="182">
        <v>376</v>
      </c>
      <c r="K1001" s="182"/>
      <c r="L1001" s="182">
        <v>376</v>
      </c>
      <c r="M1001" s="182">
        <f t="shared" si="0"/>
        <v>0</v>
      </c>
      <c r="N1001" s="510"/>
    </row>
    <row r="1002" spans="1:14">
      <c r="A1002" s="529">
        <v>431</v>
      </c>
      <c r="B1002" s="530" t="s">
        <v>214</v>
      </c>
      <c r="C1002" s="531" t="s">
        <v>214</v>
      </c>
      <c r="D1002" s="531" t="s">
        <v>1864</v>
      </c>
      <c r="E1002" s="531" t="s">
        <v>1758</v>
      </c>
      <c r="F1002" s="531" t="s">
        <v>668</v>
      </c>
      <c r="G1002" s="531" t="s">
        <v>1814</v>
      </c>
      <c r="H1002" s="531"/>
      <c r="I1002" s="182"/>
      <c r="J1002" s="182">
        <v>1471.09</v>
      </c>
      <c r="K1002" s="182"/>
      <c r="L1002" s="182">
        <v>0</v>
      </c>
      <c r="M1002" s="182">
        <f t="shared" si="0"/>
        <v>1471.09</v>
      </c>
      <c r="N1002" s="510"/>
    </row>
    <row r="1003" spans="1:14">
      <c r="A1003" s="529">
        <v>432</v>
      </c>
      <c r="B1003" s="530" t="s">
        <v>214</v>
      </c>
      <c r="C1003" s="531" t="s">
        <v>214</v>
      </c>
      <c r="D1003" s="531" t="s">
        <v>1865</v>
      </c>
      <c r="E1003" s="531" t="s">
        <v>1758</v>
      </c>
      <c r="F1003" s="531" t="s">
        <v>668</v>
      </c>
      <c r="G1003" s="531" t="s">
        <v>1814</v>
      </c>
      <c r="H1003" s="531"/>
      <c r="I1003" s="182"/>
      <c r="J1003" s="182">
        <v>0</v>
      </c>
      <c r="K1003" s="182"/>
      <c r="L1003" s="182">
        <v>115</v>
      </c>
      <c r="M1003" s="182">
        <f t="shared" si="0"/>
        <v>0</v>
      </c>
      <c r="N1003" s="510"/>
    </row>
    <row r="1004" spans="1:14">
      <c r="A1004" s="529">
        <v>433</v>
      </c>
      <c r="B1004" s="530" t="s">
        <v>214</v>
      </c>
      <c r="C1004" s="531" t="s">
        <v>214</v>
      </c>
      <c r="D1004" s="531" t="s">
        <v>1866</v>
      </c>
      <c r="E1004" s="531" t="s">
        <v>1758</v>
      </c>
      <c r="F1004" s="531" t="s">
        <v>668</v>
      </c>
      <c r="G1004" s="531" t="s">
        <v>1814</v>
      </c>
      <c r="H1004" s="531"/>
      <c r="I1004" s="182"/>
      <c r="J1004" s="182">
        <v>0</v>
      </c>
      <c r="K1004" s="182"/>
      <c r="L1004" s="182">
        <v>115</v>
      </c>
      <c r="M1004" s="182">
        <f t="shared" si="0"/>
        <v>0</v>
      </c>
      <c r="N1004" s="510"/>
    </row>
    <row r="1005" spans="1:14">
      <c r="A1005" s="529">
        <v>434</v>
      </c>
      <c r="B1005" s="530" t="s">
        <v>214</v>
      </c>
      <c r="C1005" s="531" t="s">
        <v>214</v>
      </c>
      <c r="D1005" s="531" t="s">
        <v>1867</v>
      </c>
      <c r="E1005" s="531" t="s">
        <v>1758</v>
      </c>
      <c r="F1005" s="531" t="s">
        <v>668</v>
      </c>
      <c r="G1005" s="531" t="s">
        <v>1868</v>
      </c>
      <c r="H1005" s="531"/>
      <c r="I1005" s="182"/>
      <c r="J1005" s="182">
        <v>1679.33</v>
      </c>
      <c r="K1005" s="182"/>
      <c r="L1005" s="182">
        <v>0</v>
      </c>
      <c r="M1005" s="182">
        <f t="shared" si="0"/>
        <v>1679.33</v>
      </c>
      <c r="N1005" s="510"/>
    </row>
    <row r="1006" spans="1:14">
      <c r="A1006" s="529">
        <v>435</v>
      </c>
      <c r="B1006" s="530" t="s">
        <v>214</v>
      </c>
      <c r="C1006" s="531" t="s">
        <v>214</v>
      </c>
      <c r="D1006" s="531" t="s">
        <v>1869</v>
      </c>
      <c r="E1006" s="531" t="s">
        <v>1758</v>
      </c>
      <c r="F1006" s="531" t="s">
        <v>668</v>
      </c>
      <c r="G1006" s="531" t="s">
        <v>1814</v>
      </c>
      <c r="H1006" s="531"/>
      <c r="I1006" s="182"/>
      <c r="J1006" s="182">
        <v>0</v>
      </c>
      <c r="K1006" s="182"/>
      <c r="L1006" s="182">
        <v>1445</v>
      </c>
      <c r="M1006" s="182">
        <f t="shared" si="0"/>
        <v>0</v>
      </c>
      <c r="N1006" s="510"/>
    </row>
    <row r="1007" spans="1:14">
      <c r="A1007" s="529">
        <v>436</v>
      </c>
      <c r="B1007" s="530" t="s">
        <v>214</v>
      </c>
      <c r="C1007" s="531" t="s">
        <v>214</v>
      </c>
      <c r="D1007" s="531" t="s">
        <v>1870</v>
      </c>
      <c r="E1007" s="531" t="s">
        <v>1706</v>
      </c>
      <c r="F1007" s="531" t="s">
        <v>668</v>
      </c>
      <c r="G1007" s="531" t="s">
        <v>1871</v>
      </c>
      <c r="H1007" s="531"/>
      <c r="I1007" s="182"/>
      <c r="J1007" s="182">
        <v>1090</v>
      </c>
      <c r="K1007" s="182"/>
      <c r="L1007" s="182">
        <v>3699</v>
      </c>
      <c r="M1007" s="182">
        <f t="shared" si="0"/>
        <v>0</v>
      </c>
      <c r="N1007" s="510"/>
    </row>
    <row r="1008" spans="1:14">
      <c r="A1008" s="529">
        <v>437</v>
      </c>
      <c r="B1008" s="530" t="s">
        <v>214</v>
      </c>
      <c r="C1008" s="531" t="s">
        <v>214</v>
      </c>
      <c r="D1008" s="531" t="s">
        <v>1872</v>
      </c>
      <c r="E1008" s="531" t="s">
        <v>1750</v>
      </c>
      <c r="F1008" s="531" t="s">
        <v>474</v>
      </c>
      <c r="G1008" s="531" t="s">
        <v>1873</v>
      </c>
      <c r="H1008" s="531"/>
      <c r="I1008" s="182"/>
      <c r="J1008" s="182">
        <v>5421</v>
      </c>
      <c r="K1008" s="182"/>
      <c r="L1008" s="182">
        <v>5421</v>
      </c>
      <c r="M1008" s="182">
        <f t="shared" si="0"/>
        <v>0</v>
      </c>
      <c r="N1008" s="510"/>
    </row>
    <row r="1009" spans="1:14">
      <c r="A1009" s="529">
        <v>438</v>
      </c>
      <c r="B1009" s="530" t="s">
        <v>214</v>
      </c>
      <c r="C1009" s="531" t="s">
        <v>214</v>
      </c>
      <c r="D1009" s="531" t="s">
        <v>1874</v>
      </c>
      <c r="E1009" s="531" t="s">
        <v>1664</v>
      </c>
      <c r="F1009" s="531" t="s">
        <v>285</v>
      </c>
      <c r="G1009" s="531" t="s">
        <v>1875</v>
      </c>
      <c r="H1009" s="531"/>
      <c r="I1009" s="182"/>
      <c r="J1009" s="182">
        <v>-5</v>
      </c>
      <c r="K1009" s="182"/>
      <c r="L1009" s="182">
        <v>0</v>
      </c>
      <c r="M1009" s="182">
        <f t="shared" si="0"/>
        <v>0</v>
      </c>
      <c r="N1009" s="510"/>
    </row>
    <row r="1010" spans="1:14">
      <c r="A1010" s="529">
        <v>439</v>
      </c>
      <c r="B1010" s="530" t="s">
        <v>214</v>
      </c>
      <c r="C1010" s="531" t="s">
        <v>214</v>
      </c>
      <c r="D1010" s="531" t="s">
        <v>1876</v>
      </c>
      <c r="E1010" s="531" t="s">
        <v>1664</v>
      </c>
      <c r="F1010" s="531" t="s">
        <v>285</v>
      </c>
      <c r="G1010" s="531" t="s">
        <v>1875</v>
      </c>
      <c r="H1010" s="531"/>
      <c r="I1010" s="182"/>
      <c r="J1010" s="182">
        <v>10</v>
      </c>
      <c r="K1010" s="182"/>
      <c r="L1010" s="182">
        <v>0</v>
      </c>
      <c r="M1010" s="182">
        <f t="shared" si="0"/>
        <v>10</v>
      </c>
      <c r="N1010" s="510"/>
    </row>
    <row r="1011" spans="1:14">
      <c r="A1011" s="529">
        <v>440</v>
      </c>
      <c r="B1011" s="530" t="s">
        <v>214</v>
      </c>
      <c r="C1011" s="531" t="s">
        <v>214</v>
      </c>
      <c r="D1011" s="531" t="s">
        <v>1877</v>
      </c>
      <c r="E1011" s="531" t="s">
        <v>1664</v>
      </c>
      <c r="F1011" s="531" t="s">
        <v>285</v>
      </c>
      <c r="G1011" s="531" t="s">
        <v>1875</v>
      </c>
      <c r="H1011" s="531"/>
      <c r="I1011" s="182"/>
      <c r="J1011" s="182">
        <v>-41</v>
      </c>
      <c r="K1011" s="182"/>
      <c r="L1011" s="182">
        <v>0</v>
      </c>
      <c r="M1011" s="182">
        <f t="shared" si="0"/>
        <v>0</v>
      </c>
      <c r="N1011" s="510"/>
    </row>
    <row r="1012" spans="1:14">
      <c r="A1012" s="529">
        <v>441</v>
      </c>
      <c r="B1012" s="530" t="s">
        <v>214</v>
      </c>
      <c r="C1012" s="531" t="s">
        <v>214</v>
      </c>
      <c r="D1012" s="531" t="s">
        <v>1878</v>
      </c>
      <c r="E1012" s="531" t="s">
        <v>1664</v>
      </c>
      <c r="F1012" s="531" t="s">
        <v>285</v>
      </c>
      <c r="G1012" s="531" t="s">
        <v>1875</v>
      </c>
      <c r="H1012" s="531"/>
      <c r="I1012" s="182"/>
      <c r="J1012" s="182">
        <v>231</v>
      </c>
      <c r="K1012" s="182"/>
      <c r="L1012" s="182">
        <v>269</v>
      </c>
      <c r="M1012" s="182">
        <f t="shared" si="0"/>
        <v>0</v>
      </c>
      <c r="N1012" s="510"/>
    </row>
    <row r="1013" spans="1:14">
      <c r="A1013" s="529">
        <v>442</v>
      </c>
      <c r="B1013" s="530" t="s">
        <v>214</v>
      </c>
      <c r="C1013" s="531" t="s">
        <v>214</v>
      </c>
      <c r="D1013" s="531" t="s">
        <v>1879</v>
      </c>
      <c r="E1013" s="531" t="s">
        <v>1664</v>
      </c>
      <c r="F1013" s="531" t="s">
        <v>285</v>
      </c>
      <c r="G1013" s="531" t="s">
        <v>1875</v>
      </c>
      <c r="H1013" s="531"/>
      <c r="I1013" s="182"/>
      <c r="J1013" s="182">
        <v>10263</v>
      </c>
      <c r="K1013" s="182"/>
      <c r="L1013" s="182">
        <v>12771</v>
      </c>
      <c r="M1013" s="182">
        <f t="shared" si="0"/>
        <v>0</v>
      </c>
      <c r="N1013" s="510"/>
    </row>
    <row r="1014" spans="1:14">
      <c r="A1014" s="529">
        <v>443</v>
      </c>
      <c r="B1014" s="530" t="s">
        <v>214</v>
      </c>
      <c r="C1014" s="531" t="s">
        <v>214</v>
      </c>
      <c r="D1014" s="531" t="s">
        <v>1880</v>
      </c>
      <c r="E1014" s="531" t="s">
        <v>1664</v>
      </c>
      <c r="F1014" s="531" t="s">
        <v>285</v>
      </c>
      <c r="G1014" s="531" t="s">
        <v>1881</v>
      </c>
      <c r="H1014" s="531"/>
      <c r="I1014" s="182"/>
      <c r="J1014" s="182">
        <v>12</v>
      </c>
      <c r="K1014" s="182"/>
      <c r="L1014" s="182">
        <v>0</v>
      </c>
      <c r="M1014" s="182">
        <f t="shared" si="0"/>
        <v>12</v>
      </c>
      <c r="N1014" s="510"/>
    </row>
    <row r="1015" spans="1:14">
      <c r="A1015" s="529">
        <v>444</v>
      </c>
      <c r="B1015" s="530" t="s">
        <v>214</v>
      </c>
      <c r="C1015" s="531" t="s">
        <v>214</v>
      </c>
      <c r="D1015" s="531" t="s">
        <v>1882</v>
      </c>
      <c r="E1015" s="531" t="s">
        <v>1664</v>
      </c>
      <c r="F1015" s="531" t="s">
        <v>285</v>
      </c>
      <c r="G1015" s="531" t="s">
        <v>1881</v>
      </c>
      <c r="H1015" s="531"/>
      <c r="I1015" s="182"/>
      <c r="J1015" s="182">
        <v>-9</v>
      </c>
      <c r="K1015" s="182"/>
      <c r="L1015" s="182">
        <v>0</v>
      </c>
      <c r="M1015" s="182">
        <f t="shared" si="0"/>
        <v>0</v>
      </c>
      <c r="N1015" s="510"/>
    </row>
    <row r="1016" spans="1:14">
      <c r="A1016" s="529">
        <v>445</v>
      </c>
      <c r="B1016" s="530" t="s">
        <v>214</v>
      </c>
      <c r="C1016" s="531" t="s">
        <v>214</v>
      </c>
      <c r="D1016" s="531" t="s">
        <v>1883</v>
      </c>
      <c r="E1016" s="531" t="s">
        <v>1664</v>
      </c>
      <c r="F1016" s="531" t="s">
        <v>285</v>
      </c>
      <c r="G1016" s="531" t="s">
        <v>1881</v>
      </c>
      <c r="H1016" s="531"/>
      <c r="I1016" s="182"/>
      <c r="J1016" s="182">
        <v>20</v>
      </c>
      <c r="K1016" s="182"/>
      <c r="L1016" s="182">
        <v>0</v>
      </c>
      <c r="M1016" s="182">
        <f t="shared" si="0"/>
        <v>20</v>
      </c>
      <c r="N1016" s="510"/>
    </row>
    <row r="1017" spans="1:14">
      <c r="A1017" s="529">
        <v>446</v>
      </c>
      <c r="B1017" s="530" t="s">
        <v>214</v>
      </c>
      <c r="C1017" s="531" t="s">
        <v>214</v>
      </c>
      <c r="D1017" s="531" t="s">
        <v>1884</v>
      </c>
      <c r="E1017" s="531" t="s">
        <v>1664</v>
      </c>
      <c r="F1017" s="531" t="s">
        <v>285</v>
      </c>
      <c r="G1017" s="531" t="s">
        <v>1881</v>
      </c>
      <c r="H1017" s="531"/>
      <c r="I1017" s="182"/>
      <c r="J1017" s="182">
        <v>77</v>
      </c>
      <c r="K1017" s="182"/>
      <c r="L1017" s="182">
        <v>0</v>
      </c>
      <c r="M1017" s="182">
        <f t="shared" si="0"/>
        <v>77</v>
      </c>
      <c r="N1017" s="510"/>
    </row>
    <row r="1018" spans="1:14">
      <c r="A1018" s="529">
        <v>447</v>
      </c>
      <c r="B1018" s="530" t="s">
        <v>214</v>
      </c>
      <c r="C1018" s="531" t="s">
        <v>214</v>
      </c>
      <c r="D1018" s="531" t="s">
        <v>1168</v>
      </c>
      <c r="E1018" s="531" t="s">
        <v>1764</v>
      </c>
      <c r="F1018" s="531" t="s">
        <v>273</v>
      </c>
      <c r="G1018" s="531" t="s">
        <v>1885</v>
      </c>
      <c r="H1018" s="531"/>
      <c r="I1018" s="182"/>
      <c r="J1018" s="182">
        <v>381</v>
      </c>
      <c r="K1018" s="182"/>
      <c r="L1018" s="182">
        <v>0</v>
      </c>
      <c r="M1018" s="182">
        <f t="shared" si="0"/>
        <v>381</v>
      </c>
      <c r="N1018" s="510"/>
    </row>
    <row r="1019" spans="1:14">
      <c r="A1019" s="529">
        <v>448</v>
      </c>
      <c r="B1019" s="530" t="s">
        <v>214</v>
      </c>
      <c r="C1019" s="531" t="s">
        <v>214</v>
      </c>
      <c r="D1019" s="531" t="s">
        <v>1886</v>
      </c>
      <c r="E1019" s="531" t="s">
        <v>7</v>
      </c>
      <c r="F1019" s="531" t="s">
        <v>474</v>
      </c>
      <c r="G1019" s="531" t="s">
        <v>1887</v>
      </c>
      <c r="H1019" s="531"/>
      <c r="I1019" s="182"/>
      <c r="J1019" s="182">
        <v>0</v>
      </c>
      <c r="K1019" s="182"/>
      <c r="L1019" s="182">
        <v>0</v>
      </c>
      <c r="M1019" s="182">
        <f t="shared" si="0"/>
        <v>0</v>
      </c>
      <c r="N1019" s="510"/>
    </row>
    <row r="1020" spans="1:14">
      <c r="A1020" s="529">
        <v>449</v>
      </c>
      <c r="B1020" s="530" t="s">
        <v>214</v>
      </c>
      <c r="C1020" s="531" t="s">
        <v>214</v>
      </c>
      <c r="D1020" s="531" t="s">
        <v>1888</v>
      </c>
      <c r="E1020" s="531" t="s">
        <v>1778</v>
      </c>
      <c r="F1020" s="531" t="s">
        <v>474</v>
      </c>
      <c r="G1020" s="531" t="s">
        <v>1889</v>
      </c>
      <c r="H1020" s="531"/>
      <c r="I1020" s="182"/>
      <c r="J1020" s="182">
        <v>13034</v>
      </c>
      <c r="K1020" s="182"/>
      <c r="L1020" s="182">
        <v>13034</v>
      </c>
      <c r="M1020" s="182">
        <f t="shared" si="0"/>
        <v>0</v>
      </c>
      <c r="N1020" s="510"/>
    </row>
    <row r="1021" spans="1:14">
      <c r="A1021" s="529">
        <v>450</v>
      </c>
      <c r="B1021" s="530" t="s">
        <v>214</v>
      </c>
      <c r="C1021" s="531" t="s">
        <v>214</v>
      </c>
      <c r="D1021" s="531" t="s">
        <v>1890</v>
      </c>
      <c r="E1021" s="531" t="s">
        <v>1662</v>
      </c>
      <c r="F1021" s="531" t="s">
        <v>273</v>
      </c>
      <c r="G1021" s="531" t="s">
        <v>1891</v>
      </c>
      <c r="H1021" s="531"/>
      <c r="I1021" s="182"/>
      <c r="J1021" s="182">
        <v>2823</v>
      </c>
      <c r="K1021" s="182"/>
      <c r="L1021" s="182">
        <v>2738</v>
      </c>
      <c r="M1021" s="182">
        <f t="shared" si="0"/>
        <v>85</v>
      </c>
      <c r="N1021" s="510"/>
    </row>
    <row r="1022" spans="1:14">
      <c r="A1022" s="529">
        <v>451</v>
      </c>
      <c r="B1022" s="530" t="s">
        <v>214</v>
      </c>
      <c r="C1022" s="531" t="s">
        <v>214</v>
      </c>
      <c r="D1022" s="531" t="s">
        <v>1006</v>
      </c>
      <c r="E1022" s="531" t="s">
        <v>1667</v>
      </c>
      <c r="F1022" s="531" t="s">
        <v>285</v>
      </c>
      <c r="G1022" s="531" t="s">
        <v>1892</v>
      </c>
      <c r="H1022" s="531"/>
      <c r="I1022" s="182"/>
      <c r="J1022" s="182">
        <v>900</v>
      </c>
      <c r="K1022" s="182"/>
      <c r="L1022" s="182">
        <v>0</v>
      </c>
      <c r="M1022" s="182">
        <f t="shared" si="0"/>
        <v>900</v>
      </c>
      <c r="N1022" s="510"/>
    </row>
    <row r="1023" spans="1:14">
      <c r="A1023" s="529">
        <v>452</v>
      </c>
      <c r="B1023" s="530" t="s">
        <v>214</v>
      </c>
      <c r="C1023" s="531" t="s">
        <v>214</v>
      </c>
      <c r="D1023" s="531" t="s">
        <v>1893</v>
      </c>
      <c r="E1023" s="531" t="s">
        <v>1758</v>
      </c>
      <c r="F1023" s="531" t="s">
        <v>474</v>
      </c>
      <c r="G1023" s="531" t="s">
        <v>1894</v>
      </c>
      <c r="H1023" s="531"/>
      <c r="I1023" s="182"/>
      <c r="J1023" s="182">
        <v>0</v>
      </c>
      <c r="K1023" s="182"/>
      <c r="L1023" s="182">
        <v>222</v>
      </c>
      <c r="M1023" s="182">
        <f t="shared" si="0"/>
        <v>0</v>
      </c>
      <c r="N1023" s="510"/>
    </row>
    <row r="1024" spans="1:14">
      <c r="A1024" s="529">
        <v>453</v>
      </c>
      <c r="B1024" s="530" t="s">
        <v>214</v>
      </c>
      <c r="C1024" s="531" t="s">
        <v>214</v>
      </c>
      <c r="D1024" s="531" t="s">
        <v>1895</v>
      </c>
      <c r="E1024" s="531" t="s">
        <v>1896</v>
      </c>
      <c r="F1024" s="531" t="s">
        <v>273</v>
      </c>
      <c r="G1024" s="531" t="s">
        <v>1784</v>
      </c>
      <c r="H1024" s="531"/>
      <c r="I1024" s="182"/>
      <c r="J1024" s="182">
        <v>0</v>
      </c>
      <c r="K1024" s="182"/>
      <c r="L1024" s="182">
        <v>13068</v>
      </c>
      <c r="M1024" s="182">
        <f t="shared" si="0"/>
        <v>0</v>
      </c>
      <c r="N1024" s="510"/>
    </row>
    <row r="1025" spans="1:14">
      <c r="A1025" s="529">
        <v>454</v>
      </c>
      <c r="B1025" s="530" t="s">
        <v>214</v>
      </c>
      <c r="C1025" s="531" t="s">
        <v>214</v>
      </c>
      <c r="D1025" s="531" t="s">
        <v>1897</v>
      </c>
      <c r="E1025" s="531" t="s">
        <v>1689</v>
      </c>
      <c r="F1025" s="531" t="s">
        <v>285</v>
      </c>
      <c r="G1025" s="531" t="s">
        <v>1898</v>
      </c>
      <c r="H1025" s="531"/>
      <c r="I1025" s="182"/>
      <c r="J1025" s="182">
        <v>2032</v>
      </c>
      <c r="K1025" s="182"/>
      <c r="L1025" s="182">
        <v>2032</v>
      </c>
      <c r="M1025" s="182">
        <f t="shared" si="0"/>
        <v>0</v>
      </c>
      <c r="N1025" s="510"/>
    </row>
    <row r="1026" spans="1:14">
      <c r="A1026" s="529">
        <v>455</v>
      </c>
      <c r="B1026" s="530" t="s">
        <v>214</v>
      </c>
      <c r="C1026" s="531" t="s">
        <v>214</v>
      </c>
      <c r="D1026" s="531" t="s">
        <v>1899</v>
      </c>
      <c r="E1026" s="531" t="s">
        <v>1764</v>
      </c>
      <c r="F1026" s="531" t="s">
        <v>273</v>
      </c>
      <c r="G1026" s="531" t="s">
        <v>1900</v>
      </c>
      <c r="H1026" s="531"/>
      <c r="I1026" s="182"/>
      <c r="J1026" s="182">
        <v>378</v>
      </c>
      <c r="K1026" s="182"/>
      <c r="L1026" s="182">
        <v>378</v>
      </c>
      <c r="M1026" s="182">
        <f t="shared" si="0"/>
        <v>0</v>
      </c>
      <c r="N1026" s="510"/>
    </row>
    <row r="1027" spans="1:14">
      <c r="A1027" s="529">
        <v>456</v>
      </c>
      <c r="B1027" s="530" t="s">
        <v>214</v>
      </c>
      <c r="C1027" s="531" t="s">
        <v>214</v>
      </c>
      <c r="D1027" s="531" t="s">
        <v>1901</v>
      </c>
      <c r="E1027" s="531" t="s">
        <v>1764</v>
      </c>
      <c r="F1027" s="531" t="s">
        <v>285</v>
      </c>
      <c r="G1027" s="531" t="s">
        <v>1885</v>
      </c>
      <c r="H1027" s="531"/>
      <c r="I1027" s="182"/>
      <c r="J1027" s="182">
        <v>101</v>
      </c>
      <c r="K1027" s="182"/>
      <c r="L1027" s="182">
        <v>0</v>
      </c>
      <c r="M1027" s="182">
        <f t="shared" si="0"/>
        <v>101</v>
      </c>
      <c r="N1027" s="510"/>
    </row>
    <row r="1028" spans="1:14">
      <c r="A1028" s="529">
        <v>457</v>
      </c>
      <c r="B1028" s="530" t="s">
        <v>214</v>
      </c>
      <c r="C1028" s="531" t="s">
        <v>214</v>
      </c>
      <c r="D1028" s="531" t="s">
        <v>1902</v>
      </c>
      <c r="E1028" s="531" t="s">
        <v>1764</v>
      </c>
      <c r="F1028" s="531" t="s">
        <v>273</v>
      </c>
      <c r="G1028" s="531" t="s">
        <v>1900</v>
      </c>
      <c r="H1028" s="531"/>
      <c r="I1028" s="182"/>
      <c r="J1028" s="182">
        <v>286</v>
      </c>
      <c r="K1028" s="182"/>
      <c r="L1028" s="182">
        <v>286</v>
      </c>
      <c r="M1028" s="182">
        <f t="shared" si="0"/>
        <v>0</v>
      </c>
      <c r="N1028" s="510"/>
    </row>
    <row r="1029" spans="1:14">
      <c r="A1029" s="529">
        <v>458</v>
      </c>
      <c r="B1029" s="530" t="s">
        <v>214</v>
      </c>
      <c r="C1029" s="531" t="s">
        <v>214</v>
      </c>
      <c r="D1029" s="531" t="s">
        <v>1903</v>
      </c>
      <c r="E1029" s="531" t="s">
        <v>1764</v>
      </c>
      <c r="F1029" s="531" t="s">
        <v>273</v>
      </c>
      <c r="G1029" s="531" t="s">
        <v>1900</v>
      </c>
      <c r="H1029" s="531"/>
      <c r="I1029" s="182"/>
      <c r="J1029" s="182">
        <v>695</v>
      </c>
      <c r="K1029" s="182"/>
      <c r="L1029" s="182">
        <v>695</v>
      </c>
      <c r="M1029" s="182">
        <f t="shared" si="0"/>
        <v>0</v>
      </c>
      <c r="N1029" s="510"/>
    </row>
    <row r="1030" spans="1:14">
      <c r="A1030" s="529">
        <v>459</v>
      </c>
      <c r="B1030" s="530" t="s">
        <v>214</v>
      </c>
      <c r="C1030" s="531" t="s">
        <v>214</v>
      </c>
      <c r="D1030" s="531" t="s">
        <v>1904</v>
      </c>
      <c r="E1030" s="531" t="s">
        <v>1764</v>
      </c>
      <c r="F1030" s="531" t="s">
        <v>273</v>
      </c>
      <c r="G1030" s="531" t="s">
        <v>1905</v>
      </c>
      <c r="H1030" s="531"/>
      <c r="I1030" s="182"/>
      <c r="J1030" s="182">
        <v>86</v>
      </c>
      <c r="K1030" s="182"/>
      <c r="L1030" s="182">
        <v>0</v>
      </c>
      <c r="M1030" s="182">
        <f t="shared" si="0"/>
        <v>86</v>
      </c>
      <c r="N1030" s="510"/>
    </row>
    <row r="1031" spans="1:14">
      <c r="A1031" s="529">
        <v>460</v>
      </c>
      <c r="B1031" s="530" t="s">
        <v>214</v>
      </c>
      <c r="C1031" s="531" t="s">
        <v>214</v>
      </c>
      <c r="D1031" s="531" t="s">
        <v>1906</v>
      </c>
      <c r="E1031" s="531" t="s">
        <v>1764</v>
      </c>
      <c r="F1031" s="531" t="s">
        <v>273</v>
      </c>
      <c r="G1031" s="531" t="s">
        <v>1905</v>
      </c>
      <c r="H1031" s="531"/>
      <c r="I1031" s="182"/>
      <c r="J1031" s="182">
        <v>101</v>
      </c>
      <c r="K1031" s="182"/>
      <c r="L1031" s="182">
        <v>0</v>
      </c>
      <c r="M1031" s="182">
        <f t="shared" si="0"/>
        <v>101</v>
      </c>
      <c r="N1031" s="510"/>
    </row>
    <row r="1032" spans="1:14">
      <c r="A1032" s="529">
        <v>461</v>
      </c>
      <c r="B1032" s="530" t="s">
        <v>214</v>
      </c>
      <c r="C1032" s="531" t="s">
        <v>214</v>
      </c>
      <c r="D1032" s="531" t="s">
        <v>1907</v>
      </c>
      <c r="E1032" s="531" t="s">
        <v>1764</v>
      </c>
      <c r="F1032" s="531" t="s">
        <v>273</v>
      </c>
      <c r="G1032" s="531" t="s">
        <v>1905</v>
      </c>
      <c r="H1032" s="531"/>
      <c r="I1032" s="182"/>
      <c r="J1032" s="182">
        <v>375</v>
      </c>
      <c r="K1032" s="182"/>
      <c r="L1032" s="182">
        <v>375</v>
      </c>
      <c r="M1032" s="182">
        <f t="shared" si="0"/>
        <v>0</v>
      </c>
      <c r="N1032" s="510"/>
    </row>
    <row r="1033" spans="1:14">
      <c r="A1033" s="529">
        <v>462</v>
      </c>
      <c r="B1033" s="530" t="s">
        <v>214</v>
      </c>
      <c r="C1033" s="531" t="s">
        <v>214</v>
      </c>
      <c r="D1033" s="531" t="s">
        <v>1908</v>
      </c>
      <c r="E1033" s="531" t="s">
        <v>1764</v>
      </c>
      <c r="F1033" s="531" t="s">
        <v>273</v>
      </c>
      <c r="G1033" s="531" t="s">
        <v>1905</v>
      </c>
      <c r="H1033" s="531"/>
      <c r="I1033" s="182"/>
      <c r="J1033" s="182">
        <v>199</v>
      </c>
      <c r="K1033" s="182"/>
      <c r="L1033" s="182">
        <v>199</v>
      </c>
      <c r="M1033" s="182">
        <f t="shared" si="0"/>
        <v>0</v>
      </c>
      <c r="N1033" s="510"/>
    </row>
    <row r="1034" spans="1:14">
      <c r="A1034" s="529">
        <v>463</v>
      </c>
      <c r="B1034" s="530" t="s">
        <v>214</v>
      </c>
      <c r="C1034" s="531" t="s">
        <v>214</v>
      </c>
      <c r="D1034" s="531" t="s">
        <v>1909</v>
      </c>
      <c r="E1034" s="531" t="s">
        <v>1764</v>
      </c>
      <c r="F1034" s="531" t="s">
        <v>273</v>
      </c>
      <c r="G1034" s="531" t="s">
        <v>1910</v>
      </c>
      <c r="H1034" s="531"/>
      <c r="I1034" s="182"/>
      <c r="J1034" s="182">
        <v>0</v>
      </c>
      <c r="K1034" s="182"/>
      <c r="L1034" s="182">
        <v>329</v>
      </c>
      <c r="M1034" s="182">
        <f t="shared" si="0"/>
        <v>0</v>
      </c>
      <c r="N1034" s="510"/>
    </row>
    <row r="1035" spans="1:14">
      <c r="A1035" s="529">
        <v>464</v>
      </c>
      <c r="B1035" s="530" t="s">
        <v>214</v>
      </c>
      <c r="C1035" s="531" t="s">
        <v>214</v>
      </c>
      <c r="D1035" s="531" t="s">
        <v>1911</v>
      </c>
      <c r="E1035" s="531" t="s">
        <v>1764</v>
      </c>
      <c r="F1035" s="531" t="s">
        <v>273</v>
      </c>
      <c r="G1035" s="531" t="s">
        <v>1912</v>
      </c>
      <c r="H1035" s="531"/>
      <c r="I1035" s="182"/>
      <c r="J1035" s="182">
        <v>654</v>
      </c>
      <c r="K1035" s="182"/>
      <c r="L1035" s="182">
        <v>1000</v>
      </c>
      <c r="M1035" s="182">
        <f t="shared" si="0"/>
        <v>0</v>
      </c>
      <c r="N1035" s="510"/>
    </row>
    <row r="1036" spans="1:14">
      <c r="A1036" s="529">
        <v>465</v>
      </c>
      <c r="B1036" s="530" t="s">
        <v>214</v>
      </c>
      <c r="C1036" s="531" t="s">
        <v>214</v>
      </c>
      <c r="D1036" s="531" t="s">
        <v>1913</v>
      </c>
      <c r="E1036" s="531" t="s">
        <v>1764</v>
      </c>
      <c r="F1036" s="531" t="s">
        <v>273</v>
      </c>
      <c r="G1036" s="531" t="s">
        <v>1914</v>
      </c>
      <c r="H1036" s="531"/>
      <c r="I1036" s="182"/>
      <c r="J1036" s="182">
        <v>-55</v>
      </c>
      <c r="K1036" s="182"/>
      <c r="L1036" s="182">
        <v>100</v>
      </c>
      <c r="M1036" s="182">
        <f t="shared" si="0"/>
        <v>0</v>
      </c>
      <c r="N1036" s="510"/>
    </row>
    <row r="1037" spans="1:14">
      <c r="A1037" s="529">
        <v>466</v>
      </c>
      <c r="B1037" s="530" t="s">
        <v>214</v>
      </c>
      <c r="C1037" s="531" t="s">
        <v>214</v>
      </c>
      <c r="D1037" s="531" t="s">
        <v>1915</v>
      </c>
      <c r="E1037" s="531" t="s">
        <v>1764</v>
      </c>
      <c r="F1037" s="531" t="s">
        <v>273</v>
      </c>
      <c r="G1037" s="531" t="s">
        <v>1916</v>
      </c>
      <c r="H1037" s="531"/>
      <c r="I1037" s="182"/>
      <c r="J1037" s="182">
        <v>290</v>
      </c>
      <c r="K1037" s="182"/>
      <c r="L1037" s="182">
        <v>0</v>
      </c>
      <c r="M1037" s="182">
        <f t="shared" si="0"/>
        <v>290</v>
      </c>
      <c r="N1037" s="510"/>
    </row>
    <row r="1038" spans="1:14">
      <c r="A1038" s="529">
        <v>467</v>
      </c>
      <c r="B1038" s="530" t="s">
        <v>214</v>
      </c>
      <c r="C1038" s="531" t="s">
        <v>214</v>
      </c>
      <c r="D1038" s="531" t="s">
        <v>1917</v>
      </c>
      <c r="E1038" s="531" t="s">
        <v>1764</v>
      </c>
      <c r="F1038" s="531" t="s">
        <v>285</v>
      </c>
      <c r="G1038" s="531" t="s">
        <v>1918</v>
      </c>
      <c r="H1038" s="531"/>
      <c r="I1038" s="182"/>
      <c r="J1038" s="182">
        <v>318</v>
      </c>
      <c r="K1038" s="182"/>
      <c r="L1038" s="182">
        <v>318</v>
      </c>
      <c r="M1038" s="182">
        <f t="shared" si="0"/>
        <v>0</v>
      </c>
      <c r="N1038" s="510"/>
    </row>
    <row r="1039" spans="1:14">
      <c r="A1039" s="529">
        <v>468</v>
      </c>
      <c r="B1039" s="530" t="s">
        <v>214</v>
      </c>
      <c r="C1039" s="531" t="s">
        <v>214</v>
      </c>
      <c r="D1039" s="531" t="s">
        <v>1919</v>
      </c>
      <c r="E1039" s="531" t="s">
        <v>1764</v>
      </c>
      <c r="F1039" s="531" t="s">
        <v>273</v>
      </c>
      <c r="G1039" s="531" t="s">
        <v>1649</v>
      </c>
      <c r="H1039" s="531"/>
      <c r="I1039" s="182"/>
      <c r="J1039" s="182">
        <v>681</v>
      </c>
      <c r="K1039" s="182"/>
      <c r="L1039" s="182">
        <v>0</v>
      </c>
      <c r="M1039" s="182">
        <f t="shared" si="0"/>
        <v>681</v>
      </c>
      <c r="N1039" s="510"/>
    </row>
    <row r="1040" spans="1:14">
      <c r="A1040" s="529">
        <v>469</v>
      </c>
      <c r="B1040" s="530" t="s">
        <v>214</v>
      </c>
      <c r="C1040" s="531" t="s">
        <v>214</v>
      </c>
      <c r="D1040" s="531" t="s">
        <v>1920</v>
      </c>
      <c r="E1040" s="531" t="s">
        <v>1764</v>
      </c>
      <c r="F1040" s="531" t="s">
        <v>273</v>
      </c>
      <c r="G1040" s="531" t="s">
        <v>1900</v>
      </c>
      <c r="H1040" s="531"/>
      <c r="I1040" s="182"/>
      <c r="J1040" s="182">
        <v>198</v>
      </c>
      <c r="K1040" s="182"/>
      <c r="L1040" s="182">
        <v>0</v>
      </c>
      <c r="M1040" s="182">
        <f t="shared" si="0"/>
        <v>198</v>
      </c>
      <c r="N1040" s="510"/>
    </row>
    <row r="1041" spans="1:14">
      <c r="A1041" s="529">
        <v>470</v>
      </c>
      <c r="B1041" s="530" t="s">
        <v>214</v>
      </c>
      <c r="C1041" s="531" t="s">
        <v>214</v>
      </c>
      <c r="D1041" s="531" t="s">
        <v>1921</v>
      </c>
      <c r="E1041" s="531" t="s">
        <v>1764</v>
      </c>
      <c r="F1041" s="531" t="s">
        <v>273</v>
      </c>
      <c r="G1041" s="531" t="s">
        <v>1900</v>
      </c>
      <c r="H1041" s="531"/>
      <c r="I1041" s="182"/>
      <c r="J1041" s="182">
        <v>86</v>
      </c>
      <c r="K1041" s="182"/>
      <c r="L1041" s="182">
        <v>0</v>
      </c>
      <c r="M1041" s="182">
        <f t="shared" si="0"/>
        <v>86</v>
      </c>
      <c r="N1041" s="510"/>
    </row>
    <row r="1042" spans="1:14">
      <c r="A1042" s="529">
        <v>471</v>
      </c>
      <c r="B1042" s="530" t="s">
        <v>214</v>
      </c>
      <c r="C1042" s="531" t="s">
        <v>214</v>
      </c>
      <c r="D1042" s="531" t="s">
        <v>1922</v>
      </c>
      <c r="E1042" s="531" t="s">
        <v>1764</v>
      </c>
      <c r="F1042" s="531" t="s">
        <v>273</v>
      </c>
      <c r="G1042" s="531" t="s">
        <v>1900</v>
      </c>
      <c r="H1042" s="531"/>
      <c r="I1042" s="182"/>
      <c r="J1042" s="182">
        <v>86</v>
      </c>
      <c r="K1042" s="182"/>
      <c r="L1042" s="182">
        <v>0</v>
      </c>
      <c r="M1042" s="182">
        <f t="shared" si="0"/>
        <v>86</v>
      </c>
      <c r="N1042" s="510"/>
    </row>
    <row r="1043" spans="1:14">
      <c r="A1043" s="529">
        <v>472</v>
      </c>
      <c r="B1043" s="530" t="s">
        <v>214</v>
      </c>
      <c r="C1043" s="531" t="s">
        <v>214</v>
      </c>
      <c r="D1043" s="531" t="s">
        <v>1923</v>
      </c>
      <c r="E1043" s="531" t="s">
        <v>1764</v>
      </c>
      <c r="F1043" s="531" t="s">
        <v>273</v>
      </c>
      <c r="G1043" s="531" t="s">
        <v>1900</v>
      </c>
      <c r="H1043" s="531"/>
      <c r="I1043" s="182"/>
      <c r="J1043" s="182">
        <v>671</v>
      </c>
      <c r="K1043" s="182"/>
      <c r="L1043" s="182">
        <v>0</v>
      </c>
      <c r="M1043" s="182">
        <f t="shared" si="0"/>
        <v>671</v>
      </c>
      <c r="N1043" s="510"/>
    </row>
    <row r="1044" spans="1:14">
      <c r="A1044" s="529">
        <v>473</v>
      </c>
      <c r="B1044" s="530" t="s">
        <v>214</v>
      </c>
      <c r="C1044" s="531" t="s">
        <v>214</v>
      </c>
      <c r="D1044" s="531" t="s">
        <v>1924</v>
      </c>
      <c r="E1044" s="531" t="s">
        <v>1764</v>
      </c>
      <c r="F1044" s="531" t="s">
        <v>273</v>
      </c>
      <c r="G1044" s="531" t="s">
        <v>1925</v>
      </c>
      <c r="H1044" s="531"/>
      <c r="I1044" s="182"/>
      <c r="J1044" s="182">
        <v>86</v>
      </c>
      <c r="K1044" s="182"/>
      <c r="L1044" s="182">
        <v>0</v>
      </c>
      <c r="M1044" s="182">
        <f t="shared" si="0"/>
        <v>86</v>
      </c>
      <c r="N1044" s="510"/>
    </row>
    <row r="1045" spans="1:14">
      <c r="A1045" s="529">
        <v>474</v>
      </c>
      <c r="B1045" s="530" t="s">
        <v>214</v>
      </c>
      <c r="C1045" s="531" t="s">
        <v>214</v>
      </c>
      <c r="D1045" s="531" t="s">
        <v>1926</v>
      </c>
      <c r="E1045" s="531" t="s">
        <v>1764</v>
      </c>
      <c r="F1045" s="531" t="s">
        <v>273</v>
      </c>
      <c r="G1045" s="531" t="s">
        <v>1905</v>
      </c>
      <c r="H1045" s="531"/>
      <c r="I1045" s="182"/>
      <c r="J1045" s="182">
        <v>96</v>
      </c>
      <c r="K1045" s="182"/>
      <c r="L1045" s="182">
        <v>0</v>
      </c>
      <c r="M1045" s="182">
        <f t="shared" si="0"/>
        <v>96</v>
      </c>
      <c r="N1045" s="510"/>
    </row>
    <row r="1046" spans="1:14">
      <c r="A1046" s="529">
        <v>475</v>
      </c>
      <c r="B1046" s="530" t="s">
        <v>214</v>
      </c>
      <c r="C1046" s="531" t="s">
        <v>214</v>
      </c>
      <c r="D1046" s="531" t="s">
        <v>1927</v>
      </c>
      <c r="E1046" s="531" t="s">
        <v>1764</v>
      </c>
      <c r="F1046" s="531" t="s">
        <v>273</v>
      </c>
      <c r="G1046" s="531" t="s">
        <v>1925</v>
      </c>
      <c r="H1046" s="531"/>
      <c r="I1046" s="182"/>
      <c r="J1046" s="182">
        <v>87</v>
      </c>
      <c r="K1046" s="182"/>
      <c r="L1046" s="182">
        <v>0</v>
      </c>
      <c r="M1046" s="182">
        <f t="shared" si="0"/>
        <v>87</v>
      </c>
      <c r="N1046" s="510"/>
    </row>
    <row r="1047" spans="1:14">
      <c r="A1047" s="529">
        <v>476</v>
      </c>
      <c r="B1047" s="530" t="s">
        <v>214</v>
      </c>
      <c r="C1047" s="531" t="s">
        <v>214</v>
      </c>
      <c r="D1047" s="531" t="s">
        <v>1928</v>
      </c>
      <c r="E1047" s="531" t="s">
        <v>1764</v>
      </c>
      <c r="F1047" s="531" t="s">
        <v>273</v>
      </c>
      <c r="G1047" s="531" t="s">
        <v>1925</v>
      </c>
      <c r="H1047" s="531"/>
      <c r="I1047" s="182"/>
      <c r="J1047" s="182">
        <v>86</v>
      </c>
      <c r="K1047" s="182"/>
      <c r="L1047" s="182">
        <v>0</v>
      </c>
      <c r="M1047" s="182">
        <f t="shared" si="0"/>
        <v>86</v>
      </c>
      <c r="N1047" s="510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835"/>
  <sheetViews>
    <sheetView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8" sqref="I8"/>
    </sheetView>
  </sheetViews>
  <sheetFormatPr defaultColWidth="12.5703125" defaultRowHeight="15" customHeight="1"/>
  <cols>
    <col min="2" max="2" width="8" customWidth="1"/>
    <col min="3" max="3" width="9.42578125" customWidth="1"/>
    <col min="4" max="4" width="9.7109375" customWidth="1"/>
    <col min="5" max="5" width="8.5703125" customWidth="1"/>
    <col min="6" max="6" width="9" customWidth="1"/>
    <col min="7" max="7" width="8.28515625" customWidth="1"/>
    <col min="8" max="8" width="7.7109375" customWidth="1"/>
    <col min="9" max="10" width="8.28515625" customWidth="1"/>
    <col min="11" max="11" width="7.7109375" customWidth="1"/>
    <col min="12" max="12" width="8.5703125" customWidth="1"/>
    <col min="13" max="13" width="6.42578125" customWidth="1"/>
    <col min="14" max="14" width="5.42578125" customWidth="1"/>
    <col min="15" max="15" width="7.7109375" customWidth="1"/>
    <col min="16" max="16" width="6.42578125" customWidth="1"/>
    <col min="17" max="17" width="7.5703125" customWidth="1"/>
    <col min="18" max="18" width="7.42578125" customWidth="1"/>
    <col min="19" max="19" width="8" customWidth="1"/>
    <col min="20" max="20" width="6.7109375" customWidth="1"/>
    <col min="21" max="21" width="8.7109375" customWidth="1"/>
    <col min="22" max="23" width="8.42578125" customWidth="1"/>
    <col min="24" max="24" width="9" customWidth="1"/>
    <col min="25" max="28" width="8.85546875" customWidth="1"/>
  </cols>
  <sheetData>
    <row r="1" spans="1:31" ht="12.75">
      <c r="A1" s="542"/>
    </row>
    <row r="2" spans="1:31" ht="15.75">
      <c r="A2" s="813" t="s">
        <v>1935</v>
      </c>
      <c r="B2" s="681"/>
      <c r="C2" s="681"/>
      <c r="D2" s="681"/>
      <c r="E2" s="681"/>
      <c r="F2" s="681"/>
      <c r="G2" s="681"/>
      <c r="H2" s="681"/>
      <c r="I2" s="543"/>
      <c r="J2" s="543"/>
      <c r="K2" s="543"/>
      <c r="L2" s="543"/>
      <c r="M2" s="543"/>
      <c r="N2" s="543"/>
      <c r="O2" s="543"/>
      <c r="P2" s="543"/>
      <c r="Q2" s="543"/>
      <c r="R2" s="543"/>
      <c r="S2" s="543"/>
      <c r="T2" s="543"/>
      <c r="U2" s="543"/>
      <c r="V2" s="543"/>
      <c r="W2" s="543"/>
      <c r="X2" s="543"/>
      <c r="Y2" s="543"/>
      <c r="Z2" s="543"/>
      <c r="AA2" s="543"/>
      <c r="AB2" s="543"/>
      <c r="AC2" s="543"/>
      <c r="AD2" s="543"/>
      <c r="AE2" s="543"/>
    </row>
    <row r="3" spans="1:31" ht="15.75">
      <c r="A3" s="544"/>
      <c r="B3" s="545"/>
      <c r="C3" s="545"/>
      <c r="D3" s="545"/>
      <c r="E3" s="545"/>
      <c r="F3" s="545"/>
      <c r="G3" s="546"/>
      <c r="H3" s="547"/>
      <c r="I3" s="546"/>
      <c r="J3" s="547"/>
      <c r="K3" s="546"/>
      <c r="L3" s="547"/>
      <c r="M3" s="546"/>
      <c r="N3" s="547"/>
      <c r="O3" s="547"/>
      <c r="P3" s="547"/>
      <c r="Q3" s="546"/>
      <c r="R3" s="547"/>
      <c r="S3" s="546"/>
      <c r="T3" s="814" t="s">
        <v>1936</v>
      </c>
      <c r="U3" s="692"/>
      <c r="V3" s="692"/>
      <c r="W3" s="692"/>
      <c r="X3" s="692"/>
      <c r="Y3" s="692"/>
      <c r="Z3" s="692"/>
      <c r="AA3" s="692"/>
      <c r="AB3" s="692"/>
      <c r="AC3" s="692"/>
      <c r="AD3" s="548"/>
      <c r="AE3" s="548"/>
    </row>
    <row r="4" spans="1:31" ht="75" customHeight="1">
      <c r="A4" s="714" t="s">
        <v>184</v>
      </c>
      <c r="B4" s="714" t="s">
        <v>22</v>
      </c>
      <c r="C4" s="808" t="s">
        <v>1937</v>
      </c>
      <c r="D4" s="683"/>
      <c r="E4" s="683"/>
      <c r="F4" s="683"/>
      <c r="G4" s="683"/>
      <c r="H4" s="684"/>
      <c r="I4" s="810" t="s">
        <v>1938</v>
      </c>
      <c r="J4" s="695"/>
      <c r="K4" s="810" t="s">
        <v>1939</v>
      </c>
      <c r="L4" s="695"/>
      <c r="M4" s="810" t="s">
        <v>1940</v>
      </c>
      <c r="N4" s="695"/>
      <c r="O4" s="810" t="s">
        <v>1941</v>
      </c>
      <c r="P4" s="695"/>
      <c r="Q4" s="810" t="s">
        <v>1942</v>
      </c>
      <c r="R4" s="695"/>
      <c r="S4" s="810" t="s">
        <v>1943</v>
      </c>
      <c r="T4" s="695"/>
      <c r="U4" s="810" t="s">
        <v>1944</v>
      </c>
      <c r="V4" s="695"/>
      <c r="W4" s="810" t="s">
        <v>1945</v>
      </c>
      <c r="X4" s="695"/>
      <c r="Y4" s="810" t="s">
        <v>1946</v>
      </c>
      <c r="Z4" s="695"/>
      <c r="AA4" s="811" t="s">
        <v>1946</v>
      </c>
      <c r="AB4" s="695"/>
      <c r="AC4" s="714" t="s">
        <v>1947</v>
      </c>
      <c r="AD4" s="549"/>
      <c r="AE4" s="549"/>
    </row>
    <row r="5" spans="1:31" ht="15.75">
      <c r="A5" s="702"/>
      <c r="B5" s="702"/>
      <c r="C5" s="808" t="s">
        <v>1948</v>
      </c>
      <c r="D5" s="684"/>
      <c r="E5" s="808" t="s">
        <v>1949</v>
      </c>
      <c r="F5" s="684"/>
      <c r="G5" s="808" t="s">
        <v>14</v>
      </c>
      <c r="H5" s="684"/>
      <c r="I5" s="679"/>
      <c r="J5" s="687"/>
      <c r="K5" s="679"/>
      <c r="L5" s="687"/>
      <c r="M5" s="679"/>
      <c r="N5" s="687"/>
      <c r="O5" s="679"/>
      <c r="P5" s="687"/>
      <c r="Q5" s="679"/>
      <c r="R5" s="687"/>
      <c r="S5" s="679"/>
      <c r="T5" s="687"/>
      <c r="U5" s="679"/>
      <c r="V5" s="687"/>
      <c r="W5" s="679"/>
      <c r="X5" s="687"/>
      <c r="Y5" s="751"/>
      <c r="Z5" s="752"/>
      <c r="AA5" s="679"/>
      <c r="AB5" s="687"/>
      <c r="AC5" s="702"/>
      <c r="AD5" s="549"/>
      <c r="AE5" s="549"/>
    </row>
    <row r="6" spans="1:31" ht="15.75">
      <c r="A6" s="689"/>
      <c r="B6" s="689"/>
      <c r="C6" s="550" t="s">
        <v>120</v>
      </c>
      <c r="D6" s="550" t="s">
        <v>119</v>
      </c>
      <c r="E6" s="550" t="s">
        <v>120</v>
      </c>
      <c r="F6" s="550" t="s">
        <v>119</v>
      </c>
      <c r="G6" s="550" t="s">
        <v>120</v>
      </c>
      <c r="H6" s="550" t="s">
        <v>119</v>
      </c>
      <c r="I6" s="550" t="s">
        <v>120</v>
      </c>
      <c r="J6" s="550" t="s">
        <v>119</v>
      </c>
      <c r="K6" s="550" t="s">
        <v>120</v>
      </c>
      <c r="L6" s="550" t="s">
        <v>119</v>
      </c>
      <c r="M6" s="550" t="s">
        <v>120</v>
      </c>
      <c r="N6" s="550" t="s">
        <v>119</v>
      </c>
      <c r="O6" s="550" t="s">
        <v>120</v>
      </c>
      <c r="P6" s="550" t="s">
        <v>119</v>
      </c>
      <c r="Q6" s="550" t="s">
        <v>120</v>
      </c>
      <c r="R6" s="550" t="s">
        <v>119</v>
      </c>
      <c r="S6" s="550" t="s">
        <v>120</v>
      </c>
      <c r="T6" s="550" t="s">
        <v>119</v>
      </c>
      <c r="U6" s="550" t="s">
        <v>120</v>
      </c>
      <c r="V6" s="550" t="s">
        <v>119</v>
      </c>
      <c r="W6" s="550" t="s">
        <v>120</v>
      </c>
      <c r="X6" s="550" t="s">
        <v>119</v>
      </c>
      <c r="Y6" s="550" t="s">
        <v>120</v>
      </c>
      <c r="Z6" s="550" t="s">
        <v>119</v>
      </c>
      <c r="AA6" s="551" t="s">
        <v>120</v>
      </c>
      <c r="AB6" s="552" t="s">
        <v>119</v>
      </c>
      <c r="AC6" s="689"/>
      <c r="AD6" s="549"/>
      <c r="AE6" s="549"/>
    </row>
    <row r="7" spans="1:31">
      <c r="A7" s="553"/>
      <c r="B7" s="554">
        <v>1</v>
      </c>
      <c r="C7" s="554">
        <v>2</v>
      </c>
      <c r="D7" s="554">
        <v>3</v>
      </c>
      <c r="E7" s="554">
        <v>4</v>
      </c>
      <c r="F7" s="554">
        <v>5</v>
      </c>
      <c r="G7" s="554" t="s">
        <v>1950</v>
      </c>
      <c r="H7" s="554" t="s">
        <v>1951</v>
      </c>
      <c r="I7" s="554">
        <v>8</v>
      </c>
      <c r="J7" s="554">
        <v>9</v>
      </c>
      <c r="K7" s="554">
        <v>10</v>
      </c>
      <c r="L7" s="554">
        <v>11</v>
      </c>
      <c r="M7" s="554">
        <v>12</v>
      </c>
      <c r="N7" s="554">
        <v>13</v>
      </c>
      <c r="O7" s="554" t="s">
        <v>1952</v>
      </c>
      <c r="P7" s="554" t="s">
        <v>1953</v>
      </c>
      <c r="Q7" s="554">
        <v>16</v>
      </c>
      <c r="R7" s="554">
        <v>17</v>
      </c>
      <c r="S7" s="554">
        <v>18</v>
      </c>
      <c r="T7" s="554">
        <v>19</v>
      </c>
      <c r="U7" s="554" t="s">
        <v>1954</v>
      </c>
      <c r="V7" s="554" t="s">
        <v>1955</v>
      </c>
      <c r="W7" s="554" t="s">
        <v>1956</v>
      </c>
      <c r="X7" s="554" t="s">
        <v>1957</v>
      </c>
      <c r="Y7" s="555"/>
      <c r="Z7" s="555">
        <v>24</v>
      </c>
      <c r="AA7" s="555"/>
      <c r="AB7" s="555">
        <v>24</v>
      </c>
      <c r="AC7" s="555">
        <v>25</v>
      </c>
      <c r="AD7" s="556"/>
      <c r="AE7" s="556"/>
    </row>
    <row r="8" spans="1:31" ht="15.75">
      <c r="A8" s="809" t="s">
        <v>0</v>
      </c>
      <c r="B8" s="557" t="s">
        <v>1958</v>
      </c>
      <c r="C8" s="558">
        <v>0</v>
      </c>
      <c r="D8" s="559">
        <v>0</v>
      </c>
      <c r="E8" s="560">
        <v>0</v>
      </c>
      <c r="F8" s="561">
        <v>0</v>
      </c>
      <c r="G8" s="562">
        <f t="shared" ref="G8:H8" si="0">C8+E8</f>
        <v>0</v>
      </c>
      <c r="H8" s="563">
        <f t="shared" si="0"/>
        <v>0</v>
      </c>
      <c r="I8" s="560">
        <v>0</v>
      </c>
      <c r="J8" s="561">
        <v>0</v>
      </c>
      <c r="K8" s="558">
        <v>0</v>
      </c>
      <c r="L8" s="559">
        <v>0</v>
      </c>
      <c r="M8" s="564">
        <v>0</v>
      </c>
      <c r="N8" s="565">
        <v>0</v>
      </c>
      <c r="O8" s="566">
        <f t="shared" ref="O8:P8" si="1">K8+M8</f>
        <v>0</v>
      </c>
      <c r="P8" s="563">
        <f t="shared" si="1"/>
        <v>0</v>
      </c>
      <c r="Q8" s="564">
        <v>0</v>
      </c>
      <c r="R8" s="565">
        <v>0</v>
      </c>
      <c r="S8" s="564">
        <v>0</v>
      </c>
      <c r="T8" s="565">
        <v>0</v>
      </c>
      <c r="U8" s="566">
        <f t="shared" ref="U8:V8" si="2">Q8+S8</f>
        <v>0</v>
      </c>
      <c r="V8" s="563">
        <f t="shared" si="2"/>
        <v>0</v>
      </c>
      <c r="W8" s="566">
        <f t="shared" ref="W8:X8" si="3">G8-U8</f>
        <v>0</v>
      </c>
      <c r="X8" s="563">
        <f t="shared" si="3"/>
        <v>0</v>
      </c>
      <c r="Y8" s="567"/>
      <c r="Z8" s="567"/>
      <c r="AA8" s="567"/>
      <c r="AB8" s="567"/>
      <c r="AC8" s="566">
        <f t="shared" ref="AC8:AC13" si="4">I8-O8</f>
        <v>0</v>
      </c>
      <c r="AD8" s="568"/>
      <c r="AE8" s="568"/>
    </row>
    <row r="9" spans="1:31" ht="15.75">
      <c r="A9" s="702"/>
      <c r="B9" s="557" t="s">
        <v>1959</v>
      </c>
      <c r="C9" s="558">
        <v>0</v>
      </c>
      <c r="D9" s="559">
        <v>0</v>
      </c>
      <c r="E9" s="569">
        <v>497</v>
      </c>
      <c r="F9" s="570">
        <v>7.82</v>
      </c>
      <c r="G9" s="562">
        <f t="shared" ref="G9:H9" si="5">C9+E9</f>
        <v>497</v>
      </c>
      <c r="H9" s="563">
        <f t="shared" si="5"/>
        <v>7.82</v>
      </c>
      <c r="I9" s="569">
        <v>497</v>
      </c>
      <c r="J9" s="570">
        <v>7.82</v>
      </c>
      <c r="K9" s="571">
        <v>398</v>
      </c>
      <c r="L9" s="570">
        <v>3.73</v>
      </c>
      <c r="M9" s="564">
        <v>99</v>
      </c>
      <c r="N9" s="565">
        <v>0.98</v>
      </c>
      <c r="O9" s="566">
        <f t="shared" ref="O9:P9" si="6">K9+M9</f>
        <v>497</v>
      </c>
      <c r="P9" s="563">
        <f t="shared" si="6"/>
        <v>4.71</v>
      </c>
      <c r="Q9" s="564">
        <v>68</v>
      </c>
      <c r="R9" s="565">
        <v>0.74</v>
      </c>
      <c r="S9" s="564">
        <v>15</v>
      </c>
      <c r="T9" s="565">
        <v>0.53</v>
      </c>
      <c r="U9" s="566">
        <f t="shared" ref="U9:V9" si="7">Q9+S9</f>
        <v>83</v>
      </c>
      <c r="V9" s="563">
        <f t="shared" si="7"/>
        <v>1.27</v>
      </c>
      <c r="W9" s="566">
        <f t="shared" ref="W9:X9" si="8">G9-U9</f>
        <v>414</v>
      </c>
      <c r="X9" s="563">
        <f t="shared" si="8"/>
        <v>6.5500000000000007</v>
      </c>
      <c r="Y9" s="567"/>
      <c r="Z9" s="567"/>
      <c r="AA9" s="567"/>
      <c r="AB9" s="567"/>
      <c r="AC9" s="566">
        <f t="shared" si="4"/>
        <v>0</v>
      </c>
      <c r="AD9" s="568"/>
      <c r="AE9" s="568"/>
    </row>
    <row r="10" spans="1:31" ht="15.75">
      <c r="A10" s="702"/>
      <c r="B10" s="557" t="s">
        <v>1960</v>
      </c>
      <c r="C10" s="558">
        <v>0</v>
      </c>
      <c r="D10" s="559">
        <v>0</v>
      </c>
      <c r="E10" s="572">
        <v>1390</v>
      </c>
      <c r="F10" s="573">
        <v>17.850000000000001</v>
      </c>
      <c r="G10" s="562">
        <f t="shared" ref="G10:H10" si="9">C10+E10</f>
        <v>1390</v>
      </c>
      <c r="H10" s="563">
        <f t="shared" si="9"/>
        <v>17.850000000000001</v>
      </c>
      <c r="I10" s="572">
        <v>1390</v>
      </c>
      <c r="J10" s="573">
        <v>17.850000000000001</v>
      </c>
      <c r="K10" s="574">
        <v>1256</v>
      </c>
      <c r="L10" s="573">
        <v>8.74</v>
      </c>
      <c r="M10" s="564">
        <v>134</v>
      </c>
      <c r="N10" s="565">
        <v>1.39</v>
      </c>
      <c r="O10" s="566">
        <f t="shared" ref="O10:P10" si="10">K10+M10</f>
        <v>1390</v>
      </c>
      <c r="P10" s="563">
        <f t="shared" si="10"/>
        <v>10.130000000000001</v>
      </c>
      <c r="Q10" s="564">
        <v>444</v>
      </c>
      <c r="R10" s="565">
        <v>4.1100000000000003</v>
      </c>
      <c r="S10" s="564">
        <v>123</v>
      </c>
      <c r="T10" s="565">
        <v>1.96</v>
      </c>
      <c r="U10" s="566">
        <f t="shared" ref="U10:V10" si="11">Q10+S10</f>
        <v>567</v>
      </c>
      <c r="V10" s="563">
        <f t="shared" si="11"/>
        <v>6.07</v>
      </c>
      <c r="W10" s="566">
        <f t="shared" ref="W10:X10" si="12">G10-U10</f>
        <v>823</v>
      </c>
      <c r="X10" s="563">
        <f t="shared" si="12"/>
        <v>11.780000000000001</v>
      </c>
      <c r="Y10" s="567"/>
      <c r="Z10" s="567"/>
      <c r="AA10" s="567"/>
      <c r="AB10" s="567"/>
      <c r="AC10" s="566">
        <f t="shared" si="4"/>
        <v>0</v>
      </c>
      <c r="AD10" s="568"/>
      <c r="AE10" s="568"/>
    </row>
    <row r="11" spans="1:31" ht="15.75">
      <c r="A11" s="702"/>
      <c r="B11" s="557" t="s">
        <v>1961</v>
      </c>
      <c r="C11" s="558">
        <v>0</v>
      </c>
      <c r="D11" s="559">
        <v>0</v>
      </c>
      <c r="E11" s="572">
        <v>122</v>
      </c>
      <c r="F11" s="573">
        <v>1.72</v>
      </c>
      <c r="G11" s="562">
        <f t="shared" ref="G11:H11" si="13">C11+E11</f>
        <v>122</v>
      </c>
      <c r="H11" s="563">
        <f t="shared" si="13"/>
        <v>1.72</v>
      </c>
      <c r="I11" s="572">
        <v>122</v>
      </c>
      <c r="J11" s="573">
        <v>1.72</v>
      </c>
      <c r="K11" s="574">
        <v>119</v>
      </c>
      <c r="L11" s="573">
        <v>0.99</v>
      </c>
      <c r="M11" s="564">
        <v>3</v>
      </c>
      <c r="N11" s="565">
        <v>0.03</v>
      </c>
      <c r="O11" s="566">
        <f t="shared" ref="O11:P11" si="14">K11+M11</f>
        <v>122</v>
      </c>
      <c r="P11" s="563">
        <f t="shared" si="14"/>
        <v>1.02</v>
      </c>
      <c r="Q11" s="564">
        <v>37</v>
      </c>
      <c r="R11" s="565">
        <v>0.48</v>
      </c>
      <c r="S11" s="564">
        <v>12</v>
      </c>
      <c r="T11" s="565">
        <v>0.53</v>
      </c>
      <c r="U11" s="566">
        <f t="shared" ref="U11:V11" si="15">Q11+S11</f>
        <v>49</v>
      </c>
      <c r="V11" s="563">
        <f t="shared" si="15"/>
        <v>1.01</v>
      </c>
      <c r="W11" s="566">
        <f t="shared" ref="W11:X11" si="16">G11-U11</f>
        <v>73</v>
      </c>
      <c r="X11" s="563">
        <f t="shared" si="16"/>
        <v>0.71</v>
      </c>
      <c r="Y11" s="567"/>
      <c r="Z11" s="567"/>
      <c r="AA11" s="567"/>
      <c r="AB11" s="567"/>
      <c r="AC11" s="566">
        <f t="shared" si="4"/>
        <v>0</v>
      </c>
      <c r="AD11" s="568"/>
      <c r="AE11" s="568"/>
    </row>
    <row r="12" spans="1:31" ht="15.75">
      <c r="A12" s="702"/>
      <c r="B12" s="557" t="s">
        <v>49</v>
      </c>
      <c r="C12" s="558">
        <v>0</v>
      </c>
      <c r="D12" s="559">
        <v>0</v>
      </c>
      <c r="E12" s="571">
        <v>35</v>
      </c>
      <c r="F12" s="575">
        <v>6.9000000000000006E-2</v>
      </c>
      <c r="G12" s="562">
        <f t="shared" ref="G12:H12" si="17">C12+E12</f>
        <v>35</v>
      </c>
      <c r="H12" s="563">
        <f t="shared" si="17"/>
        <v>6.9000000000000006E-2</v>
      </c>
      <c r="I12" s="571">
        <v>35</v>
      </c>
      <c r="J12" s="575">
        <v>6.9000000000000006E-2</v>
      </c>
      <c r="K12" s="571">
        <v>32</v>
      </c>
      <c r="L12" s="570">
        <v>3.7999999999999999E-2</v>
      </c>
      <c r="M12" s="564">
        <v>3</v>
      </c>
      <c r="N12" s="565">
        <v>0.12</v>
      </c>
      <c r="O12" s="566">
        <f t="shared" ref="O12:P12" si="18">K12+M12</f>
        <v>35</v>
      </c>
      <c r="P12" s="563">
        <f t="shared" si="18"/>
        <v>0.158</v>
      </c>
      <c r="Q12" s="564">
        <v>11</v>
      </c>
      <c r="R12" s="565">
        <v>0.17</v>
      </c>
      <c r="S12" s="564">
        <v>15</v>
      </c>
      <c r="T12" s="565">
        <v>0.48</v>
      </c>
      <c r="U12" s="566">
        <f t="shared" ref="U12:V12" si="19">Q12+S12</f>
        <v>26</v>
      </c>
      <c r="V12" s="563">
        <f t="shared" si="19"/>
        <v>0.65</v>
      </c>
      <c r="W12" s="566">
        <f t="shared" ref="W12:X12" si="20">G12-U12</f>
        <v>9</v>
      </c>
      <c r="X12" s="563">
        <f t="shared" si="20"/>
        <v>-0.58099999999999996</v>
      </c>
      <c r="Y12" s="567"/>
      <c r="Z12" s="567"/>
      <c r="AA12" s="567"/>
      <c r="AB12" s="567"/>
      <c r="AC12" s="566">
        <f t="shared" si="4"/>
        <v>0</v>
      </c>
      <c r="AD12" s="568"/>
      <c r="AE12" s="568"/>
    </row>
    <row r="13" spans="1:31" ht="15.75">
      <c r="A13" s="702"/>
      <c r="B13" s="576" t="s">
        <v>1962</v>
      </c>
      <c r="C13" s="558">
        <v>0</v>
      </c>
      <c r="D13" s="559">
        <v>0</v>
      </c>
      <c r="E13" s="577">
        <v>0</v>
      </c>
      <c r="F13" s="578">
        <v>0</v>
      </c>
      <c r="G13" s="562">
        <f t="shared" ref="G13:H13" si="21">C13+E13</f>
        <v>0</v>
      </c>
      <c r="H13" s="563">
        <f t="shared" si="21"/>
        <v>0</v>
      </c>
      <c r="I13" s="577">
        <v>0</v>
      </c>
      <c r="J13" s="578">
        <v>0</v>
      </c>
      <c r="K13" s="579">
        <v>0</v>
      </c>
      <c r="L13" s="580">
        <v>0</v>
      </c>
      <c r="M13" s="564">
        <v>0</v>
      </c>
      <c r="N13" s="565">
        <v>0</v>
      </c>
      <c r="O13" s="566">
        <f t="shared" ref="O13:P13" si="22">K13+M13</f>
        <v>0</v>
      </c>
      <c r="P13" s="563">
        <f t="shared" si="22"/>
        <v>0</v>
      </c>
      <c r="Q13" s="564">
        <v>0</v>
      </c>
      <c r="R13" s="565">
        <v>0</v>
      </c>
      <c r="S13" s="564">
        <v>0</v>
      </c>
      <c r="T13" s="565">
        <v>0</v>
      </c>
      <c r="U13" s="566">
        <f t="shared" ref="U13:V13" si="23">Q13+S13</f>
        <v>0</v>
      </c>
      <c r="V13" s="563">
        <f t="shared" si="23"/>
        <v>0</v>
      </c>
      <c r="W13" s="566">
        <f t="shared" ref="W13:X13" si="24">G13-U13</f>
        <v>0</v>
      </c>
      <c r="X13" s="563">
        <f t="shared" si="24"/>
        <v>0</v>
      </c>
      <c r="Y13" s="567"/>
      <c r="Z13" s="567"/>
      <c r="AA13" s="567"/>
      <c r="AB13" s="567"/>
      <c r="AC13" s="566">
        <f t="shared" si="4"/>
        <v>0</v>
      </c>
      <c r="AD13" s="568"/>
      <c r="AE13" s="568"/>
    </row>
    <row r="14" spans="1:31" ht="15.75">
      <c r="A14" s="689"/>
      <c r="B14" s="581" t="s">
        <v>14</v>
      </c>
      <c r="C14" s="582">
        <f t="shared" ref="C14:Z14" si="25">SUM(C8:C13)</f>
        <v>0</v>
      </c>
      <c r="D14" s="583">
        <f t="shared" si="25"/>
        <v>0</v>
      </c>
      <c r="E14" s="582">
        <f t="shared" si="25"/>
        <v>2044</v>
      </c>
      <c r="F14" s="583">
        <f t="shared" si="25"/>
        <v>27.459</v>
      </c>
      <c r="G14" s="582">
        <f t="shared" si="25"/>
        <v>2044</v>
      </c>
      <c r="H14" s="583">
        <f t="shared" si="25"/>
        <v>27.459</v>
      </c>
      <c r="I14" s="582">
        <f t="shared" si="25"/>
        <v>2044</v>
      </c>
      <c r="J14" s="583">
        <f t="shared" si="25"/>
        <v>27.459</v>
      </c>
      <c r="K14" s="582">
        <f t="shared" si="25"/>
        <v>1805</v>
      </c>
      <c r="L14" s="583">
        <f t="shared" si="25"/>
        <v>13.498000000000001</v>
      </c>
      <c r="M14" s="584">
        <f t="shared" si="25"/>
        <v>239</v>
      </c>
      <c r="N14" s="583">
        <f t="shared" si="25"/>
        <v>2.52</v>
      </c>
      <c r="O14" s="584">
        <f t="shared" si="25"/>
        <v>2044</v>
      </c>
      <c r="P14" s="583">
        <f t="shared" si="25"/>
        <v>16.018000000000001</v>
      </c>
      <c r="Q14" s="584">
        <f t="shared" si="25"/>
        <v>560</v>
      </c>
      <c r="R14" s="583">
        <f t="shared" si="25"/>
        <v>5.5</v>
      </c>
      <c r="S14" s="584">
        <f t="shared" si="25"/>
        <v>165</v>
      </c>
      <c r="T14" s="583">
        <f t="shared" si="25"/>
        <v>3.5000000000000004</v>
      </c>
      <c r="U14" s="584">
        <f t="shared" si="25"/>
        <v>725</v>
      </c>
      <c r="V14" s="583">
        <f t="shared" si="25"/>
        <v>9</v>
      </c>
      <c r="W14" s="584">
        <f t="shared" si="25"/>
        <v>1319</v>
      </c>
      <c r="X14" s="583">
        <f t="shared" si="25"/>
        <v>18.459000000000003</v>
      </c>
      <c r="Y14" s="584">
        <f t="shared" si="25"/>
        <v>0</v>
      </c>
      <c r="Z14" s="583">
        <f t="shared" si="25"/>
        <v>0</v>
      </c>
      <c r="AA14" s="584"/>
      <c r="AB14" s="584">
        <f t="shared" ref="AB14:AC14" si="26">SUM(AB8:AB13)</f>
        <v>0</v>
      </c>
      <c r="AC14" s="584">
        <f t="shared" si="26"/>
        <v>0</v>
      </c>
      <c r="AD14" s="585"/>
      <c r="AE14" s="585"/>
    </row>
    <row r="15" spans="1:31" ht="15.75">
      <c r="A15" s="809" t="s">
        <v>1</v>
      </c>
      <c r="B15" s="557" t="s">
        <v>1958</v>
      </c>
      <c r="C15" s="558">
        <v>0</v>
      </c>
      <c r="D15" s="559">
        <v>0</v>
      </c>
      <c r="E15" s="560">
        <v>0</v>
      </c>
      <c r="F15" s="561">
        <v>0</v>
      </c>
      <c r="G15" s="562">
        <f t="shared" ref="G15:H15" si="27">C15+E15</f>
        <v>0</v>
      </c>
      <c r="H15" s="563">
        <f t="shared" si="27"/>
        <v>0</v>
      </c>
      <c r="I15" s="560">
        <v>0</v>
      </c>
      <c r="J15" s="561">
        <v>0</v>
      </c>
      <c r="K15" s="586">
        <v>0</v>
      </c>
      <c r="L15" s="587">
        <v>0</v>
      </c>
      <c r="M15" s="564">
        <v>0</v>
      </c>
      <c r="N15" s="565">
        <v>0</v>
      </c>
      <c r="O15" s="566">
        <f t="shared" ref="O15:P15" si="28">K15+M15</f>
        <v>0</v>
      </c>
      <c r="P15" s="563">
        <f t="shared" si="28"/>
        <v>0</v>
      </c>
      <c r="Q15" s="588">
        <v>0</v>
      </c>
      <c r="R15" s="559">
        <v>0</v>
      </c>
      <c r="S15" s="564">
        <v>0</v>
      </c>
      <c r="T15" s="565">
        <v>0</v>
      </c>
      <c r="U15" s="566">
        <f t="shared" ref="U15:V15" si="29">Q15+S15</f>
        <v>0</v>
      </c>
      <c r="V15" s="563">
        <f t="shared" si="29"/>
        <v>0</v>
      </c>
      <c r="W15" s="566">
        <f t="shared" ref="W15:X15" si="30">G15-U15</f>
        <v>0</v>
      </c>
      <c r="X15" s="563">
        <f t="shared" si="30"/>
        <v>0</v>
      </c>
      <c r="Y15" s="567"/>
      <c r="Z15" s="567"/>
      <c r="AA15" s="567"/>
      <c r="AB15" s="567"/>
      <c r="AC15" s="566">
        <f t="shared" ref="AC15:AC20" si="31">I15-O15</f>
        <v>0</v>
      </c>
      <c r="AD15" s="568"/>
      <c r="AE15" s="568"/>
    </row>
    <row r="16" spans="1:31" ht="15.75">
      <c r="A16" s="702"/>
      <c r="B16" s="557" t="s">
        <v>1959</v>
      </c>
      <c r="C16" s="558">
        <v>0</v>
      </c>
      <c r="D16" s="559">
        <v>0</v>
      </c>
      <c r="E16" s="589">
        <v>659</v>
      </c>
      <c r="F16" s="590">
        <v>9.6300000000000008</v>
      </c>
      <c r="G16" s="562">
        <f t="shared" ref="G16:H16" si="32">C16+E16</f>
        <v>659</v>
      </c>
      <c r="H16" s="563">
        <f t="shared" si="32"/>
        <v>9.6300000000000008</v>
      </c>
      <c r="I16" s="589">
        <v>659</v>
      </c>
      <c r="J16" s="590">
        <v>9.6300000000000008</v>
      </c>
      <c r="K16" s="591">
        <v>644</v>
      </c>
      <c r="L16" s="592">
        <v>9.6300000000000008</v>
      </c>
      <c r="M16" s="564">
        <v>15</v>
      </c>
      <c r="N16" s="565">
        <v>0.32</v>
      </c>
      <c r="O16" s="566">
        <f t="shared" ref="O16:P16" si="33">K16+M16</f>
        <v>659</v>
      </c>
      <c r="P16" s="563">
        <f t="shared" si="33"/>
        <v>9.9500000000000011</v>
      </c>
      <c r="Q16" s="593">
        <v>547</v>
      </c>
      <c r="R16" s="590">
        <v>7.99</v>
      </c>
      <c r="S16" s="564">
        <v>112</v>
      </c>
      <c r="T16" s="565">
        <v>1.19</v>
      </c>
      <c r="U16" s="566">
        <f t="shared" ref="U16:V16" si="34">Q16+S16</f>
        <v>659</v>
      </c>
      <c r="V16" s="563">
        <f t="shared" si="34"/>
        <v>9.18</v>
      </c>
      <c r="W16" s="566">
        <f t="shared" ref="W16:X16" si="35">G16-U16</f>
        <v>0</v>
      </c>
      <c r="X16" s="563">
        <f t="shared" si="35"/>
        <v>0.45000000000000107</v>
      </c>
      <c r="Y16" s="567"/>
      <c r="Z16" s="567"/>
      <c r="AA16" s="567"/>
      <c r="AB16" s="567"/>
      <c r="AC16" s="566">
        <f t="shared" si="31"/>
        <v>0</v>
      </c>
      <c r="AD16" s="568"/>
      <c r="AE16" s="568"/>
    </row>
    <row r="17" spans="1:31" ht="15.75">
      <c r="A17" s="702"/>
      <c r="B17" s="557" t="s">
        <v>1960</v>
      </c>
      <c r="C17" s="558">
        <v>0</v>
      </c>
      <c r="D17" s="559">
        <v>0</v>
      </c>
      <c r="E17" s="594">
        <v>1901</v>
      </c>
      <c r="F17" s="595">
        <v>17.98</v>
      </c>
      <c r="G17" s="562">
        <f t="shared" ref="G17:H17" si="36">C17+E17</f>
        <v>1901</v>
      </c>
      <c r="H17" s="563">
        <f t="shared" si="36"/>
        <v>17.98</v>
      </c>
      <c r="I17" s="594">
        <v>1901</v>
      </c>
      <c r="J17" s="595">
        <v>17.98</v>
      </c>
      <c r="K17" s="596">
        <v>1780</v>
      </c>
      <c r="L17" s="592">
        <v>17.98</v>
      </c>
      <c r="M17" s="597">
        <v>121</v>
      </c>
      <c r="N17" s="578">
        <v>1.23</v>
      </c>
      <c r="O17" s="566">
        <f t="shared" ref="O17:P17" si="37">K17+M17</f>
        <v>1901</v>
      </c>
      <c r="P17" s="563">
        <f t="shared" si="37"/>
        <v>19.21</v>
      </c>
      <c r="Q17" s="598">
        <v>1673</v>
      </c>
      <c r="R17" s="599">
        <v>15.82</v>
      </c>
      <c r="S17" s="579">
        <v>228</v>
      </c>
      <c r="T17" s="580">
        <v>1.95</v>
      </c>
      <c r="U17" s="566">
        <f t="shared" ref="U17:V17" si="38">Q17+S17</f>
        <v>1901</v>
      </c>
      <c r="V17" s="563">
        <f t="shared" si="38"/>
        <v>17.77</v>
      </c>
      <c r="W17" s="566">
        <f t="shared" ref="W17:X17" si="39">G17-U17</f>
        <v>0</v>
      </c>
      <c r="X17" s="563">
        <f t="shared" si="39"/>
        <v>0.21000000000000085</v>
      </c>
      <c r="Y17" s="563"/>
      <c r="Z17" s="563"/>
      <c r="AA17" s="563"/>
      <c r="AB17" s="563"/>
      <c r="AC17" s="566">
        <f t="shared" si="31"/>
        <v>0</v>
      </c>
      <c r="AD17" s="568"/>
      <c r="AE17" s="568"/>
    </row>
    <row r="18" spans="1:31" ht="15.75">
      <c r="A18" s="702"/>
      <c r="B18" s="557" t="s">
        <v>1961</v>
      </c>
      <c r="C18" s="558">
        <v>0</v>
      </c>
      <c r="D18" s="559">
        <v>0</v>
      </c>
      <c r="E18" s="594">
        <v>222</v>
      </c>
      <c r="F18" s="595">
        <v>2.79</v>
      </c>
      <c r="G18" s="562">
        <f t="shared" ref="G18:H18" si="40">C18+E18</f>
        <v>222</v>
      </c>
      <c r="H18" s="563">
        <f t="shared" si="40"/>
        <v>2.79</v>
      </c>
      <c r="I18" s="594">
        <v>222</v>
      </c>
      <c r="J18" s="595">
        <v>2.79</v>
      </c>
      <c r="K18" s="596">
        <v>209</v>
      </c>
      <c r="L18" s="592">
        <v>2.79</v>
      </c>
      <c r="M18" s="597">
        <v>13</v>
      </c>
      <c r="N18" s="578">
        <v>0.23</v>
      </c>
      <c r="O18" s="566">
        <f t="shared" ref="O18:P18" si="41">K18+M18</f>
        <v>222</v>
      </c>
      <c r="P18" s="563">
        <f t="shared" si="41"/>
        <v>3.02</v>
      </c>
      <c r="Q18" s="598">
        <v>206</v>
      </c>
      <c r="R18" s="599">
        <v>2.6</v>
      </c>
      <c r="S18" s="579">
        <v>16</v>
      </c>
      <c r="T18" s="580">
        <v>0.19</v>
      </c>
      <c r="U18" s="566">
        <f t="shared" ref="U18:V18" si="42">Q18+S18</f>
        <v>222</v>
      </c>
      <c r="V18" s="563">
        <f t="shared" si="42"/>
        <v>2.79</v>
      </c>
      <c r="W18" s="566">
        <f t="shared" ref="W18:X18" si="43">G18-U18</f>
        <v>0</v>
      </c>
      <c r="X18" s="563">
        <f t="shared" si="43"/>
        <v>0</v>
      </c>
      <c r="Y18" s="563"/>
      <c r="Z18" s="563"/>
      <c r="AA18" s="563"/>
      <c r="AB18" s="563"/>
      <c r="AC18" s="566">
        <f t="shared" si="31"/>
        <v>0</v>
      </c>
      <c r="AD18" s="568"/>
      <c r="AE18" s="568"/>
    </row>
    <row r="19" spans="1:31" ht="15.75">
      <c r="A19" s="702"/>
      <c r="B19" s="557" t="s">
        <v>49</v>
      </c>
      <c r="C19" s="558">
        <v>0</v>
      </c>
      <c r="D19" s="559">
        <v>0</v>
      </c>
      <c r="E19" s="589">
        <v>39</v>
      </c>
      <c r="F19" s="600">
        <v>0.65</v>
      </c>
      <c r="G19" s="562">
        <f t="shared" ref="G19:H19" si="44">C19+E19</f>
        <v>39</v>
      </c>
      <c r="H19" s="563">
        <f t="shared" si="44"/>
        <v>0.65</v>
      </c>
      <c r="I19" s="589">
        <v>39</v>
      </c>
      <c r="J19" s="600">
        <v>0.65</v>
      </c>
      <c r="K19" s="596">
        <v>33</v>
      </c>
      <c r="L19" s="592">
        <v>0.65</v>
      </c>
      <c r="M19" s="597">
        <v>6</v>
      </c>
      <c r="N19" s="578">
        <v>0.06</v>
      </c>
      <c r="O19" s="566">
        <f t="shared" ref="O19:P19" si="45">K19+M19</f>
        <v>39</v>
      </c>
      <c r="P19" s="563">
        <f t="shared" si="45"/>
        <v>0.71</v>
      </c>
      <c r="Q19" s="593">
        <v>39</v>
      </c>
      <c r="R19" s="590">
        <v>0.65</v>
      </c>
      <c r="S19" s="579">
        <v>0</v>
      </c>
      <c r="T19" s="580">
        <v>0</v>
      </c>
      <c r="U19" s="566">
        <f t="shared" ref="U19:V19" si="46">Q19+S19</f>
        <v>39</v>
      </c>
      <c r="V19" s="563">
        <f t="shared" si="46"/>
        <v>0.65</v>
      </c>
      <c r="W19" s="566">
        <f t="shared" ref="W19:X19" si="47">G19-U19</f>
        <v>0</v>
      </c>
      <c r="X19" s="563">
        <f t="shared" si="47"/>
        <v>0</v>
      </c>
      <c r="Y19" s="563"/>
      <c r="Z19" s="563"/>
      <c r="AA19" s="563"/>
      <c r="AB19" s="563"/>
      <c r="AC19" s="566">
        <f t="shared" si="31"/>
        <v>0</v>
      </c>
      <c r="AD19" s="568"/>
      <c r="AE19" s="568"/>
    </row>
    <row r="20" spans="1:31" ht="15.75">
      <c r="A20" s="702"/>
      <c r="B20" s="576" t="s">
        <v>1962</v>
      </c>
      <c r="C20" s="558">
        <v>0</v>
      </c>
      <c r="D20" s="559">
        <v>0</v>
      </c>
      <c r="E20" s="577">
        <v>0</v>
      </c>
      <c r="F20" s="577">
        <v>0</v>
      </c>
      <c r="G20" s="562">
        <f t="shared" ref="G20:H20" si="48">C20+E20</f>
        <v>0</v>
      </c>
      <c r="H20" s="563">
        <f t="shared" si="48"/>
        <v>0</v>
      </c>
      <c r="I20" s="577">
        <v>0</v>
      </c>
      <c r="J20" s="577">
        <v>0</v>
      </c>
      <c r="K20" s="601">
        <v>0</v>
      </c>
      <c r="L20" s="602">
        <v>0</v>
      </c>
      <c r="M20" s="597">
        <v>0</v>
      </c>
      <c r="N20" s="578">
        <v>0</v>
      </c>
      <c r="O20" s="566">
        <f t="shared" ref="O20:P20" si="49">K20+M20</f>
        <v>0</v>
      </c>
      <c r="P20" s="563">
        <f t="shared" si="49"/>
        <v>0</v>
      </c>
      <c r="Q20" s="579">
        <v>0</v>
      </c>
      <c r="R20" s="580">
        <v>0</v>
      </c>
      <c r="S20" s="579">
        <v>0</v>
      </c>
      <c r="T20" s="580">
        <v>0</v>
      </c>
      <c r="U20" s="566">
        <f t="shared" ref="U20:V20" si="50">Q20+S20</f>
        <v>0</v>
      </c>
      <c r="V20" s="563">
        <f t="shared" si="50"/>
        <v>0</v>
      </c>
      <c r="W20" s="566">
        <f t="shared" ref="W20:X20" si="51">G20-U20</f>
        <v>0</v>
      </c>
      <c r="X20" s="563">
        <f t="shared" si="51"/>
        <v>0</v>
      </c>
      <c r="Y20" s="563"/>
      <c r="Z20" s="563"/>
      <c r="AA20" s="563"/>
      <c r="AB20" s="563"/>
      <c r="AC20" s="566">
        <f t="shared" si="31"/>
        <v>0</v>
      </c>
      <c r="AD20" s="568"/>
      <c r="AE20" s="568"/>
    </row>
    <row r="21" spans="1:31" ht="15.75">
      <c r="A21" s="689"/>
      <c r="B21" s="581" t="s">
        <v>14</v>
      </c>
      <c r="C21" s="582">
        <f t="shared" ref="C21:Z21" si="52">SUM(C15:C20)</f>
        <v>0</v>
      </c>
      <c r="D21" s="583">
        <f t="shared" si="52"/>
        <v>0</v>
      </c>
      <c r="E21" s="582">
        <f t="shared" si="52"/>
        <v>2821</v>
      </c>
      <c r="F21" s="583">
        <f t="shared" si="52"/>
        <v>31.049999999999997</v>
      </c>
      <c r="G21" s="582">
        <f t="shared" si="52"/>
        <v>2821</v>
      </c>
      <c r="H21" s="583">
        <f t="shared" si="52"/>
        <v>31.049999999999997</v>
      </c>
      <c r="I21" s="584">
        <f t="shared" si="52"/>
        <v>2821</v>
      </c>
      <c r="J21" s="583">
        <f t="shared" si="52"/>
        <v>31.049999999999997</v>
      </c>
      <c r="K21" s="584">
        <f t="shared" si="52"/>
        <v>2666</v>
      </c>
      <c r="L21" s="583">
        <f t="shared" si="52"/>
        <v>31.049999999999997</v>
      </c>
      <c r="M21" s="584">
        <f t="shared" si="52"/>
        <v>155</v>
      </c>
      <c r="N21" s="583">
        <f t="shared" si="52"/>
        <v>1.84</v>
      </c>
      <c r="O21" s="584">
        <f t="shared" si="52"/>
        <v>2821</v>
      </c>
      <c r="P21" s="583">
        <f t="shared" si="52"/>
        <v>32.890000000000008</v>
      </c>
      <c r="Q21" s="584">
        <f t="shared" si="52"/>
        <v>2465</v>
      </c>
      <c r="R21" s="583">
        <f t="shared" si="52"/>
        <v>27.060000000000002</v>
      </c>
      <c r="S21" s="584">
        <f t="shared" si="52"/>
        <v>356</v>
      </c>
      <c r="T21" s="583">
        <f t="shared" si="52"/>
        <v>3.3299999999999996</v>
      </c>
      <c r="U21" s="584">
        <f t="shared" si="52"/>
        <v>2821</v>
      </c>
      <c r="V21" s="583">
        <f t="shared" si="52"/>
        <v>30.389999999999997</v>
      </c>
      <c r="W21" s="584">
        <f t="shared" si="52"/>
        <v>0</v>
      </c>
      <c r="X21" s="583">
        <f t="shared" si="52"/>
        <v>0.66000000000000192</v>
      </c>
      <c r="Y21" s="584">
        <f t="shared" si="52"/>
        <v>0</v>
      </c>
      <c r="Z21" s="583">
        <f t="shared" si="52"/>
        <v>0</v>
      </c>
      <c r="AA21" s="584"/>
      <c r="AB21" s="584">
        <f t="shared" ref="AB21:AC21" si="53">SUM(AB15:AB20)</f>
        <v>0</v>
      </c>
      <c r="AC21" s="584">
        <f t="shared" si="53"/>
        <v>0</v>
      </c>
      <c r="AD21" s="585"/>
      <c r="AE21" s="585"/>
    </row>
    <row r="22" spans="1:31" ht="15.75">
      <c r="A22" s="809" t="s">
        <v>2</v>
      </c>
      <c r="B22" s="557" t="s">
        <v>1958</v>
      </c>
      <c r="C22" s="558">
        <v>0</v>
      </c>
      <c r="D22" s="559">
        <v>0</v>
      </c>
      <c r="E22" s="560">
        <v>0</v>
      </c>
      <c r="F22" s="561">
        <v>0</v>
      </c>
      <c r="G22" s="562">
        <f t="shared" ref="G22:H22" si="54">C22+E22</f>
        <v>0</v>
      </c>
      <c r="H22" s="563">
        <f t="shared" si="54"/>
        <v>0</v>
      </c>
      <c r="I22" s="560">
        <v>0</v>
      </c>
      <c r="J22" s="561">
        <v>0</v>
      </c>
      <c r="K22" s="603">
        <f t="shared" ref="K22:K23" si="55">I22-M22</f>
        <v>0</v>
      </c>
      <c r="L22" s="570">
        <f t="shared" ref="L22:L23" si="56">H22-N22</f>
        <v>0</v>
      </c>
      <c r="M22" s="564">
        <v>0</v>
      </c>
      <c r="N22" s="565">
        <v>0</v>
      </c>
      <c r="O22" s="566">
        <f t="shared" ref="O22:P22" si="57">K22+M22</f>
        <v>0</v>
      </c>
      <c r="P22" s="563">
        <f t="shared" si="57"/>
        <v>0</v>
      </c>
      <c r="Q22" s="588">
        <v>0</v>
      </c>
      <c r="R22" s="559">
        <v>0</v>
      </c>
      <c r="S22" s="564">
        <v>0</v>
      </c>
      <c r="T22" s="565">
        <v>0</v>
      </c>
      <c r="U22" s="566">
        <f t="shared" ref="U22:V22" si="58">Q22+S22</f>
        <v>0</v>
      </c>
      <c r="V22" s="563">
        <f t="shared" si="58"/>
        <v>0</v>
      </c>
      <c r="W22" s="566">
        <f t="shared" ref="W22:X22" si="59">G22-U22</f>
        <v>0</v>
      </c>
      <c r="X22" s="563">
        <f t="shared" si="59"/>
        <v>0</v>
      </c>
      <c r="Y22" s="567"/>
      <c r="Z22" s="567"/>
      <c r="AA22" s="567"/>
      <c r="AB22" s="567"/>
      <c r="AC22" s="566">
        <f t="shared" ref="AC22:AC27" si="60">I22-O22</f>
        <v>0</v>
      </c>
      <c r="AD22" s="568"/>
      <c r="AE22" s="568"/>
    </row>
    <row r="23" spans="1:31" ht="15.75">
      <c r="A23" s="702"/>
      <c r="B23" s="557" t="s">
        <v>1959</v>
      </c>
      <c r="C23" s="558">
        <v>0</v>
      </c>
      <c r="D23" s="559">
        <v>0</v>
      </c>
      <c r="E23" s="604">
        <v>32</v>
      </c>
      <c r="F23" s="570">
        <v>0.99</v>
      </c>
      <c r="G23" s="562">
        <f t="shared" ref="G23:H23" si="61">C23+E23</f>
        <v>32</v>
      </c>
      <c r="H23" s="563">
        <f t="shared" si="61"/>
        <v>0.99</v>
      </c>
      <c r="I23" s="604">
        <v>32</v>
      </c>
      <c r="J23" s="570">
        <v>0.99</v>
      </c>
      <c r="K23" s="603">
        <f t="shared" si="55"/>
        <v>22</v>
      </c>
      <c r="L23" s="570">
        <f t="shared" si="56"/>
        <v>0.92999999999999994</v>
      </c>
      <c r="M23" s="564">
        <v>10</v>
      </c>
      <c r="N23" s="565">
        <v>0.06</v>
      </c>
      <c r="O23" s="566">
        <f t="shared" ref="O23:P23" si="62">K23+M23</f>
        <v>32</v>
      </c>
      <c r="P23" s="563">
        <f t="shared" si="62"/>
        <v>0.99</v>
      </c>
      <c r="Q23" s="603">
        <v>3</v>
      </c>
      <c r="R23" s="570">
        <v>0.02</v>
      </c>
      <c r="S23" s="564">
        <v>15</v>
      </c>
      <c r="T23" s="565">
        <v>0.2</v>
      </c>
      <c r="U23" s="566">
        <f t="shared" ref="U23:V23" si="63">Q23+S23</f>
        <v>18</v>
      </c>
      <c r="V23" s="563">
        <f t="shared" si="63"/>
        <v>0.22</v>
      </c>
      <c r="W23" s="566">
        <f t="shared" ref="W23:X23" si="64">G23-U23</f>
        <v>14</v>
      </c>
      <c r="X23" s="563">
        <f t="shared" si="64"/>
        <v>0.77</v>
      </c>
      <c r="Y23" s="567"/>
      <c r="Z23" s="567"/>
      <c r="AA23" s="567"/>
      <c r="AB23" s="567"/>
      <c r="AC23" s="566">
        <f t="shared" si="60"/>
        <v>0</v>
      </c>
      <c r="AD23" s="568"/>
      <c r="AE23" s="568"/>
    </row>
    <row r="24" spans="1:31" ht="15.75">
      <c r="A24" s="702"/>
      <c r="B24" s="557" t="s">
        <v>1960</v>
      </c>
      <c r="C24" s="558">
        <v>0</v>
      </c>
      <c r="D24" s="559">
        <v>0</v>
      </c>
      <c r="E24" s="605">
        <v>1308</v>
      </c>
      <c r="F24" s="606">
        <v>15.11</v>
      </c>
      <c r="G24" s="562">
        <f t="shared" ref="G24:H24" si="65">C24+E24</f>
        <v>1308</v>
      </c>
      <c r="H24" s="563">
        <f t="shared" si="65"/>
        <v>15.11</v>
      </c>
      <c r="I24" s="605">
        <v>1308</v>
      </c>
      <c r="J24" s="606">
        <v>15.11</v>
      </c>
      <c r="K24" s="607">
        <f t="shared" ref="K24:L24" si="66">G24-M24</f>
        <v>1174</v>
      </c>
      <c r="L24" s="573">
        <f t="shared" si="66"/>
        <v>14.129999999999999</v>
      </c>
      <c r="M24" s="579">
        <v>134</v>
      </c>
      <c r="N24" s="580">
        <v>0.98</v>
      </c>
      <c r="O24" s="566">
        <f t="shared" ref="O24:P24" si="67">K24+M24</f>
        <v>1308</v>
      </c>
      <c r="P24" s="563">
        <f t="shared" si="67"/>
        <v>15.11</v>
      </c>
      <c r="Q24" s="607">
        <v>375</v>
      </c>
      <c r="R24" s="573">
        <v>3.1</v>
      </c>
      <c r="S24" s="579">
        <v>193</v>
      </c>
      <c r="T24" s="580">
        <v>1.92</v>
      </c>
      <c r="U24" s="566">
        <f t="shared" ref="U24:V24" si="68">Q24+S24</f>
        <v>568</v>
      </c>
      <c r="V24" s="563">
        <f t="shared" si="68"/>
        <v>5.0199999999999996</v>
      </c>
      <c r="W24" s="566">
        <f t="shared" ref="W24:X24" si="69">G24-U24</f>
        <v>740</v>
      </c>
      <c r="X24" s="563">
        <f t="shared" si="69"/>
        <v>10.09</v>
      </c>
      <c r="Y24" s="563"/>
      <c r="Z24" s="563"/>
      <c r="AA24" s="563"/>
      <c r="AB24" s="563"/>
      <c r="AC24" s="566">
        <f t="shared" si="60"/>
        <v>0</v>
      </c>
      <c r="AD24" s="568"/>
      <c r="AE24" s="568"/>
    </row>
    <row r="25" spans="1:31" ht="15.75">
      <c r="A25" s="702"/>
      <c r="B25" s="557" t="s">
        <v>1961</v>
      </c>
      <c r="C25" s="558">
        <v>0</v>
      </c>
      <c r="D25" s="559">
        <v>0</v>
      </c>
      <c r="E25" s="605">
        <v>140</v>
      </c>
      <c r="F25" s="606">
        <v>1.71</v>
      </c>
      <c r="G25" s="562">
        <f t="shared" ref="G25:H25" si="70">C25+E25</f>
        <v>140</v>
      </c>
      <c r="H25" s="563">
        <f t="shared" si="70"/>
        <v>1.71</v>
      </c>
      <c r="I25" s="605">
        <v>140</v>
      </c>
      <c r="J25" s="606">
        <v>1.71</v>
      </c>
      <c r="K25" s="607">
        <f t="shared" ref="K25:L25" si="71">G25-M25</f>
        <v>138</v>
      </c>
      <c r="L25" s="573">
        <f t="shared" si="71"/>
        <v>1.68</v>
      </c>
      <c r="M25" s="579">
        <v>2</v>
      </c>
      <c r="N25" s="580">
        <v>0.03</v>
      </c>
      <c r="O25" s="566">
        <f t="shared" ref="O25:P25" si="72">K25+M25</f>
        <v>140</v>
      </c>
      <c r="P25" s="563">
        <f t="shared" si="72"/>
        <v>1.71</v>
      </c>
      <c r="Q25" s="607">
        <v>48</v>
      </c>
      <c r="R25" s="573">
        <v>0.56999999999999995</v>
      </c>
      <c r="S25" s="579">
        <v>6</v>
      </c>
      <c r="T25" s="580">
        <v>0.13</v>
      </c>
      <c r="U25" s="566">
        <f t="shared" ref="U25:V25" si="73">Q25+S25</f>
        <v>54</v>
      </c>
      <c r="V25" s="563">
        <f t="shared" si="73"/>
        <v>0.7</v>
      </c>
      <c r="W25" s="566">
        <f t="shared" ref="W25:X25" si="74">G25-U25</f>
        <v>86</v>
      </c>
      <c r="X25" s="563">
        <f t="shared" si="74"/>
        <v>1.01</v>
      </c>
      <c r="Y25" s="563"/>
      <c r="Z25" s="563"/>
      <c r="AA25" s="563"/>
      <c r="AB25" s="563"/>
      <c r="AC25" s="566">
        <f t="shared" si="60"/>
        <v>0</v>
      </c>
      <c r="AD25" s="568"/>
      <c r="AE25" s="568"/>
    </row>
    <row r="26" spans="1:31" ht="15.75">
      <c r="A26" s="702"/>
      <c r="B26" s="557" t="s">
        <v>49</v>
      </c>
      <c r="C26" s="558">
        <v>0</v>
      </c>
      <c r="D26" s="559">
        <v>0</v>
      </c>
      <c r="E26" s="604">
        <v>32</v>
      </c>
      <c r="F26" s="608">
        <v>0.64</v>
      </c>
      <c r="G26" s="562">
        <f t="shared" ref="G26:H26" si="75">C26+E26</f>
        <v>32</v>
      </c>
      <c r="H26" s="563">
        <f t="shared" si="75"/>
        <v>0.64</v>
      </c>
      <c r="I26" s="604">
        <v>32</v>
      </c>
      <c r="J26" s="608">
        <v>0.64</v>
      </c>
      <c r="K26" s="603">
        <f t="shared" ref="K26:L26" si="76">G26-M26</f>
        <v>31</v>
      </c>
      <c r="L26" s="570">
        <f t="shared" si="76"/>
        <v>0.62</v>
      </c>
      <c r="M26" s="579">
        <v>1</v>
      </c>
      <c r="N26" s="580">
        <v>0.02</v>
      </c>
      <c r="O26" s="566">
        <f t="shared" ref="O26:P26" si="77">K26+M26</f>
        <v>32</v>
      </c>
      <c r="P26" s="563">
        <f t="shared" si="77"/>
        <v>0.64</v>
      </c>
      <c r="Q26" s="603">
        <v>10</v>
      </c>
      <c r="R26" s="570">
        <v>0.15</v>
      </c>
      <c r="S26" s="579">
        <v>3</v>
      </c>
      <c r="T26" s="580">
        <v>0.08</v>
      </c>
      <c r="U26" s="566">
        <f t="shared" ref="U26:V26" si="78">Q26+S26</f>
        <v>13</v>
      </c>
      <c r="V26" s="563">
        <f t="shared" si="78"/>
        <v>0.22999999999999998</v>
      </c>
      <c r="W26" s="566">
        <f t="shared" ref="W26:X26" si="79">G26-U26</f>
        <v>19</v>
      </c>
      <c r="X26" s="563">
        <f t="shared" si="79"/>
        <v>0.41000000000000003</v>
      </c>
      <c r="Y26" s="563"/>
      <c r="Z26" s="563"/>
      <c r="AA26" s="563"/>
      <c r="AB26" s="563"/>
      <c r="AC26" s="566">
        <f t="shared" si="60"/>
        <v>0</v>
      </c>
      <c r="AD26" s="568"/>
      <c r="AE26" s="568"/>
    </row>
    <row r="27" spans="1:31" ht="15.75">
      <c r="A27" s="702"/>
      <c r="B27" s="576" t="s">
        <v>1962</v>
      </c>
      <c r="C27" s="558">
        <v>0</v>
      </c>
      <c r="D27" s="559">
        <v>0</v>
      </c>
      <c r="E27" s="577">
        <v>0</v>
      </c>
      <c r="F27" s="577">
        <v>0</v>
      </c>
      <c r="G27" s="562">
        <f t="shared" ref="G27:H27" si="80">C27+E27</f>
        <v>0</v>
      </c>
      <c r="H27" s="563">
        <f t="shared" si="80"/>
        <v>0</v>
      </c>
      <c r="I27" s="577">
        <v>0</v>
      </c>
      <c r="J27" s="578">
        <v>0</v>
      </c>
      <c r="K27" s="579">
        <v>0</v>
      </c>
      <c r="L27" s="580">
        <v>0</v>
      </c>
      <c r="M27" s="579">
        <v>0</v>
      </c>
      <c r="N27" s="580">
        <v>0</v>
      </c>
      <c r="O27" s="566">
        <f t="shared" ref="O27:P27" si="81">K27+M27</f>
        <v>0</v>
      </c>
      <c r="P27" s="563">
        <f t="shared" si="81"/>
        <v>0</v>
      </c>
      <c r="Q27" s="579">
        <v>0</v>
      </c>
      <c r="R27" s="580">
        <v>0</v>
      </c>
      <c r="S27" s="579">
        <v>0</v>
      </c>
      <c r="T27" s="580">
        <v>0</v>
      </c>
      <c r="U27" s="566">
        <f t="shared" ref="U27:V27" si="82">Q27+S27</f>
        <v>0</v>
      </c>
      <c r="V27" s="563">
        <f t="shared" si="82"/>
        <v>0</v>
      </c>
      <c r="W27" s="566">
        <f t="shared" ref="W27:X27" si="83">G27-U27</f>
        <v>0</v>
      </c>
      <c r="X27" s="563">
        <f t="shared" si="83"/>
        <v>0</v>
      </c>
      <c r="Y27" s="563"/>
      <c r="Z27" s="563"/>
      <c r="AA27" s="563"/>
      <c r="AB27" s="563"/>
      <c r="AC27" s="566">
        <f t="shared" si="60"/>
        <v>0</v>
      </c>
      <c r="AD27" s="568"/>
      <c r="AE27" s="568"/>
    </row>
    <row r="28" spans="1:31" ht="15.75">
      <c r="A28" s="689"/>
      <c r="B28" s="581" t="s">
        <v>14</v>
      </c>
      <c r="C28" s="582">
        <f t="shared" ref="C28:Z28" si="84">SUM(C22:C27)</f>
        <v>0</v>
      </c>
      <c r="D28" s="583">
        <f t="shared" si="84"/>
        <v>0</v>
      </c>
      <c r="E28" s="582">
        <f t="shared" si="84"/>
        <v>1512</v>
      </c>
      <c r="F28" s="583">
        <f t="shared" si="84"/>
        <v>18.45</v>
      </c>
      <c r="G28" s="582">
        <f t="shared" si="84"/>
        <v>1512</v>
      </c>
      <c r="H28" s="583">
        <f t="shared" si="84"/>
        <v>18.45</v>
      </c>
      <c r="I28" s="584">
        <f t="shared" si="84"/>
        <v>1512</v>
      </c>
      <c r="J28" s="583">
        <f t="shared" si="84"/>
        <v>18.45</v>
      </c>
      <c r="K28" s="584">
        <f t="shared" si="84"/>
        <v>1365</v>
      </c>
      <c r="L28" s="583">
        <f t="shared" si="84"/>
        <v>17.36</v>
      </c>
      <c r="M28" s="584">
        <f t="shared" si="84"/>
        <v>147</v>
      </c>
      <c r="N28" s="583">
        <f t="shared" si="84"/>
        <v>1.0900000000000001</v>
      </c>
      <c r="O28" s="584">
        <f t="shared" si="84"/>
        <v>1512</v>
      </c>
      <c r="P28" s="583">
        <f t="shared" si="84"/>
        <v>18.45</v>
      </c>
      <c r="Q28" s="584">
        <f t="shared" si="84"/>
        <v>436</v>
      </c>
      <c r="R28" s="583">
        <f t="shared" si="84"/>
        <v>3.84</v>
      </c>
      <c r="S28" s="584">
        <f t="shared" si="84"/>
        <v>217</v>
      </c>
      <c r="T28" s="583">
        <f t="shared" si="84"/>
        <v>2.33</v>
      </c>
      <c r="U28" s="584">
        <f t="shared" si="84"/>
        <v>653</v>
      </c>
      <c r="V28" s="583">
        <f t="shared" si="84"/>
        <v>6.17</v>
      </c>
      <c r="W28" s="584">
        <f t="shared" si="84"/>
        <v>859</v>
      </c>
      <c r="X28" s="583">
        <f t="shared" si="84"/>
        <v>12.28</v>
      </c>
      <c r="Y28" s="584">
        <f t="shared" si="84"/>
        <v>0</v>
      </c>
      <c r="Z28" s="583">
        <f t="shared" si="84"/>
        <v>0</v>
      </c>
      <c r="AA28" s="584"/>
      <c r="AB28" s="584">
        <f t="shared" ref="AB28:AC28" si="85">SUM(AB22:AB27)</f>
        <v>0</v>
      </c>
      <c r="AC28" s="584">
        <f t="shared" si="85"/>
        <v>0</v>
      </c>
      <c r="AD28" s="585"/>
      <c r="AE28" s="585"/>
    </row>
    <row r="29" spans="1:31" ht="15.75">
      <c r="A29" s="809" t="s">
        <v>3</v>
      </c>
      <c r="B29" s="557" t="s">
        <v>1958</v>
      </c>
      <c r="C29" s="558">
        <v>0</v>
      </c>
      <c r="D29" s="559">
        <v>0</v>
      </c>
      <c r="E29" s="558">
        <v>0</v>
      </c>
      <c r="F29" s="559">
        <v>0</v>
      </c>
      <c r="G29" s="562">
        <f t="shared" ref="G29:H29" si="86">C29+E29</f>
        <v>0</v>
      </c>
      <c r="H29" s="563">
        <f t="shared" si="86"/>
        <v>0</v>
      </c>
      <c r="I29" s="609">
        <v>0</v>
      </c>
      <c r="J29" s="559">
        <v>0</v>
      </c>
      <c r="K29" s="609">
        <v>0</v>
      </c>
      <c r="L29" s="559">
        <v>0</v>
      </c>
      <c r="M29" s="564">
        <v>0</v>
      </c>
      <c r="N29" s="565">
        <v>0</v>
      </c>
      <c r="O29" s="566">
        <f t="shared" ref="O29:P29" si="87">K29+M29</f>
        <v>0</v>
      </c>
      <c r="P29" s="563">
        <f t="shared" si="87"/>
        <v>0</v>
      </c>
      <c r="Q29" s="588">
        <v>0</v>
      </c>
      <c r="R29" s="559">
        <v>0</v>
      </c>
      <c r="S29" s="564">
        <v>0</v>
      </c>
      <c r="T29" s="565">
        <v>0</v>
      </c>
      <c r="U29" s="566">
        <f t="shared" ref="U29:V29" si="88">Q29+S29</f>
        <v>0</v>
      </c>
      <c r="V29" s="563">
        <f t="shared" si="88"/>
        <v>0</v>
      </c>
      <c r="W29" s="566">
        <f t="shared" ref="W29:X29" si="89">G29-U29</f>
        <v>0</v>
      </c>
      <c r="X29" s="563">
        <f t="shared" si="89"/>
        <v>0</v>
      </c>
      <c r="Y29" s="567"/>
      <c r="Z29" s="567"/>
      <c r="AA29" s="567"/>
      <c r="AB29" s="567"/>
      <c r="AC29" s="566">
        <f t="shared" ref="AC29:AC34" si="90">I29-O29</f>
        <v>0</v>
      </c>
      <c r="AD29" s="568"/>
      <c r="AE29" s="568"/>
    </row>
    <row r="30" spans="1:31" ht="15.75">
      <c r="A30" s="702"/>
      <c r="B30" s="557" t="s">
        <v>1959</v>
      </c>
      <c r="C30" s="558">
        <v>0</v>
      </c>
      <c r="D30" s="559">
        <v>0</v>
      </c>
      <c r="E30" s="558">
        <v>26</v>
      </c>
      <c r="F30" s="559">
        <v>0.49</v>
      </c>
      <c r="G30" s="562">
        <f t="shared" ref="G30:H30" si="91">C30+E30</f>
        <v>26</v>
      </c>
      <c r="H30" s="563">
        <f t="shared" si="91"/>
        <v>0.49</v>
      </c>
      <c r="I30" s="609">
        <v>26</v>
      </c>
      <c r="J30" s="559">
        <v>0.49</v>
      </c>
      <c r="K30" s="609">
        <v>26</v>
      </c>
      <c r="L30" s="609">
        <v>0.49</v>
      </c>
      <c r="M30" s="564">
        <v>0</v>
      </c>
      <c r="N30" s="565">
        <v>0</v>
      </c>
      <c r="O30" s="566">
        <f t="shared" ref="O30:P30" si="92">K30+M30</f>
        <v>26</v>
      </c>
      <c r="P30" s="563">
        <f t="shared" si="92"/>
        <v>0.49</v>
      </c>
      <c r="Q30" s="217">
        <v>6</v>
      </c>
      <c r="R30" s="218">
        <v>0.08</v>
      </c>
      <c r="S30" s="564">
        <v>5</v>
      </c>
      <c r="T30" s="565">
        <v>0.12</v>
      </c>
      <c r="U30" s="566">
        <f t="shared" ref="U30:V30" si="93">Q30+S30</f>
        <v>11</v>
      </c>
      <c r="V30" s="563">
        <f t="shared" si="93"/>
        <v>0.2</v>
      </c>
      <c r="W30" s="566">
        <f t="shared" ref="W30:X30" si="94">G30-U30</f>
        <v>15</v>
      </c>
      <c r="X30" s="563">
        <f t="shared" si="94"/>
        <v>0.28999999999999998</v>
      </c>
      <c r="Y30" s="567"/>
      <c r="Z30" s="567"/>
      <c r="AA30" s="567"/>
      <c r="AB30" s="567"/>
      <c r="AC30" s="566">
        <f t="shared" si="90"/>
        <v>0</v>
      </c>
      <c r="AD30" s="568"/>
      <c r="AE30" s="568"/>
    </row>
    <row r="31" spans="1:31" ht="15.75">
      <c r="A31" s="702"/>
      <c r="B31" s="557" t="s">
        <v>1960</v>
      </c>
      <c r="C31" s="558">
        <v>0</v>
      </c>
      <c r="D31" s="559">
        <v>0</v>
      </c>
      <c r="E31" s="610">
        <v>1278</v>
      </c>
      <c r="F31" s="580">
        <v>16.59</v>
      </c>
      <c r="G31" s="562">
        <f t="shared" ref="G31:H31" si="95">C31+E31</f>
        <v>1278</v>
      </c>
      <c r="H31" s="563">
        <f t="shared" si="95"/>
        <v>16.59</v>
      </c>
      <c r="I31" s="579">
        <v>1278</v>
      </c>
      <c r="J31" s="580">
        <v>16.59</v>
      </c>
      <c r="K31" s="609">
        <v>1278</v>
      </c>
      <c r="L31" s="609">
        <v>16.59</v>
      </c>
      <c r="M31" s="564">
        <v>0</v>
      </c>
      <c r="N31" s="565">
        <v>0</v>
      </c>
      <c r="O31" s="566">
        <f t="shared" ref="O31:P31" si="96">K31+M31</f>
        <v>1278</v>
      </c>
      <c r="P31" s="563">
        <f t="shared" si="96"/>
        <v>16.59</v>
      </c>
      <c r="Q31" s="566">
        <v>291</v>
      </c>
      <c r="R31" s="563">
        <v>3.48</v>
      </c>
      <c r="S31" s="579">
        <v>132</v>
      </c>
      <c r="T31" s="580">
        <v>1.23</v>
      </c>
      <c r="U31" s="566">
        <f t="shared" ref="U31:V31" si="97">Q31+S31</f>
        <v>423</v>
      </c>
      <c r="V31" s="563">
        <f t="shared" si="97"/>
        <v>4.71</v>
      </c>
      <c r="W31" s="566">
        <f t="shared" ref="W31:X31" si="98">G31-U31</f>
        <v>855</v>
      </c>
      <c r="X31" s="563">
        <f t="shared" si="98"/>
        <v>11.879999999999999</v>
      </c>
      <c r="Y31" s="611"/>
      <c r="Z31" s="611"/>
      <c r="AA31" s="611"/>
      <c r="AB31" s="611"/>
      <c r="AC31" s="566">
        <f t="shared" si="90"/>
        <v>0</v>
      </c>
      <c r="AD31" s="568"/>
      <c r="AE31" s="568"/>
    </row>
    <row r="32" spans="1:31" ht="15.75">
      <c r="A32" s="702"/>
      <c r="B32" s="557" t="s">
        <v>1961</v>
      </c>
      <c r="C32" s="558">
        <v>0</v>
      </c>
      <c r="D32" s="559">
        <v>0</v>
      </c>
      <c r="E32" s="610">
        <v>100</v>
      </c>
      <c r="F32" s="580">
        <v>1.34</v>
      </c>
      <c r="G32" s="562">
        <f t="shared" ref="G32:H32" si="99">C32+E32</f>
        <v>100</v>
      </c>
      <c r="H32" s="563">
        <f t="shared" si="99"/>
        <v>1.34</v>
      </c>
      <c r="I32" s="579">
        <v>100</v>
      </c>
      <c r="J32" s="580">
        <v>1.34</v>
      </c>
      <c r="K32" s="609">
        <v>100</v>
      </c>
      <c r="L32" s="609">
        <v>1.34</v>
      </c>
      <c r="M32" s="564">
        <v>0</v>
      </c>
      <c r="N32" s="565">
        <v>0</v>
      </c>
      <c r="O32" s="566">
        <f t="shared" ref="O32:P32" si="100">K32+M32</f>
        <v>100</v>
      </c>
      <c r="P32" s="563">
        <f t="shared" si="100"/>
        <v>1.34</v>
      </c>
      <c r="Q32" s="566">
        <v>19</v>
      </c>
      <c r="R32" s="563">
        <v>0.27</v>
      </c>
      <c r="S32" s="579">
        <v>3</v>
      </c>
      <c r="T32" s="580">
        <v>0.23</v>
      </c>
      <c r="U32" s="566">
        <f t="shared" ref="U32:V32" si="101">Q32+S32</f>
        <v>22</v>
      </c>
      <c r="V32" s="563">
        <f t="shared" si="101"/>
        <v>0.5</v>
      </c>
      <c r="W32" s="566">
        <f t="shared" ref="W32:X32" si="102">G32-U32</f>
        <v>78</v>
      </c>
      <c r="X32" s="563">
        <f t="shared" si="102"/>
        <v>0.84000000000000008</v>
      </c>
      <c r="Y32" s="611"/>
      <c r="Z32" s="611"/>
      <c r="AA32" s="611"/>
      <c r="AB32" s="611"/>
      <c r="AC32" s="566">
        <f t="shared" si="90"/>
        <v>0</v>
      </c>
      <c r="AD32" s="568"/>
      <c r="AE32" s="568"/>
    </row>
    <row r="33" spans="1:31" ht="15.75">
      <c r="A33" s="702"/>
      <c r="B33" s="557" t="s">
        <v>49</v>
      </c>
      <c r="C33" s="558">
        <v>0</v>
      </c>
      <c r="D33" s="559">
        <v>0</v>
      </c>
      <c r="E33" s="610">
        <v>20</v>
      </c>
      <c r="F33" s="580">
        <v>0.32</v>
      </c>
      <c r="G33" s="562">
        <f t="shared" ref="G33:H33" si="103">C33+E33</f>
        <v>20</v>
      </c>
      <c r="H33" s="563">
        <f t="shared" si="103"/>
        <v>0.32</v>
      </c>
      <c r="I33" s="579">
        <v>20</v>
      </c>
      <c r="J33" s="580">
        <v>0.32</v>
      </c>
      <c r="K33" s="609">
        <v>20</v>
      </c>
      <c r="L33" s="609">
        <v>0.32</v>
      </c>
      <c r="M33" s="564">
        <v>0</v>
      </c>
      <c r="N33" s="565">
        <v>0</v>
      </c>
      <c r="O33" s="566">
        <f t="shared" ref="O33:P33" si="104">K33+M33</f>
        <v>20</v>
      </c>
      <c r="P33" s="563">
        <f t="shared" si="104"/>
        <v>0.32</v>
      </c>
      <c r="Q33" s="579">
        <v>3</v>
      </c>
      <c r="R33" s="580">
        <v>0.04</v>
      </c>
      <c r="S33" s="579">
        <v>2</v>
      </c>
      <c r="T33" s="580">
        <v>0.06</v>
      </c>
      <c r="U33" s="566">
        <f t="shared" ref="U33:V33" si="105">Q33+S33</f>
        <v>5</v>
      </c>
      <c r="V33" s="563">
        <f t="shared" si="105"/>
        <v>0.1</v>
      </c>
      <c r="W33" s="566">
        <f t="shared" ref="W33:X33" si="106">G33-U33</f>
        <v>15</v>
      </c>
      <c r="X33" s="563">
        <f t="shared" si="106"/>
        <v>0.22</v>
      </c>
      <c r="Y33" s="611"/>
      <c r="Z33" s="611"/>
      <c r="AA33" s="611"/>
      <c r="AB33" s="611"/>
      <c r="AC33" s="566">
        <f t="shared" si="90"/>
        <v>0</v>
      </c>
      <c r="AD33" s="568"/>
      <c r="AE33" s="568"/>
    </row>
    <row r="34" spans="1:31" ht="15.75">
      <c r="A34" s="702"/>
      <c r="B34" s="576" t="s">
        <v>1962</v>
      </c>
      <c r="C34" s="558">
        <v>0</v>
      </c>
      <c r="D34" s="559">
        <v>0</v>
      </c>
      <c r="E34" s="610">
        <v>0</v>
      </c>
      <c r="F34" s="610">
        <v>0</v>
      </c>
      <c r="G34" s="562">
        <f t="shared" ref="G34:H34" si="107">C34+E34</f>
        <v>0</v>
      </c>
      <c r="H34" s="563">
        <f t="shared" si="107"/>
        <v>0</v>
      </c>
      <c r="I34" s="579">
        <v>0</v>
      </c>
      <c r="J34" s="580">
        <v>0</v>
      </c>
      <c r="K34" s="609">
        <v>0</v>
      </c>
      <c r="L34" s="609">
        <v>0</v>
      </c>
      <c r="M34" s="564">
        <v>0</v>
      </c>
      <c r="N34" s="565">
        <v>0</v>
      </c>
      <c r="O34" s="566">
        <f t="shared" ref="O34:P34" si="108">K34+M34</f>
        <v>0</v>
      </c>
      <c r="P34" s="563">
        <f t="shared" si="108"/>
        <v>0</v>
      </c>
      <c r="Q34" s="579">
        <v>0</v>
      </c>
      <c r="R34" s="580">
        <v>0</v>
      </c>
      <c r="S34" s="579">
        <v>0</v>
      </c>
      <c r="T34" s="580">
        <v>0</v>
      </c>
      <c r="U34" s="566">
        <f t="shared" ref="U34:V34" si="109">Q34+S34</f>
        <v>0</v>
      </c>
      <c r="V34" s="563">
        <f t="shared" si="109"/>
        <v>0</v>
      </c>
      <c r="W34" s="566">
        <f t="shared" ref="W34:X34" si="110">G34-U34</f>
        <v>0</v>
      </c>
      <c r="X34" s="563">
        <f t="shared" si="110"/>
        <v>0</v>
      </c>
      <c r="Y34" s="563"/>
      <c r="Z34" s="563"/>
      <c r="AA34" s="563"/>
      <c r="AB34" s="563"/>
      <c r="AC34" s="566">
        <f t="shared" si="90"/>
        <v>0</v>
      </c>
      <c r="AD34" s="568"/>
      <c r="AE34" s="568"/>
    </row>
    <row r="35" spans="1:31" ht="15.75">
      <c r="A35" s="689"/>
      <c r="B35" s="581" t="s">
        <v>14</v>
      </c>
      <c r="C35" s="582">
        <f t="shared" ref="C35:Z35" si="111">SUM(C29:C34)</f>
        <v>0</v>
      </c>
      <c r="D35" s="583">
        <f t="shared" si="111"/>
        <v>0</v>
      </c>
      <c r="E35" s="582">
        <f t="shared" si="111"/>
        <v>1424</v>
      </c>
      <c r="F35" s="583">
        <f t="shared" si="111"/>
        <v>18.739999999999998</v>
      </c>
      <c r="G35" s="582">
        <f t="shared" si="111"/>
        <v>1424</v>
      </c>
      <c r="H35" s="583">
        <f t="shared" si="111"/>
        <v>18.739999999999998</v>
      </c>
      <c r="I35" s="584">
        <f t="shared" si="111"/>
        <v>1424</v>
      </c>
      <c r="J35" s="583">
        <f t="shared" si="111"/>
        <v>18.739999999999998</v>
      </c>
      <c r="K35" s="584">
        <f t="shared" si="111"/>
        <v>1424</v>
      </c>
      <c r="L35" s="583">
        <f t="shared" si="111"/>
        <v>18.739999999999998</v>
      </c>
      <c r="M35" s="584">
        <f t="shared" si="111"/>
        <v>0</v>
      </c>
      <c r="N35" s="583">
        <f t="shared" si="111"/>
        <v>0</v>
      </c>
      <c r="O35" s="584">
        <f t="shared" si="111"/>
        <v>1424</v>
      </c>
      <c r="P35" s="583">
        <f t="shared" si="111"/>
        <v>18.739999999999998</v>
      </c>
      <c r="Q35" s="584">
        <f t="shared" si="111"/>
        <v>319</v>
      </c>
      <c r="R35" s="583">
        <f t="shared" si="111"/>
        <v>3.87</v>
      </c>
      <c r="S35" s="584">
        <f t="shared" si="111"/>
        <v>142</v>
      </c>
      <c r="T35" s="583">
        <f t="shared" si="111"/>
        <v>1.6400000000000001</v>
      </c>
      <c r="U35" s="584">
        <f t="shared" si="111"/>
        <v>461</v>
      </c>
      <c r="V35" s="583">
        <f t="shared" si="111"/>
        <v>5.51</v>
      </c>
      <c r="W35" s="584">
        <f t="shared" si="111"/>
        <v>963</v>
      </c>
      <c r="X35" s="583">
        <f t="shared" si="111"/>
        <v>13.229999999999999</v>
      </c>
      <c r="Y35" s="584">
        <f t="shared" si="111"/>
        <v>0</v>
      </c>
      <c r="Z35" s="583">
        <f t="shared" si="111"/>
        <v>0</v>
      </c>
      <c r="AA35" s="584"/>
      <c r="AB35" s="584">
        <f t="shared" ref="AB35:AC35" si="112">SUM(AB29:AB34)</f>
        <v>0</v>
      </c>
      <c r="AC35" s="584">
        <f t="shared" si="112"/>
        <v>0</v>
      </c>
      <c r="AD35" s="585"/>
      <c r="AE35" s="585"/>
    </row>
    <row r="36" spans="1:31" ht="15.75">
      <c r="A36" s="809" t="s">
        <v>4</v>
      </c>
      <c r="B36" s="557" t="s">
        <v>1958</v>
      </c>
      <c r="C36" s="558">
        <v>0</v>
      </c>
      <c r="D36" s="559">
        <v>0</v>
      </c>
      <c r="E36" s="558">
        <v>0</v>
      </c>
      <c r="F36" s="559">
        <v>0</v>
      </c>
      <c r="G36" s="562">
        <f t="shared" ref="G36:H36" si="113">C36+E36</f>
        <v>0</v>
      </c>
      <c r="H36" s="563">
        <f t="shared" si="113"/>
        <v>0</v>
      </c>
      <c r="I36" s="558">
        <v>0</v>
      </c>
      <c r="J36" s="559">
        <v>0</v>
      </c>
      <c r="K36" s="558">
        <v>0</v>
      </c>
      <c r="L36" s="559">
        <v>0</v>
      </c>
      <c r="M36" s="564">
        <v>0</v>
      </c>
      <c r="N36" s="565">
        <v>0</v>
      </c>
      <c r="O36" s="566">
        <f t="shared" ref="O36:P36" si="114">K36+M36</f>
        <v>0</v>
      </c>
      <c r="P36" s="563">
        <f t="shared" si="114"/>
        <v>0</v>
      </c>
      <c r="Q36" s="588">
        <v>0</v>
      </c>
      <c r="R36" s="559">
        <v>0</v>
      </c>
      <c r="S36" s="564">
        <v>0</v>
      </c>
      <c r="T36" s="565">
        <v>0</v>
      </c>
      <c r="U36" s="566">
        <f t="shared" ref="U36:V36" si="115">Q36+S36</f>
        <v>0</v>
      </c>
      <c r="V36" s="563">
        <f t="shared" si="115"/>
        <v>0</v>
      </c>
      <c r="W36" s="566">
        <f t="shared" ref="W36:X36" si="116">G36-U36</f>
        <v>0</v>
      </c>
      <c r="X36" s="563">
        <f t="shared" si="116"/>
        <v>0</v>
      </c>
      <c r="Y36" s="567"/>
      <c r="Z36" s="567"/>
      <c r="AA36" s="567"/>
      <c r="AB36" s="567"/>
      <c r="AC36" s="566">
        <f t="shared" ref="AC36:AC41" si="117">I36-O36</f>
        <v>0</v>
      </c>
      <c r="AD36" s="568"/>
      <c r="AE36" s="568"/>
    </row>
    <row r="37" spans="1:31" ht="15.75">
      <c r="A37" s="702"/>
      <c r="B37" s="557" t="s">
        <v>1959</v>
      </c>
      <c r="C37" s="558">
        <v>0</v>
      </c>
      <c r="D37" s="559">
        <v>0</v>
      </c>
      <c r="E37" s="558">
        <v>416</v>
      </c>
      <c r="F37" s="559">
        <v>4.5599999999999996</v>
      </c>
      <c r="G37" s="562">
        <f t="shared" ref="G37:H37" si="118">C37+E37</f>
        <v>416</v>
      </c>
      <c r="H37" s="563">
        <f t="shared" si="118"/>
        <v>4.5599999999999996</v>
      </c>
      <c r="I37" s="558">
        <v>416</v>
      </c>
      <c r="J37" s="559">
        <v>4.5599999999999996</v>
      </c>
      <c r="K37" s="558">
        <v>416</v>
      </c>
      <c r="L37" s="559">
        <v>4.5599999999999996</v>
      </c>
      <c r="M37" s="564">
        <v>0</v>
      </c>
      <c r="N37" s="565">
        <v>0</v>
      </c>
      <c r="O37" s="566">
        <f t="shared" ref="O37:P37" si="119">K37+M37</f>
        <v>416</v>
      </c>
      <c r="P37" s="563">
        <f t="shared" si="119"/>
        <v>4.5599999999999996</v>
      </c>
      <c r="Q37" s="603">
        <v>133</v>
      </c>
      <c r="R37" s="570">
        <v>1.1399999999999999</v>
      </c>
      <c r="S37" s="564">
        <v>10</v>
      </c>
      <c r="T37" s="565">
        <v>0.12</v>
      </c>
      <c r="U37" s="566">
        <f t="shared" ref="U37:V37" si="120">Q37+S37</f>
        <v>143</v>
      </c>
      <c r="V37" s="563">
        <f t="shared" si="120"/>
        <v>1.2599999999999998</v>
      </c>
      <c r="W37" s="566">
        <f t="shared" ref="W37:X37" si="121">G37-U37</f>
        <v>273</v>
      </c>
      <c r="X37" s="563">
        <f t="shared" si="121"/>
        <v>3.3</v>
      </c>
      <c r="Y37" s="567"/>
      <c r="Z37" s="567"/>
      <c r="AA37" s="567"/>
      <c r="AB37" s="567"/>
      <c r="AC37" s="566">
        <f t="shared" si="117"/>
        <v>0</v>
      </c>
      <c r="AD37" s="568"/>
      <c r="AE37" s="568"/>
    </row>
    <row r="38" spans="1:31" ht="15.75">
      <c r="A38" s="702"/>
      <c r="B38" s="557" t="s">
        <v>1960</v>
      </c>
      <c r="C38" s="558">
        <v>0</v>
      </c>
      <c r="D38" s="559">
        <v>0</v>
      </c>
      <c r="E38" s="579">
        <v>3890</v>
      </c>
      <c r="F38" s="580">
        <v>45.63</v>
      </c>
      <c r="G38" s="566">
        <f t="shared" ref="G38:H38" si="122">C38+E38</f>
        <v>3890</v>
      </c>
      <c r="H38" s="563">
        <f t="shared" si="122"/>
        <v>45.63</v>
      </c>
      <c r="I38" s="579">
        <v>3890</v>
      </c>
      <c r="J38" s="580">
        <v>45.63</v>
      </c>
      <c r="K38" s="579">
        <v>3890</v>
      </c>
      <c r="L38" s="580">
        <v>45.63</v>
      </c>
      <c r="M38" s="564">
        <v>0</v>
      </c>
      <c r="N38" s="565">
        <v>0</v>
      </c>
      <c r="O38" s="566">
        <f t="shared" ref="O38:P38" si="123">K38+M38</f>
        <v>3890</v>
      </c>
      <c r="P38" s="563">
        <f t="shared" si="123"/>
        <v>45.63</v>
      </c>
      <c r="Q38" s="607">
        <v>1866</v>
      </c>
      <c r="R38" s="573">
        <v>17.39</v>
      </c>
      <c r="S38" s="579">
        <v>56</v>
      </c>
      <c r="T38" s="580">
        <v>0.56000000000000005</v>
      </c>
      <c r="U38" s="566">
        <f t="shared" ref="U38:V38" si="124">Q38+S38</f>
        <v>1922</v>
      </c>
      <c r="V38" s="563">
        <f t="shared" si="124"/>
        <v>17.95</v>
      </c>
      <c r="W38" s="566">
        <f t="shared" ref="W38:X38" si="125">G38-U38</f>
        <v>1968</v>
      </c>
      <c r="X38" s="563">
        <f t="shared" si="125"/>
        <v>27.680000000000003</v>
      </c>
      <c r="Y38" s="611"/>
      <c r="Z38" s="612"/>
      <c r="AA38" s="612"/>
      <c r="AB38" s="612"/>
      <c r="AC38" s="566">
        <f t="shared" si="117"/>
        <v>0</v>
      </c>
      <c r="AD38" s="568"/>
      <c r="AE38" s="568"/>
    </row>
    <row r="39" spans="1:31" ht="15.75">
      <c r="A39" s="702"/>
      <c r="B39" s="557" t="s">
        <v>1961</v>
      </c>
      <c r="C39" s="558">
        <v>0</v>
      </c>
      <c r="D39" s="559">
        <v>0</v>
      </c>
      <c r="E39" s="579">
        <v>616</v>
      </c>
      <c r="F39" s="580">
        <v>8.8000000000000007</v>
      </c>
      <c r="G39" s="566">
        <f t="shared" ref="G39:H39" si="126">C39+E39</f>
        <v>616</v>
      </c>
      <c r="H39" s="563">
        <f t="shared" si="126"/>
        <v>8.8000000000000007</v>
      </c>
      <c r="I39" s="579">
        <v>616</v>
      </c>
      <c r="J39" s="580">
        <v>8.8000000000000007</v>
      </c>
      <c r="K39" s="579">
        <v>616</v>
      </c>
      <c r="L39" s="580">
        <v>8.8000000000000007</v>
      </c>
      <c r="M39" s="564">
        <v>0</v>
      </c>
      <c r="N39" s="565">
        <v>0</v>
      </c>
      <c r="O39" s="566">
        <f t="shared" ref="O39:P39" si="127">K39+M39</f>
        <v>616</v>
      </c>
      <c r="P39" s="563">
        <f t="shared" si="127"/>
        <v>8.8000000000000007</v>
      </c>
      <c r="Q39" s="607">
        <v>259</v>
      </c>
      <c r="R39" s="573">
        <v>3.51</v>
      </c>
      <c r="S39" s="579">
        <v>2</v>
      </c>
      <c r="T39" s="580">
        <v>0.03</v>
      </c>
      <c r="U39" s="566">
        <f t="shared" ref="U39:V39" si="128">Q39+S39</f>
        <v>261</v>
      </c>
      <c r="V39" s="563">
        <f t="shared" si="128"/>
        <v>3.5399999999999996</v>
      </c>
      <c r="W39" s="566">
        <f t="shared" ref="W39:X39" si="129">G39-U39</f>
        <v>355</v>
      </c>
      <c r="X39" s="563">
        <f t="shared" si="129"/>
        <v>5.2600000000000016</v>
      </c>
      <c r="Y39" s="611"/>
      <c r="Z39" s="612"/>
      <c r="AA39" s="612"/>
      <c r="AB39" s="612"/>
      <c r="AC39" s="566">
        <f t="shared" si="117"/>
        <v>0</v>
      </c>
      <c r="AD39" s="568"/>
      <c r="AE39" s="568"/>
    </row>
    <row r="40" spans="1:31" ht="15.75">
      <c r="A40" s="702"/>
      <c r="B40" s="557" t="s">
        <v>49</v>
      </c>
      <c r="C40" s="558">
        <v>0</v>
      </c>
      <c r="D40" s="559">
        <v>0</v>
      </c>
      <c r="E40" s="603">
        <v>102</v>
      </c>
      <c r="F40" s="570">
        <v>1.64</v>
      </c>
      <c r="G40" s="566">
        <f t="shared" ref="G40:H40" si="130">C40+E40</f>
        <v>102</v>
      </c>
      <c r="H40" s="563">
        <f t="shared" si="130"/>
        <v>1.64</v>
      </c>
      <c r="I40" s="603">
        <v>102</v>
      </c>
      <c r="J40" s="570">
        <v>1.64</v>
      </c>
      <c r="K40" s="603">
        <v>102</v>
      </c>
      <c r="L40" s="570">
        <v>1.64</v>
      </c>
      <c r="M40" s="564">
        <v>0</v>
      </c>
      <c r="N40" s="565">
        <v>0</v>
      </c>
      <c r="O40" s="566">
        <f t="shared" ref="O40:P40" si="131">K40+M40</f>
        <v>102</v>
      </c>
      <c r="P40" s="563">
        <f t="shared" si="131"/>
        <v>1.64</v>
      </c>
      <c r="Q40" s="603">
        <v>51</v>
      </c>
      <c r="R40" s="570">
        <v>0.73</v>
      </c>
      <c r="S40" s="579">
        <v>0</v>
      </c>
      <c r="T40" s="580">
        <v>0</v>
      </c>
      <c r="U40" s="566">
        <f t="shared" ref="U40:V40" si="132">Q40+S40</f>
        <v>51</v>
      </c>
      <c r="V40" s="563">
        <f t="shared" si="132"/>
        <v>0.73</v>
      </c>
      <c r="W40" s="566">
        <f t="shared" ref="W40:X40" si="133">G40-U40</f>
        <v>51</v>
      </c>
      <c r="X40" s="563">
        <f t="shared" si="133"/>
        <v>0.90999999999999992</v>
      </c>
      <c r="Y40" s="611"/>
      <c r="Z40" s="612"/>
      <c r="AA40" s="612"/>
      <c r="AB40" s="612"/>
      <c r="AC40" s="566">
        <f t="shared" si="117"/>
        <v>0</v>
      </c>
      <c r="AD40" s="568"/>
      <c r="AE40" s="568"/>
    </row>
    <row r="41" spans="1:31" ht="15.75">
      <c r="A41" s="702"/>
      <c r="B41" s="576" t="s">
        <v>1962</v>
      </c>
      <c r="C41" s="558">
        <v>0</v>
      </c>
      <c r="D41" s="559">
        <v>0</v>
      </c>
      <c r="E41" s="610">
        <v>0</v>
      </c>
      <c r="F41" s="610">
        <v>0</v>
      </c>
      <c r="G41" s="562">
        <f t="shared" ref="G41:H41" si="134">C41+E41</f>
        <v>0</v>
      </c>
      <c r="H41" s="563">
        <f t="shared" si="134"/>
        <v>0</v>
      </c>
      <c r="I41" s="610">
        <v>0</v>
      </c>
      <c r="J41" s="610">
        <v>0</v>
      </c>
      <c r="K41" s="610">
        <v>0</v>
      </c>
      <c r="L41" s="610">
        <v>0</v>
      </c>
      <c r="M41" s="564">
        <v>0</v>
      </c>
      <c r="N41" s="565">
        <v>0</v>
      </c>
      <c r="O41" s="566">
        <f t="shared" ref="O41:P41" si="135">K41+M41</f>
        <v>0</v>
      </c>
      <c r="P41" s="563">
        <f t="shared" si="135"/>
        <v>0</v>
      </c>
      <c r="Q41" s="579">
        <v>0</v>
      </c>
      <c r="R41" s="580">
        <v>0</v>
      </c>
      <c r="S41" s="579">
        <v>0</v>
      </c>
      <c r="T41" s="580">
        <v>0</v>
      </c>
      <c r="U41" s="566">
        <f t="shared" ref="U41:V41" si="136">Q41+S41</f>
        <v>0</v>
      </c>
      <c r="V41" s="563">
        <f t="shared" si="136"/>
        <v>0</v>
      </c>
      <c r="W41" s="566">
        <f t="shared" ref="W41:X41" si="137">G41-U41</f>
        <v>0</v>
      </c>
      <c r="X41" s="563">
        <f t="shared" si="137"/>
        <v>0</v>
      </c>
      <c r="Y41" s="566"/>
      <c r="Z41" s="613"/>
      <c r="AA41" s="613"/>
      <c r="AB41" s="613"/>
      <c r="AC41" s="566">
        <f t="shared" si="117"/>
        <v>0</v>
      </c>
      <c r="AD41" s="568"/>
      <c r="AE41" s="568"/>
    </row>
    <row r="42" spans="1:31" ht="15.75">
      <c r="A42" s="689"/>
      <c r="B42" s="581" t="s">
        <v>14</v>
      </c>
      <c r="C42" s="582">
        <f t="shared" ref="C42:Z42" si="138">SUM(C36:C41)</f>
        <v>0</v>
      </c>
      <c r="D42" s="583">
        <f t="shared" si="138"/>
        <v>0</v>
      </c>
      <c r="E42" s="584">
        <f t="shared" si="138"/>
        <v>5024</v>
      </c>
      <c r="F42" s="583">
        <f t="shared" si="138"/>
        <v>60.63000000000001</v>
      </c>
      <c r="G42" s="584">
        <f t="shared" si="138"/>
        <v>5024</v>
      </c>
      <c r="H42" s="583">
        <f t="shared" si="138"/>
        <v>60.63000000000001</v>
      </c>
      <c r="I42" s="584">
        <f t="shared" si="138"/>
        <v>5024</v>
      </c>
      <c r="J42" s="583">
        <f t="shared" si="138"/>
        <v>60.63000000000001</v>
      </c>
      <c r="K42" s="584">
        <f t="shared" si="138"/>
        <v>5024</v>
      </c>
      <c r="L42" s="583">
        <f t="shared" si="138"/>
        <v>60.63000000000001</v>
      </c>
      <c r="M42" s="584">
        <f t="shared" si="138"/>
        <v>0</v>
      </c>
      <c r="N42" s="583">
        <f t="shared" si="138"/>
        <v>0</v>
      </c>
      <c r="O42" s="584">
        <f t="shared" si="138"/>
        <v>5024</v>
      </c>
      <c r="P42" s="583">
        <f t="shared" si="138"/>
        <v>60.63000000000001</v>
      </c>
      <c r="Q42" s="584">
        <f t="shared" si="138"/>
        <v>2309</v>
      </c>
      <c r="R42" s="583">
        <f t="shared" si="138"/>
        <v>22.77</v>
      </c>
      <c r="S42" s="584">
        <f t="shared" si="138"/>
        <v>68</v>
      </c>
      <c r="T42" s="583">
        <f t="shared" si="138"/>
        <v>0.71000000000000008</v>
      </c>
      <c r="U42" s="584">
        <f t="shared" si="138"/>
        <v>2377</v>
      </c>
      <c r="V42" s="583">
        <f t="shared" si="138"/>
        <v>23.48</v>
      </c>
      <c r="W42" s="584">
        <f t="shared" si="138"/>
        <v>2647</v>
      </c>
      <c r="X42" s="583">
        <f t="shared" si="138"/>
        <v>37.150000000000006</v>
      </c>
      <c r="Y42" s="584">
        <f t="shared" si="138"/>
        <v>0</v>
      </c>
      <c r="Z42" s="583">
        <f t="shared" si="138"/>
        <v>0</v>
      </c>
      <c r="AA42" s="584"/>
      <c r="AB42" s="584">
        <f t="shared" ref="AB42:AC42" si="139">SUM(AB36:AB41)</f>
        <v>0</v>
      </c>
      <c r="AC42" s="584">
        <f t="shared" si="139"/>
        <v>0</v>
      </c>
      <c r="AD42" s="585"/>
      <c r="AE42" s="585"/>
    </row>
    <row r="43" spans="1:31" ht="15.75">
      <c r="A43" s="809" t="s">
        <v>1963</v>
      </c>
      <c r="B43" s="557" t="s">
        <v>1958</v>
      </c>
      <c r="C43" s="562">
        <f t="shared" ref="C43:F43" si="140">C8+C15+C22+C29+C36</f>
        <v>0</v>
      </c>
      <c r="D43" s="563">
        <f t="shared" si="140"/>
        <v>0</v>
      </c>
      <c r="E43" s="566">
        <f t="shared" si="140"/>
        <v>0</v>
      </c>
      <c r="F43" s="563">
        <f t="shared" si="140"/>
        <v>0</v>
      </c>
      <c r="G43" s="566">
        <f t="shared" ref="G43:H43" si="141">C43+E43</f>
        <v>0</v>
      </c>
      <c r="H43" s="563">
        <f t="shared" si="141"/>
        <v>0</v>
      </c>
      <c r="I43" s="566">
        <f t="shared" ref="I43:N43" si="142">I8+I15+I22+I29+I36</f>
        <v>0</v>
      </c>
      <c r="J43" s="563">
        <f t="shared" si="142"/>
        <v>0</v>
      </c>
      <c r="K43" s="566">
        <f t="shared" si="142"/>
        <v>0</v>
      </c>
      <c r="L43" s="563">
        <f t="shared" si="142"/>
        <v>0</v>
      </c>
      <c r="M43" s="566">
        <f t="shared" si="142"/>
        <v>0</v>
      </c>
      <c r="N43" s="563">
        <f t="shared" si="142"/>
        <v>0</v>
      </c>
      <c r="O43" s="566">
        <f t="shared" ref="O43:P43" si="143">K43+M43</f>
        <v>0</v>
      </c>
      <c r="P43" s="563">
        <f t="shared" si="143"/>
        <v>0</v>
      </c>
      <c r="Q43" s="566">
        <f t="shared" ref="Q43:T43" si="144">Q8+Q15+Q22+Q29+Q36</f>
        <v>0</v>
      </c>
      <c r="R43" s="563">
        <f t="shared" si="144"/>
        <v>0</v>
      </c>
      <c r="S43" s="566">
        <f t="shared" si="144"/>
        <v>0</v>
      </c>
      <c r="T43" s="563">
        <f t="shared" si="144"/>
        <v>0</v>
      </c>
      <c r="U43" s="566">
        <f t="shared" ref="U43:V43" si="145">Q43+S43</f>
        <v>0</v>
      </c>
      <c r="V43" s="563">
        <f t="shared" si="145"/>
        <v>0</v>
      </c>
      <c r="W43" s="566">
        <f t="shared" ref="W43:Z43" si="146">O43-U43</f>
        <v>0</v>
      </c>
      <c r="X43" s="563">
        <f t="shared" si="146"/>
        <v>0</v>
      </c>
      <c r="Y43" s="566">
        <f t="shared" si="146"/>
        <v>0</v>
      </c>
      <c r="Z43" s="563">
        <f t="shared" si="146"/>
        <v>0</v>
      </c>
      <c r="AA43" s="566">
        <f t="shared" ref="AA43:AC43" si="147">AA8+AA15+AA22+AA29+AA36</f>
        <v>0</v>
      </c>
      <c r="AB43" s="563">
        <f t="shared" si="147"/>
        <v>0</v>
      </c>
      <c r="AC43" s="566">
        <f t="shared" si="147"/>
        <v>0</v>
      </c>
      <c r="AD43" s="568"/>
      <c r="AE43" s="568"/>
    </row>
    <row r="44" spans="1:31" ht="15.75">
      <c r="A44" s="702"/>
      <c r="B44" s="557" t="s">
        <v>1959</v>
      </c>
      <c r="C44" s="562">
        <f t="shared" ref="C44:F44" si="148">C9+C16+C23+C30+C37</f>
        <v>0</v>
      </c>
      <c r="D44" s="563">
        <f t="shared" si="148"/>
        <v>0</v>
      </c>
      <c r="E44" s="566">
        <f t="shared" si="148"/>
        <v>1630</v>
      </c>
      <c r="F44" s="563">
        <f t="shared" si="148"/>
        <v>23.49</v>
      </c>
      <c r="G44" s="566">
        <f t="shared" ref="G44:H44" si="149">C44+E44</f>
        <v>1630</v>
      </c>
      <c r="H44" s="563">
        <f t="shared" si="149"/>
        <v>23.49</v>
      </c>
      <c r="I44" s="566">
        <f t="shared" ref="I44:N44" si="150">I9+I16+I23+I30+I37</f>
        <v>1630</v>
      </c>
      <c r="J44" s="563">
        <f t="shared" si="150"/>
        <v>23.49</v>
      </c>
      <c r="K44" s="566">
        <f t="shared" si="150"/>
        <v>1506</v>
      </c>
      <c r="L44" s="563">
        <f t="shared" si="150"/>
        <v>19.34</v>
      </c>
      <c r="M44" s="566">
        <f t="shared" si="150"/>
        <v>124</v>
      </c>
      <c r="N44" s="563">
        <f t="shared" si="150"/>
        <v>1.36</v>
      </c>
      <c r="O44" s="566">
        <f t="shared" ref="O44:P44" si="151">K44+M44</f>
        <v>1630</v>
      </c>
      <c r="P44" s="563">
        <f t="shared" si="151"/>
        <v>20.7</v>
      </c>
      <c r="Q44" s="566">
        <f t="shared" ref="Q44:T44" si="152">Q9+Q16+Q23+Q30+Q37</f>
        <v>757</v>
      </c>
      <c r="R44" s="563">
        <f t="shared" si="152"/>
        <v>9.9700000000000006</v>
      </c>
      <c r="S44" s="566">
        <f t="shared" si="152"/>
        <v>157</v>
      </c>
      <c r="T44" s="563">
        <f t="shared" si="152"/>
        <v>2.16</v>
      </c>
      <c r="U44" s="566">
        <f t="shared" ref="U44:V44" si="153">Q44+S44</f>
        <v>914</v>
      </c>
      <c r="V44" s="563">
        <f t="shared" si="153"/>
        <v>12.13</v>
      </c>
      <c r="W44" s="566">
        <f t="shared" ref="W44:Z44" si="154">O44-U44</f>
        <v>716</v>
      </c>
      <c r="X44" s="563">
        <f t="shared" si="154"/>
        <v>8.5699999999999985</v>
      </c>
      <c r="Y44" s="566">
        <f t="shared" si="154"/>
        <v>41</v>
      </c>
      <c r="Z44" s="563">
        <f t="shared" si="154"/>
        <v>1.4000000000000021</v>
      </c>
      <c r="AA44" s="566">
        <f t="shared" ref="AA44:AC44" si="155">AA9+AA16+AA23+AA30+AA37</f>
        <v>0</v>
      </c>
      <c r="AB44" s="563">
        <f t="shared" si="155"/>
        <v>0</v>
      </c>
      <c r="AC44" s="566">
        <f t="shared" si="155"/>
        <v>0</v>
      </c>
      <c r="AD44" s="568"/>
      <c r="AE44" s="568"/>
    </row>
    <row r="45" spans="1:31" ht="15.75">
      <c r="A45" s="702"/>
      <c r="B45" s="557" t="s">
        <v>1960</v>
      </c>
      <c r="C45" s="562">
        <f t="shared" ref="C45:F45" si="156">C10+C17+C24+C31+C38</f>
        <v>0</v>
      </c>
      <c r="D45" s="563">
        <f t="shared" si="156"/>
        <v>0</v>
      </c>
      <c r="E45" s="566">
        <f t="shared" si="156"/>
        <v>9767</v>
      </c>
      <c r="F45" s="563">
        <f t="shared" si="156"/>
        <v>113.16</v>
      </c>
      <c r="G45" s="566">
        <f t="shared" ref="G45:H45" si="157">C45+E45</f>
        <v>9767</v>
      </c>
      <c r="H45" s="563">
        <f t="shared" si="157"/>
        <v>113.16</v>
      </c>
      <c r="I45" s="566">
        <f t="shared" ref="I45:N45" si="158">I10+I17+I24+I31+I38</f>
        <v>9767</v>
      </c>
      <c r="J45" s="563">
        <f t="shared" si="158"/>
        <v>113.16</v>
      </c>
      <c r="K45" s="566">
        <f t="shared" si="158"/>
        <v>9378</v>
      </c>
      <c r="L45" s="563">
        <f t="shared" si="158"/>
        <v>103.07</v>
      </c>
      <c r="M45" s="566">
        <f t="shared" si="158"/>
        <v>389</v>
      </c>
      <c r="N45" s="563">
        <f t="shared" si="158"/>
        <v>3.6</v>
      </c>
      <c r="O45" s="566">
        <f t="shared" ref="O45:P45" si="159">K45+M45</f>
        <v>9767</v>
      </c>
      <c r="P45" s="563">
        <f t="shared" si="159"/>
        <v>106.66999999999999</v>
      </c>
      <c r="Q45" s="566">
        <f t="shared" ref="Q45:T45" si="160">Q10+Q17+Q24+Q31+Q38</f>
        <v>4649</v>
      </c>
      <c r="R45" s="563">
        <f t="shared" si="160"/>
        <v>43.900000000000006</v>
      </c>
      <c r="S45" s="566">
        <f t="shared" si="160"/>
        <v>732</v>
      </c>
      <c r="T45" s="563">
        <f t="shared" si="160"/>
        <v>7.620000000000001</v>
      </c>
      <c r="U45" s="566">
        <f t="shared" ref="U45:V45" si="161">Q45+S45</f>
        <v>5381</v>
      </c>
      <c r="V45" s="563">
        <f t="shared" si="161"/>
        <v>51.52000000000001</v>
      </c>
      <c r="W45" s="566">
        <f t="shared" ref="W45:Z45" si="162">O45-U45</f>
        <v>4386</v>
      </c>
      <c r="X45" s="563">
        <f t="shared" si="162"/>
        <v>55.149999999999977</v>
      </c>
      <c r="Y45" s="566">
        <f t="shared" si="162"/>
        <v>263</v>
      </c>
      <c r="Z45" s="563">
        <f t="shared" si="162"/>
        <v>-11.249999999999972</v>
      </c>
      <c r="AA45" s="566">
        <f t="shared" ref="AA45:AC45" si="163">AA10+AA17+AA24+AA31+AA38</f>
        <v>0</v>
      </c>
      <c r="AB45" s="563">
        <f t="shared" si="163"/>
        <v>0</v>
      </c>
      <c r="AC45" s="566">
        <f t="shared" si="163"/>
        <v>0</v>
      </c>
      <c r="AD45" s="568"/>
      <c r="AE45" s="568"/>
    </row>
    <row r="46" spans="1:31" ht="15.75">
      <c r="A46" s="702"/>
      <c r="B46" s="557" t="s">
        <v>1961</v>
      </c>
      <c r="C46" s="562">
        <f t="shared" ref="C46:F46" si="164">C11+C18+C25+C32+C39</f>
        <v>0</v>
      </c>
      <c r="D46" s="563">
        <f t="shared" si="164"/>
        <v>0</v>
      </c>
      <c r="E46" s="566">
        <f t="shared" si="164"/>
        <v>1200</v>
      </c>
      <c r="F46" s="563">
        <f t="shared" si="164"/>
        <v>16.36</v>
      </c>
      <c r="G46" s="566">
        <f t="shared" ref="G46:H46" si="165">C46+E46</f>
        <v>1200</v>
      </c>
      <c r="H46" s="563">
        <f t="shared" si="165"/>
        <v>16.36</v>
      </c>
      <c r="I46" s="566">
        <f t="shared" ref="I46:N46" si="166">I11+I18+I25+I32+I39</f>
        <v>1200</v>
      </c>
      <c r="J46" s="563">
        <f t="shared" si="166"/>
        <v>16.36</v>
      </c>
      <c r="K46" s="566">
        <f t="shared" si="166"/>
        <v>1182</v>
      </c>
      <c r="L46" s="563">
        <f t="shared" si="166"/>
        <v>15.600000000000001</v>
      </c>
      <c r="M46" s="566">
        <f t="shared" si="166"/>
        <v>18</v>
      </c>
      <c r="N46" s="563">
        <f t="shared" si="166"/>
        <v>0.29000000000000004</v>
      </c>
      <c r="O46" s="566">
        <f t="shared" ref="O46:P46" si="167">K46+M46</f>
        <v>1200</v>
      </c>
      <c r="P46" s="563">
        <f t="shared" si="167"/>
        <v>15.89</v>
      </c>
      <c r="Q46" s="566">
        <f t="shared" ref="Q46:T46" si="168">Q11+Q18+Q25+Q32+Q39</f>
        <v>569</v>
      </c>
      <c r="R46" s="563">
        <f t="shared" si="168"/>
        <v>7.43</v>
      </c>
      <c r="S46" s="566">
        <f t="shared" si="168"/>
        <v>39</v>
      </c>
      <c r="T46" s="563">
        <f t="shared" si="168"/>
        <v>1.1100000000000001</v>
      </c>
      <c r="U46" s="566">
        <f t="shared" ref="U46:V46" si="169">Q46+S46</f>
        <v>608</v>
      </c>
      <c r="V46" s="563">
        <f t="shared" si="169"/>
        <v>8.5399999999999991</v>
      </c>
      <c r="W46" s="566">
        <f t="shared" ref="W46:Z46" si="170">O46-U46</f>
        <v>592</v>
      </c>
      <c r="X46" s="563">
        <f t="shared" si="170"/>
        <v>7.3500000000000014</v>
      </c>
      <c r="Y46" s="566">
        <f t="shared" si="170"/>
        <v>-23</v>
      </c>
      <c r="Z46" s="563">
        <f t="shared" si="170"/>
        <v>7.9999999999998295E-2</v>
      </c>
      <c r="AA46" s="566">
        <f t="shared" ref="AA46:AC46" si="171">AA11+AA18+AA25+AA32+AA39</f>
        <v>0</v>
      </c>
      <c r="AB46" s="563">
        <f t="shared" si="171"/>
        <v>0</v>
      </c>
      <c r="AC46" s="566">
        <f t="shared" si="171"/>
        <v>0</v>
      </c>
      <c r="AD46" s="568"/>
      <c r="AE46" s="568"/>
    </row>
    <row r="47" spans="1:31" ht="15.75">
      <c r="A47" s="702"/>
      <c r="B47" s="557" t="s">
        <v>49</v>
      </c>
      <c r="C47" s="562">
        <f t="shared" ref="C47:F47" si="172">C12+C19+C26+C33+C40</f>
        <v>0</v>
      </c>
      <c r="D47" s="563">
        <f t="shared" si="172"/>
        <v>0</v>
      </c>
      <c r="E47" s="566">
        <f t="shared" si="172"/>
        <v>228</v>
      </c>
      <c r="F47" s="563">
        <f t="shared" si="172"/>
        <v>3.319</v>
      </c>
      <c r="G47" s="566">
        <f t="shared" ref="G47:H47" si="173">C47+E47</f>
        <v>228</v>
      </c>
      <c r="H47" s="563">
        <f t="shared" si="173"/>
        <v>3.319</v>
      </c>
      <c r="I47" s="566">
        <f t="shared" ref="I47:N47" si="174">I12+I19+I26+I33+I40</f>
        <v>228</v>
      </c>
      <c r="J47" s="563">
        <f t="shared" si="174"/>
        <v>3.319</v>
      </c>
      <c r="K47" s="566">
        <f t="shared" si="174"/>
        <v>218</v>
      </c>
      <c r="L47" s="563">
        <f t="shared" si="174"/>
        <v>3.2679999999999998</v>
      </c>
      <c r="M47" s="566">
        <f t="shared" si="174"/>
        <v>10</v>
      </c>
      <c r="N47" s="563">
        <f t="shared" si="174"/>
        <v>0.19999999999999998</v>
      </c>
      <c r="O47" s="566">
        <f t="shared" ref="O47:P47" si="175">K47+M47</f>
        <v>228</v>
      </c>
      <c r="P47" s="563">
        <f t="shared" si="175"/>
        <v>3.468</v>
      </c>
      <c r="Q47" s="566">
        <f t="shared" ref="Q47:T47" si="176">Q12+Q19+Q26+Q33+Q40</f>
        <v>114</v>
      </c>
      <c r="R47" s="563">
        <f t="shared" si="176"/>
        <v>1.74</v>
      </c>
      <c r="S47" s="566">
        <f t="shared" si="176"/>
        <v>20</v>
      </c>
      <c r="T47" s="563">
        <f t="shared" si="176"/>
        <v>0.61999999999999988</v>
      </c>
      <c r="U47" s="566">
        <f t="shared" ref="U47:V47" si="177">Q47+S47</f>
        <v>134</v>
      </c>
      <c r="V47" s="563">
        <f t="shared" si="177"/>
        <v>2.36</v>
      </c>
      <c r="W47" s="566">
        <f t="shared" ref="W47:Z47" si="178">O47-U47</f>
        <v>94</v>
      </c>
      <c r="X47" s="563">
        <f t="shared" si="178"/>
        <v>1.1080000000000001</v>
      </c>
      <c r="Y47" s="566">
        <f t="shared" si="178"/>
        <v>20</v>
      </c>
      <c r="Z47" s="563">
        <f t="shared" si="178"/>
        <v>0.6319999999999999</v>
      </c>
      <c r="AA47" s="566">
        <f t="shared" ref="AA47:AC47" si="179">AA12+AA19+AA26+AA33+AA40</f>
        <v>0</v>
      </c>
      <c r="AB47" s="563">
        <f t="shared" si="179"/>
        <v>0</v>
      </c>
      <c r="AC47" s="566">
        <f t="shared" si="179"/>
        <v>0</v>
      </c>
      <c r="AD47" s="568"/>
      <c r="AE47" s="568"/>
    </row>
    <row r="48" spans="1:31" ht="15.75">
      <c r="A48" s="702"/>
      <c r="B48" s="576" t="s">
        <v>1962</v>
      </c>
      <c r="C48" s="562">
        <f t="shared" ref="C48:F48" si="180">C13+C20+C27+C34+C41</f>
        <v>0</v>
      </c>
      <c r="D48" s="563">
        <f t="shared" si="180"/>
        <v>0</v>
      </c>
      <c r="E48" s="562">
        <f t="shared" si="180"/>
        <v>0</v>
      </c>
      <c r="F48" s="563">
        <f t="shared" si="180"/>
        <v>0</v>
      </c>
      <c r="G48" s="562">
        <f t="shared" ref="G48:H48" si="181">C48+E48</f>
        <v>0</v>
      </c>
      <c r="H48" s="563">
        <f t="shared" si="181"/>
        <v>0</v>
      </c>
      <c r="I48" s="566">
        <f t="shared" ref="I48:N48" si="182">I13+I20+I27+I34+I41</f>
        <v>0</v>
      </c>
      <c r="J48" s="563">
        <f t="shared" si="182"/>
        <v>0</v>
      </c>
      <c r="K48" s="566">
        <f t="shared" si="182"/>
        <v>0</v>
      </c>
      <c r="L48" s="563">
        <f t="shared" si="182"/>
        <v>0</v>
      </c>
      <c r="M48" s="566">
        <f t="shared" si="182"/>
        <v>0</v>
      </c>
      <c r="N48" s="563">
        <f t="shared" si="182"/>
        <v>0</v>
      </c>
      <c r="O48" s="566">
        <f t="shared" ref="O48:P48" si="183">K48+M48</f>
        <v>0</v>
      </c>
      <c r="P48" s="563">
        <f t="shared" si="183"/>
        <v>0</v>
      </c>
      <c r="Q48" s="566">
        <f t="shared" ref="Q48:T48" si="184">Q13+Q20+Q27+Q34+Q41</f>
        <v>0</v>
      </c>
      <c r="R48" s="563">
        <f t="shared" si="184"/>
        <v>0</v>
      </c>
      <c r="S48" s="566">
        <f t="shared" si="184"/>
        <v>0</v>
      </c>
      <c r="T48" s="563">
        <f t="shared" si="184"/>
        <v>0</v>
      </c>
      <c r="U48" s="566">
        <f t="shared" ref="U48:V48" si="185">Q48+S48</f>
        <v>0</v>
      </c>
      <c r="V48" s="563">
        <f t="shared" si="185"/>
        <v>0</v>
      </c>
      <c r="W48" s="566">
        <f t="shared" ref="W48:Z48" si="186">O48-U48</f>
        <v>0</v>
      </c>
      <c r="X48" s="563">
        <f t="shared" si="186"/>
        <v>0</v>
      </c>
      <c r="Y48" s="566">
        <f t="shared" si="186"/>
        <v>0</v>
      </c>
      <c r="Z48" s="563">
        <f t="shared" si="186"/>
        <v>0</v>
      </c>
      <c r="AA48" s="566">
        <f t="shared" ref="AA48:AC48" si="187">AA13+AA20+AA27+AA34+AA41</f>
        <v>0</v>
      </c>
      <c r="AB48" s="563">
        <f t="shared" si="187"/>
        <v>0</v>
      </c>
      <c r="AC48" s="566">
        <f t="shared" si="187"/>
        <v>0</v>
      </c>
      <c r="AD48" s="568"/>
      <c r="AE48" s="568"/>
    </row>
    <row r="49" spans="1:31" ht="15.75">
      <c r="A49" s="689"/>
      <c r="B49" s="581" t="s">
        <v>14</v>
      </c>
      <c r="C49" s="582">
        <f t="shared" ref="C49:AC49" si="188">SUM(C43:C48)</f>
        <v>0</v>
      </c>
      <c r="D49" s="583">
        <f t="shared" si="188"/>
        <v>0</v>
      </c>
      <c r="E49" s="584">
        <f t="shared" si="188"/>
        <v>12825</v>
      </c>
      <c r="F49" s="583">
        <f t="shared" si="188"/>
        <v>156.32899999999998</v>
      </c>
      <c r="G49" s="584">
        <f t="shared" si="188"/>
        <v>12825</v>
      </c>
      <c r="H49" s="583">
        <f t="shared" si="188"/>
        <v>156.32899999999998</v>
      </c>
      <c r="I49" s="584">
        <f t="shared" si="188"/>
        <v>12825</v>
      </c>
      <c r="J49" s="583">
        <f t="shared" si="188"/>
        <v>156.32899999999998</v>
      </c>
      <c r="K49" s="584">
        <f t="shared" si="188"/>
        <v>12284</v>
      </c>
      <c r="L49" s="583">
        <f t="shared" si="188"/>
        <v>141.27799999999999</v>
      </c>
      <c r="M49" s="584">
        <f t="shared" si="188"/>
        <v>541</v>
      </c>
      <c r="N49" s="583">
        <f t="shared" si="188"/>
        <v>5.45</v>
      </c>
      <c r="O49" s="584">
        <f t="shared" si="188"/>
        <v>12825</v>
      </c>
      <c r="P49" s="583">
        <f t="shared" si="188"/>
        <v>146.72799999999998</v>
      </c>
      <c r="Q49" s="584">
        <f t="shared" si="188"/>
        <v>6089</v>
      </c>
      <c r="R49" s="583">
        <f t="shared" si="188"/>
        <v>63.040000000000006</v>
      </c>
      <c r="S49" s="584">
        <f t="shared" si="188"/>
        <v>948</v>
      </c>
      <c r="T49" s="583">
        <f t="shared" si="188"/>
        <v>11.51</v>
      </c>
      <c r="U49" s="584">
        <f t="shared" si="188"/>
        <v>7037</v>
      </c>
      <c r="V49" s="583">
        <f t="shared" si="188"/>
        <v>74.550000000000011</v>
      </c>
      <c r="W49" s="584">
        <f t="shared" si="188"/>
        <v>5788</v>
      </c>
      <c r="X49" s="583">
        <f t="shared" si="188"/>
        <v>72.177999999999983</v>
      </c>
      <c r="Y49" s="584">
        <f t="shared" si="188"/>
        <v>301</v>
      </c>
      <c r="Z49" s="583">
        <f t="shared" si="188"/>
        <v>-9.1379999999999715</v>
      </c>
      <c r="AA49" s="584">
        <f t="shared" si="188"/>
        <v>0</v>
      </c>
      <c r="AB49" s="583">
        <f t="shared" si="188"/>
        <v>0</v>
      </c>
      <c r="AC49" s="584">
        <f t="shared" si="188"/>
        <v>0</v>
      </c>
      <c r="AD49" s="812" t="s">
        <v>1964</v>
      </c>
      <c r="AE49" s="681"/>
    </row>
    <row r="50" spans="1:31" ht="12.75">
      <c r="A50" s="542"/>
    </row>
    <row r="51" spans="1:31" ht="12.75">
      <c r="A51" s="542"/>
    </row>
    <row r="52" spans="1:31" ht="12.75">
      <c r="A52" s="542"/>
    </row>
    <row r="53" spans="1:31" ht="12.75">
      <c r="A53" s="542"/>
    </row>
    <row r="54" spans="1:31" ht="12.75">
      <c r="A54" s="542"/>
    </row>
    <row r="55" spans="1:31" ht="12.75">
      <c r="A55" s="542"/>
    </row>
    <row r="56" spans="1:31" ht="12.75">
      <c r="A56" s="542"/>
    </row>
    <row r="57" spans="1:31" ht="12.75">
      <c r="A57" s="542"/>
    </row>
    <row r="58" spans="1:31" ht="12.75">
      <c r="A58" s="542"/>
    </row>
    <row r="59" spans="1:31" ht="12.75">
      <c r="A59" s="542"/>
    </row>
    <row r="60" spans="1:31" ht="12.75">
      <c r="A60" s="542"/>
    </row>
    <row r="61" spans="1:31" ht="12.75">
      <c r="A61" s="542"/>
    </row>
    <row r="62" spans="1:31" ht="12.75">
      <c r="A62" s="542"/>
    </row>
    <row r="63" spans="1:31" ht="12.75">
      <c r="A63" s="542"/>
    </row>
    <row r="64" spans="1:31" ht="12.75">
      <c r="A64" s="542"/>
    </row>
    <row r="65" spans="1:1" ht="12.75">
      <c r="A65" s="542"/>
    </row>
    <row r="66" spans="1:1" ht="12.75">
      <c r="A66" s="542"/>
    </row>
    <row r="67" spans="1:1" ht="12.75">
      <c r="A67" s="542"/>
    </row>
    <row r="68" spans="1:1" ht="12.75">
      <c r="A68" s="542"/>
    </row>
    <row r="69" spans="1:1" ht="12.75">
      <c r="A69" s="542"/>
    </row>
    <row r="70" spans="1:1" ht="12.75">
      <c r="A70" s="542"/>
    </row>
    <row r="71" spans="1:1" ht="12.75">
      <c r="A71" s="542"/>
    </row>
    <row r="72" spans="1:1" ht="12.75">
      <c r="A72" s="542"/>
    </row>
    <row r="73" spans="1:1" ht="12.75">
      <c r="A73" s="542"/>
    </row>
    <row r="74" spans="1:1" ht="12.75">
      <c r="A74" s="542"/>
    </row>
    <row r="75" spans="1:1" ht="12.75">
      <c r="A75" s="542"/>
    </row>
    <row r="76" spans="1:1" ht="12.75">
      <c r="A76" s="542"/>
    </row>
    <row r="77" spans="1:1" ht="12.75">
      <c r="A77" s="542"/>
    </row>
    <row r="78" spans="1:1" ht="12.75">
      <c r="A78" s="542"/>
    </row>
    <row r="79" spans="1:1" ht="12.75">
      <c r="A79" s="542"/>
    </row>
    <row r="80" spans="1:1" ht="12.75">
      <c r="A80" s="542"/>
    </row>
    <row r="81" spans="1:1" ht="12.75">
      <c r="A81" s="542"/>
    </row>
    <row r="82" spans="1:1" ht="12.75">
      <c r="A82" s="542"/>
    </row>
    <row r="83" spans="1:1" ht="12.75">
      <c r="A83" s="542"/>
    </row>
    <row r="84" spans="1:1" ht="12.75">
      <c r="A84" s="542"/>
    </row>
    <row r="85" spans="1:1" ht="12.75">
      <c r="A85" s="542"/>
    </row>
    <row r="86" spans="1:1" ht="12.75">
      <c r="A86" s="542"/>
    </row>
    <row r="87" spans="1:1" ht="12.75">
      <c r="A87" s="542"/>
    </row>
    <row r="88" spans="1:1" ht="12.75">
      <c r="A88" s="542"/>
    </row>
    <row r="89" spans="1:1" ht="12.75">
      <c r="A89" s="542"/>
    </row>
    <row r="90" spans="1:1" ht="12.75">
      <c r="A90" s="542"/>
    </row>
    <row r="91" spans="1:1" ht="12.75">
      <c r="A91" s="542"/>
    </row>
    <row r="92" spans="1:1" ht="12.75">
      <c r="A92" s="542"/>
    </row>
    <row r="93" spans="1:1" ht="12.75">
      <c r="A93" s="542"/>
    </row>
    <row r="94" spans="1:1" ht="12.75">
      <c r="A94" s="542"/>
    </row>
    <row r="95" spans="1:1" ht="12.75">
      <c r="A95" s="542"/>
    </row>
    <row r="96" spans="1:1" ht="12.75">
      <c r="A96" s="542"/>
    </row>
    <row r="97" spans="1:1" ht="12.75">
      <c r="A97" s="542"/>
    </row>
    <row r="98" spans="1:1" ht="12.75">
      <c r="A98" s="542"/>
    </row>
    <row r="99" spans="1:1" ht="12.75">
      <c r="A99" s="542"/>
    </row>
    <row r="100" spans="1:1" ht="12.75">
      <c r="A100" s="542"/>
    </row>
    <row r="101" spans="1:1" ht="12.75">
      <c r="A101" s="542"/>
    </row>
    <row r="102" spans="1:1" ht="12.75">
      <c r="A102" s="542"/>
    </row>
    <row r="103" spans="1:1" ht="12.75">
      <c r="A103" s="542"/>
    </row>
    <row r="104" spans="1:1" ht="12.75">
      <c r="A104" s="542"/>
    </row>
    <row r="105" spans="1:1" ht="12.75">
      <c r="A105" s="542"/>
    </row>
    <row r="106" spans="1:1" ht="12.75">
      <c r="A106" s="542"/>
    </row>
    <row r="107" spans="1:1" ht="12.75">
      <c r="A107" s="542"/>
    </row>
    <row r="108" spans="1:1" ht="12.75">
      <c r="A108" s="542"/>
    </row>
    <row r="109" spans="1:1" ht="12.75">
      <c r="A109" s="542"/>
    </row>
    <row r="110" spans="1:1" ht="12.75">
      <c r="A110" s="542"/>
    </row>
    <row r="111" spans="1:1" ht="12.75">
      <c r="A111" s="542"/>
    </row>
    <row r="112" spans="1:1" ht="12.75">
      <c r="A112" s="542"/>
    </row>
    <row r="113" spans="1:1" ht="12.75">
      <c r="A113" s="542"/>
    </row>
    <row r="114" spans="1:1" ht="12.75">
      <c r="A114" s="542"/>
    </row>
    <row r="115" spans="1:1" ht="12.75">
      <c r="A115" s="542"/>
    </row>
    <row r="116" spans="1:1" ht="12.75">
      <c r="A116" s="542"/>
    </row>
    <row r="117" spans="1:1" ht="12.75">
      <c r="A117" s="542"/>
    </row>
    <row r="118" spans="1:1" ht="12.75">
      <c r="A118" s="542"/>
    </row>
    <row r="119" spans="1:1" ht="12.75">
      <c r="A119" s="542"/>
    </row>
    <row r="120" spans="1:1" ht="12.75">
      <c r="A120" s="542"/>
    </row>
    <row r="121" spans="1:1" ht="12.75">
      <c r="A121" s="542"/>
    </row>
    <row r="122" spans="1:1" ht="12.75">
      <c r="A122" s="542"/>
    </row>
    <row r="123" spans="1:1" ht="12.75">
      <c r="A123" s="542"/>
    </row>
    <row r="124" spans="1:1" ht="12.75">
      <c r="A124" s="542"/>
    </row>
    <row r="125" spans="1:1" ht="12.75">
      <c r="A125" s="542"/>
    </row>
    <row r="126" spans="1:1" ht="12.75">
      <c r="A126" s="542"/>
    </row>
    <row r="127" spans="1:1" ht="12.75">
      <c r="A127" s="542"/>
    </row>
    <row r="128" spans="1:1" ht="12.75">
      <c r="A128" s="542"/>
    </row>
    <row r="129" spans="1:1" ht="12.75">
      <c r="A129" s="542"/>
    </row>
    <row r="130" spans="1:1" ht="12.75">
      <c r="A130" s="542"/>
    </row>
    <row r="131" spans="1:1" ht="12.75">
      <c r="A131" s="542"/>
    </row>
    <row r="132" spans="1:1" ht="12.75">
      <c r="A132" s="542"/>
    </row>
    <row r="133" spans="1:1" ht="12.75">
      <c r="A133" s="542"/>
    </row>
    <row r="134" spans="1:1" ht="12.75">
      <c r="A134" s="542"/>
    </row>
    <row r="135" spans="1:1" ht="12.75">
      <c r="A135" s="542"/>
    </row>
    <row r="136" spans="1:1" ht="12.75">
      <c r="A136" s="542"/>
    </row>
    <row r="137" spans="1:1" ht="12.75">
      <c r="A137" s="542"/>
    </row>
    <row r="138" spans="1:1" ht="12.75">
      <c r="A138" s="542"/>
    </row>
    <row r="139" spans="1:1" ht="12.75">
      <c r="A139" s="542"/>
    </row>
    <row r="140" spans="1:1" ht="12.75">
      <c r="A140" s="542"/>
    </row>
    <row r="141" spans="1:1" ht="12.75">
      <c r="A141" s="542"/>
    </row>
    <row r="142" spans="1:1" ht="12.75">
      <c r="A142" s="542"/>
    </row>
    <row r="143" spans="1:1" ht="12.75">
      <c r="A143" s="542"/>
    </row>
    <row r="144" spans="1:1" ht="12.75">
      <c r="A144" s="542"/>
    </row>
    <row r="145" spans="1:1" ht="12.75">
      <c r="A145" s="542"/>
    </row>
    <row r="146" spans="1:1" ht="12.75">
      <c r="A146" s="542"/>
    </row>
    <row r="147" spans="1:1" ht="12.75">
      <c r="A147" s="542"/>
    </row>
    <row r="148" spans="1:1" ht="12.75">
      <c r="A148" s="542"/>
    </row>
    <row r="149" spans="1:1" ht="12.75">
      <c r="A149" s="542"/>
    </row>
    <row r="150" spans="1:1" ht="12.75">
      <c r="A150" s="542"/>
    </row>
    <row r="151" spans="1:1" ht="12.75">
      <c r="A151" s="542"/>
    </row>
    <row r="152" spans="1:1" ht="12.75">
      <c r="A152" s="542"/>
    </row>
    <row r="153" spans="1:1" ht="12.75">
      <c r="A153" s="542"/>
    </row>
    <row r="154" spans="1:1" ht="12.75">
      <c r="A154" s="542"/>
    </row>
    <row r="155" spans="1:1" ht="12.75">
      <c r="A155" s="542"/>
    </row>
    <row r="156" spans="1:1" ht="12.75">
      <c r="A156" s="542"/>
    </row>
    <row r="157" spans="1:1" ht="12.75">
      <c r="A157" s="542"/>
    </row>
    <row r="158" spans="1:1" ht="12.75">
      <c r="A158" s="542"/>
    </row>
    <row r="159" spans="1:1" ht="12.75">
      <c r="A159" s="542"/>
    </row>
    <row r="160" spans="1:1" ht="12.75">
      <c r="A160" s="542"/>
    </row>
    <row r="161" spans="1:1" ht="12.75">
      <c r="A161" s="542"/>
    </row>
    <row r="162" spans="1:1" ht="12.75">
      <c r="A162" s="542"/>
    </row>
    <row r="163" spans="1:1" ht="12.75">
      <c r="A163" s="542"/>
    </row>
    <row r="164" spans="1:1" ht="12.75">
      <c r="A164" s="542"/>
    </row>
    <row r="165" spans="1:1" ht="12.75">
      <c r="A165" s="542"/>
    </row>
    <row r="166" spans="1:1" ht="12.75">
      <c r="A166" s="542"/>
    </row>
    <row r="167" spans="1:1" ht="12.75">
      <c r="A167" s="542"/>
    </row>
    <row r="168" spans="1:1" ht="12.75">
      <c r="A168" s="542"/>
    </row>
    <row r="169" spans="1:1" ht="12.75">
      <c r="A169" s="542"/>
    </row>
    <row r="170" spans="1:1" ht="12.75">
      <c r="A170" s="542"/>
    </row>
    <row r="171" spans="1:1" ht="12.75">
      <c r="A171" s="542"/>
    </row>
    <row r="172" spans="1:1" ht="12.75">
      <c r="A172" s="542"/>
    </row>
    <row r="173" spans="1:1" ht="12.75">
      <c r="A173" s="542"/>
    </row>
    <row r="174" spans="1:1" ht="12.75">
      <c r="A174" s="542"/>
    </row>
    <row r="175" spans="1:1" ht="12.75">
      <c r="A175" s="542"/>
    </row>
    <row r="176" spans="1:1" ht="12.75">
      <c r="A176" s="542"/>
    </row>
    <row r="177" spans="1:1" ht="12.75">
      <c r="A177" s="542"/>
    </row>
    <row r="178" spans="1:1" ht="12.75">
      <c r="A178" s="542"/>
    </row>
    <row r="179" spans="1:1" ht="12.75">
      <c r="A179" s="542"/>
    </row>
    <row r="180" spans="1:1" ht="12.75">
      <c r="A180" s="542"/>
    </row>
    <row r="181" spans="1:1" ht="12.75">
      <c r="A181" s="542"/>
    </row>
    <row r="182" spans="1:1" ht="12.75">
      <c r="A182" s="542"/>
    </row>
    <row r="183" spans="1:1" ht="12.75">
      <c r="A183" s="542"/>
    </row>
    <row r="184" spans="1:1" ht="12.75">
      <c r="A184" s="542"/>
    </row>
    <row r="185" spans="1:1" ht="12.75">
      <c r="A185" s="542"/>
    </row>
    <row r="186" spans="1:1" ht="12.75">
      <c r="A186" s="542"/>
    </row>
    <row r="187" spans="1:1" ht="12.75">
      <c r="A187" s="542"/>
    </row>
    <row r="188" spans="1:1" ht="12.75">
      <c r="A188" s="542"/>
    </row>
    <row r="189" spans="1:1" ht="12.75">
      <c r="A189" s="542"/>
    </row>
    <row r="190" spans="1:1" ht="12.75">
      <c r="A190" s="542"/>
    </row>
    <row r="191" spans="1:1" ht="12.75">
      <c r="A191" s="542"/>
    </row>
    <row r="192" spans="1:1" ht="12.75">
      <c r="A192" s="542"/>
    </row>
    <row r="193" spans="1:1" ht="12.75">
      <c r="A193" s="542"/>
    </row>
    <row r="194" spans="1:1" ht="12.75">
      <c r="A194" s="542"/>
    </row>
    <row r="195" spans="1:1" ht="12.75">
      <c r="A195" s="542"/>
    </row>
    <row r="196" spans="1:1" ht="12.75">
      <c r="A196" s="542"/>
    </row>
    <row r="197" spans="1:1" ht="12.75">
      <c r="A197" s="542"/>
    </row>
    <row r="198" spans="1:1" ht="12.75">
      <c r="A198" s="542"/>
    </row>
    <row r="199" spans="1:1" ht="12.75">
      <c r="A199" s="542"/>
    </row>
    <row r="200" spans="1:1" ht="12.75">
      <c r="A200" s="542"/>
    </row>
    <row r="201" spans="1:1" ht="12.75">
      <c r="A201" s="542"/>
    </row>
    <row r="202" spans="1:1" ht="12.75">
      <c r="A202" s="542"/>
    </row>
    <row r="203" spans="1:1" ht="12.75">
      <c r="A203" s="542"/>
    </row>
    <row r="204" spans="1:1" ht="12.75">
      <c r="A204" s="542"/>
    </row>
    <row r="205" spans="1:1" ht="12.75">
      <c r="A205" s="542"/>
    </row>
    <row r="206" spans="1:1" ht="12.75">
      <c r="A206" s="542"/>
    </row>
    <row r="207" spans="1:1" ht="12.75">
      <c r="A207" s="542"/>
    </row>
    <row r="208" spans="1:1" ht="12.75">
      <c r="A208" s="542"/>
    </row>
    <row r="209" spans="1:1" ht="12.75">
      <c r="A209" s="542"/>
    </row>
    <row r="210" spans="1:1" ht="12.75">
      <c r="A210" s="542"/>
    </row>
    <row r="211" spans="1:1" ht="12.75">
      <c r="A211" s="542"/>
    </row>
    <row r="212" spans="1:1" ht="12.75">
      <c r="A212" s="542"/>
    </row>
    <row r="213" spans="1:1" ht="12.75">
      <c r="A213" s="542"/>
    </row>
    <row r="214" spans="1:1" ht="12.75">
      <c r="A214" s="542"/>
    </row>
    <row r="215" spans="1:1" ht="12.75">
      <c r="A215" s="542"/>
    </row>
    <row r="216" spans="1:1" ht="12.75">
      <c r="A216" s="542"/>
    </row>
    <row r="217" spans="1:1" ht="12.75">
      <c r="A217" s="542"/>
    </row>
    <row r="218" spans="1:1" ht="12.75">
      <c r="A218" s="542"/>
    </row>
    <row r="219" spans="1:1" ht="12.75">
      <c r="A219" s="542"/>
    </row>
    <row r="220" spans="1:1" ht="12.75">
      <c r="A220" s="542"/>
    </row>
    <row r="221" spans="1:1" ht="12.75">
      <c r="A221" s="542"/>
    </row>
    <row r="222" spans="1:1" ht="12.75">
      <c r="A222" s="542"/>
    </row>
    <row r="223" spans="1:1" ht="12.75">
      <c r="A223" s="542"/>
    </row>
    <row r="224" spans="1:1" ht="12.75">
      <c r="A224" s="542"/>
    </row>
    <row r="225" spans="1:1" ht="12.75">
      <c r="A225" s="542"/>
    </row>
    <row r="226" spans="1:1" ht="12.75">
      <c r="A226" s="542"/>
    </row>
    <row r="227" spans="1:1" ht="12.75">
      <c r="A227" s="542"/>
    </row>
    <row r="228" spans="1:1" ht="12.75">
      <c r="A228" s="542"/>
    </row>
    <row r="229" spans="1:1" ht="12.75">
      <c r="A229" s="542"/>
    </row>
    <row r="230" spans="1:1" ht="12.75">
      <c r="A230" s="542"/>
    </row>
    <row r="231" spans="1:1" ht="12.75">
      <c r="A231" s="542"/>
    </row>
    <row r="232" spans="1:1" ht="12.75">
      <c r="A232" s="542"/>
    </row>
    <row r="233" spans="1:1" ht="12.75">
      <c r="A233" s="542"/>
    </row>
    <row r="234" spans="1:1" ht="12.75">
      <c r="A234" s="542"/>
    </row>
    <row r="235" spans="1:1" ht="12.75">
      <c r="A235" s="542"/>
    </row>
    <row r="236" spans="1:1" ht="12.75">
      <c r="A236" s="542"/>
    </row>
    <row r="237" spans="1:1" ht="12.75">
      <c r="A237" s="542"/>
    </row>
    <row r="238" spans="1:1" ht="12.75">
      <c r="A238" s="542"/>
    </row>
    <row r="239" spans="1:1" ht="12.75">
      <c r="A239" s="542"/>
    </row>
    <row r="240" spans="1:1" ht="12.75">
      <c r="A240" s="542"/>
    </row>
    <row r="241" spans="1:1" ht="12.75">
      <c r="A241" s="542"/>
    </row>
    <row r="242" spans="1:1" ht="12.75">
      <c r="A242" s="542"/>
    </row>
    <row r="243" spans="1:1" ht="12.75">
      <c r="A243" s="542"/>
    </row>
    <row r="244" spans="1:1" ht="12.75">
      <c r="A244" s="542"/>
    </row>
    <row r="245" spans="1:1" ht="12.75">
      <c r="A245" s="542"/>
    </row>
    <row r="246" spans="1:1" ht="12.75">
      <c r="A246" s="542"/>
    </row>
    <row r="247" spans="1:1" ht="12.75">
      <c r="A247" s="542"/>
    </row>
    <row r="248" spans="1:1" ht="12.75">
      <c r="A248" s="542"/>
    </row>
    <row r="249" spans="1:1" ht="12.75">
      <c r="A249" s="542"/>
    </row>
    <row r="250" spans="1:1" ht="12.75">
      <c r="A250" s="542"/>
    </row>
    <row r="251" spans="1:1" ht="12.75">
      <c r="A251" s="542"/>
    </row>
    <row r="252" spans="1:1" ht="12.75">
      <c r="A252" s="542"/>
    </row>
    <row r="253" spans="1:1" ht="12.75">
      <c r="A253" s="542"/>
    </row>
    <row r="254" spans="1:1" ht="12.75">
      <c r="A254" s="542"/>
    </row>
    <row r="255" spans="1:1" ht="12.75">
      <c r="A255" s="542"/>
    </row>
    <row r="256" spans="1:1" ht="12.75">
      <c r="A256" s="542"/>
    </row>
    <row r="257" spans="1:1" ht="12.75">
      <c r="A257" s="542"/>
    </row>
    <row r="258" spans="1:1" ht="12.75">
      <c r="A258" s="542"/>
    </row>
    <row r="259" spans="1:1" ht="12.75">
      <c r="A259" s="542"/>
    </row>
    <row r="260" spans="1:1" ht="12.75">
      <c r="A260" s="542"/>
    </row>
    <row r="261" spans="1:1" ht="12.75">
      <c r="A261" s="542"/>
    </row>
    <row r="262" spans="1:1" ht="12.75">
      <c r="A262" s="542"/>
    </row>
    <row r="263" spans="1:1" ht="12.75">
      <c r="A263" s="542"/>
    </row>
    <row r="264" spans="1:1" ht="12.75">
      <c r="A264" s="542"/>
    </row>
    <row r="265" spans="1:1" ht="12.75">
      <c r="A265" s="542"/>
    </row>
    <row r="266" spans="1:1" ht="12.75">
      <c r="A266" s="542"/>
    </row>
    <row r="267" spans="1:1" ht="12.75">
      <c r="A267" s="542"/>
    </row>
    <row r="268" spans="1:1" ht="12.75">
      <c r="A268" s="542"/>
    </row>
    <row r="269" spans="1:1" ht="12.75">
      <c r="A269" s="542"/>
    </row>
    <row r="270" spans="1:1" ht="12.75">
      <c r="A270" s="542"/>
    </row>
    <row r="271" spans="1:1" ht="12.75">
      <c r="A271" s="542"/>
    </row>
    <row r="272" spans="1:1" ht="12.75">
      <c r="A272" s="542"/>
    </row>
    <row r="273" spans="1:1" ht="12.75">
      <c r="A273" s="542"/>
    </row>
    <row r="274" spans="1:1" ht="12.75">
      <c r="A274" s="542"/>
    </row>
    <row r="275" spans="1:1" ht="12.75">
      <c r="A275" s="542"/>
    </row>
    <row r="276" spans="1:1" ht="12.75">
      <c r="A276" s="542"/>
    </row>
    <row r="277" spans="1:1" ht="12.75">
      <c r="A277" s="542"/>
    </row>
    <row r="278" spans="1:1" ht="12.75">
      <c r="A278" s="542"/>
    </row>
    <row r="279" spans="1:1" ht="12.75">
      <c r="A279" s="542"/>
    </row>
    <row r="280" spans="1:1" ht="12.75">
      <c r="A280" s="542"/>
    </row>
    <row r="281" spans="1:1" ht="12.75">
      <c r="A281" s="542"/>
    </row>
    <row r="282" spans="1:1" ht="12.75">
      <c r="A282" s="542"/>
    </row>
    <row r="283" spans="1:1" ht="12.75">
      <c r="A283" s="542"/>
    </row>
    <row r="284" spans="1:1" ht="12.75">
      <c r="A284" s="542"/>
    </row>
    <row r="285" spans="1:1" ht="12.75">
      <c r="A285" s="542"/>
    </row>
    <row r="286" spans="1:1" ht="12.75">
      <c r="A286" s="542"/>
    </row>
    <row r="287" spans="1:1" ht="12.75">
      <c r="A287" s="542"/>
    </row>
    <row r="288" spans="1:1" ht="12.75">
      <c r="A288" s="542"/>
    </row>
    <row r="289" spans="1:1" ht="12.75">
      <c r="A289" s="542"/>
    </row>
    <row r="290" spans="1:1" ht="12.75">
      <c r="A290" s="542"/>
    </row>
    <row r="291" spans="1:1" ht="12.75">
      <c r="A291" s="542"/>
    </row>
    <row r="292" spans="1:1" ht="12.75">
      <c r="A292" s="542"/>
    </row>
    <row r="293" spans="1:1" ht="12.75">
      <c r="A293" s="542"/>
    </row>
    <row r="294" spans="1:1" ht="12.75">
      <c r="A294" s="542"/>
    </row>
    <row r="295" spans="1:1" ht="12.75">
      <c r="A295" s="542"/>
    </row>
    <row r="296" spans="1:1" ht="12.75">
      <c r="A296" s="542"/>
    </row>
    <row r="297" spans="1:1" ht="12.75">
      <c r="A297" s="542"/>
    </row>
    <row r="298" spans="1:1" ht="12.75">
      <c r="A298" s="542"/>
    </row>
    <row r="299" spans="1:1" ht="12.75">
      <c r="A299" s="542"/>
    </row>
    <row r="300" spans="1:1" ht="12.75">
      <c r="A300" s="542"/>
    </row>
    <row r="301" spans="1:1" ht="12.75">
      <c r="A301" s="542"/>
    </row>
    <row r="302" spans="1:1" ht="12.75">
      <c r="A302" s="542"/>
    </row>
    <row r="303" spans="1:1" ht="12.75">
      <c r="A303" s="542"/>
    </row>
    <row r="304" spans="1:1" ht="12.75">
      <c r="A304" s="542"/>
    </row>
    <row r="305" spans="1:1" ht="12.75">
      <c r="A305" s="542"/>
    </row>
    <row r="306" spans="1:1" ht="12.75">
      <c r="A306" s="542"/>
    </row>
    <row r="307" spans="1:1" ht="12.75">
      <c r="A307" s="542"/>
    </row>
    <row r="308" spans="1:1" ht="12.75">
      <c r="A308" s="542"/>
    </row>
    <row r="309" spans="1:1" ht="12.75">
      <c r="A309" s="542"/>
    </row>
    <row r="310" spans="1:1" ht="12.75">
      <c r="A310" s="542"/>
    </row>
    <row r="311" spans="1:1" ht="12.75">
      <c r="A311" s="542"/>
    </row>
    <row r="312" spans="1:1" ht="12.75">
      <c r="A312" s="542"/>
    </row>
    <row r="313" spans="1:1" ht="12.75">
      <c r="A313" s="542"/>
    </row>
    <row r="314" spans="1:1" ht="12.75">
      <c r="A314" s="542"/>
    </row>
    <row r="315" spans="1:1" ht="12.75">
      <c r="A315" s="542"/>
    </row>
    <row r="316" spans="1:1" ht="12.75">
      <c r="A316" s="542"/>
    </row>
    <row r="317" spans="1:1" ht="12.75">
      <c r="A317" s="542"/>
    </row>
    <row r="318" spans="1:1" ht="12.75">
      <c r="A318" s="542"/>
    </row>
    <row r="319" spans="1:1" ht="12.75">
      <c r="A319" s="542"/>
    </row>
    <row r="320" spans="1:1" ht="12.75">
      <c r="A320" s="542"/>
    </row>
    <row r="321" spans="1:1" ht="12.75">
      <c r="A321" s="542"/>
    </row>
    <row r="322" spans="1:1" ht="12.75">
      <c r="A322" s="542"/>
    </row>
    <row r="323" spans="1:1" ht="12.75">
      <c r="A323" s="542"/>
    </row>
    <row r="324" spans="1:1" ht="12.75">
      <c r="A324" s="542"/>
    </row>
    <row r="325" spans="1:1" ht="12.75">
      <c r="A325" s="542"/>
    </row>
    <row r="326" spans="1:1" ht="12.75">
      <c r="A326" s="542"/>
    </row>
    <row r="327" spans="1:1" ht="12.75">
      <c r="A327" s="542"/>
    </row>
    <row r="328" spans="1:1" ht="12.75">
      <c r="A328" s="542"/>
    </row>
    <row r="329" spans="1:1" ht="12.75">
      <c r="A329" s="542"/>
    </row>
    <row r="330" spans="1:1" ht="12.75">
      <c r="A330" s="542"/>
    </row>
    <row r="331" spans="1:1" ht="12.75">
      <c r="A331" s="542"/>
    </row>
    <row r="332" spans="1:1" ht="12.75">
      <c r="A332" s="542"/>
    </row>
    <row r="333" spans="1:1" ht="12.75">
      <c r="A333" s="542"/>
    </row>
    <row r="334" spans="1:1" ht="12.75">
      <c r="A334" s="542"/>
    </row>
    <row r="335" spans="1:1" ht="12.75">
      <c r="A335" s="542"/>
    </row>
    <row r="336" spans="1:1" ht="12.75">
      <c r="A336" s="542"/>
    </row>
    <row r="337" spans="1:1" ht="12.75">
      <c r="A337" s="542"/>
    </row>
    <row r="338" spans="1:1" ht="12.75">
      <c r="A338" s="542"/>
    </row>
    <row r="339" spans="1:1" ht="12.75">
      <c r="A339" s="542"/>
    </row>
    <row r="340" spans="1:1" ht="12.75">
      <c r="A340" s="542"/>
    </row>
    <row r="341" spans="1:1" ht="12.75">
      <c r="A341" s="542"/>
    </row>
    <row r="342" spans="1:1" ht="12.75">
      <c r="A342" s="542"/>
    </row>
    <row r="343" spans="1:1" ht="12.75">
      <c r="A343" s="542"/>
    </row>
    <row r="344" spans="1:1" ht="12.75">
      <c r="A344" s="542"/>
    </row>
    <row r="345" spans="1:1" ht="12.75">
      <c r="A345" s="542"/>
    </row>
    <row r="346" spans="1:1" ht="12.75">
      <c r="A346" s="542"/>
    </row>
    <row r="347" spans="1:1" ht="12.75">
      <c r="A347" s="542"/>
    </row>
    <row r="348" spans="1:1" ht="12.75">
      <c r="A348" s="542"/>
    </row>
    <row r="349" spans="1:1" ht="12.75">
      <c r="A349" s="542"/>
    </row>
    <row r="350" spans="1:1" ht="12.75">
      <c r="A350" s="542"/>
    </row>
    <row r="351" spans="1:1" ht="12.75">
      <c r="A351" s="542"/>
    </row>
    <row r="352" spans="1:1" ht="12.75">
      <c r="A352" s="542"/>
    </row>
    <row r="353" spans="1:1" ht="12.75">
      <c r="A353" s="542"/>
    </row>
    <row r="354" spans="1:1" ht="12.75">
      <c r="A354" s="542"/>
    </row>
    <row r="355" spans="1:1" ht="12.75">
      <c r="A355" s="542"/>
    </row>
    <row r="356" spans="1:1" ht="12.75">
      <c r="A356" s="542"/>
    </row>
    <row r="357" spans="1:1" ht="12.75">
      <c r="A357" s="542"/>
    </row>
    <row r="358" spans="1:1" ht="12.75">
      <c r="A358" s="542"/>
    </row>
    <row r="359" spans="1:1" ht="12.75">
      <c r="A359" s="542"/>
    </row>
    <row r="360" spans="1:1" ht="12.75">
      <c r="A360" s="542"/>
    </row>
    <row r="361" spans="1:1" ht="12.75">
      <c r="A361" s="542"/>
    </row>
    <row r="362" spans="1:1" ht="12.75">
      <c r="A362" s="542"/>
    </row>
    <row r="363" spans="1:1" ht="12.75">
      <c r="A363" s="542"/>
    </row>
    <row r="364" spans="1:1" ht="12.75">
      <c r="A364" s="542"/>
    </row>
    <row r="365" spans="1:1" ht="12.75">
      <c r="A365" s="542"/>
    </row>
    <row r="366" spans="1:1" ht="12.75">
      <c r="A366" s="542"/>
    </row>
    <row r="367" spans="1:1" ht="12.75">
      <c r="A367" s="542"/>
    </row>
    <row r="368" spans="1:1" ht="12.75">
      <c r="A368" s="542"/>
    </row>
    <row r="369" spans="1:1" ht="12.75">
      <c r="A369" s="542"/>
    </row>
    <row r="370" spans="1:1" ht="12.75">
      <c r="A370" s="542"/>
    </row>
    <row r="371" spans="1:1" ht="12.75">
      <c r="A371" s="542"/>
    </row>
    <row r="372" spans="1:1" ht="12.75">
      <c r="A372" s="542"/>
    </row>
    <row r="373" spans="1:1" ht="12.75">
      <c r="A373" s="542"/>
    </row>
    <row r="374" spans="1:1" ht="12.75">
      <c r="A374" s="542"/>
    </row>
    <row r="375" spans="1:1" ht="12.75">
      <c r="A375" s="542"/>
    </row>
    <row r="376" spans="1:1" ht="12.75">
      <c r="A376" s="542"/>
    </row>
    <row r="377" spans="1:1" ht="12.75">
      <c r="A377" s="542"/>
    </row>
    <row r="378" spans="1:1" ht="12.75">
      <c r="A378" s="542"/>
    </row>
    <row r="379" spans="1:1" ht="12.75">
      <c r="A379" s="542"/>
    </row>
    <row r="380" spans="1:1" ht="12.75">
      <c r="A380" s="542"/>
    </row>
    <row r="381" spans="1:1" ht="12.75">
      <c r="A381" s="542"/>
    </row>
    <row r="382" spans="1:1" ht="12.75">
      <c r="A382" s="542"/>
    </row>
    <row r="383" spans="1:1" ht="12.75">
      <c r="A383" s="542"/>
    </row>
    <row r="384" spans="1:1" ht="12.75">
      <c r="A384" s="542"/>
    </row>
    <row r="385" spans="1:1" ht="12.75">
      <c r="A385" s="542"/>
    </row>
    <row r="386" spans="1:1" ht="12.75">
      <c r="A386" s="542"/>
    </row>
    <row r="387" spans="1:1" ht="12.75">
      <c r="A387" s="542"/>
    </row>
    <row r="388" spans="1:1" ht="12.75">
      <c r="A388" s="542"/>
    </row>
    <row r="389" spans="1:1" ht="12.75">
      <c r="A389" s="542"/>
    </row>
    <row r="390" spans="1:1" ht="12.75">
      <c r="A390" s="542"/>
    </row>
    <row r="391" spans="1:1" ht="12.75">
      <c r="A391" s="542"/>
    </row>
    <row r="392" spans="1:1" ht="12.75">
      <c r="A392" s="542"/>
    </row>
    <row r="393" spans="1:1" ht="12.75">
      <c r="A393" s="542"/>
    </row>
    <row r="394" spans="1:1" ht="12.75">
      <c r="A394" s="542"/>
    </row>
    <row r="395" spans="1:1" ht="12.75">
      <c r="A395" s="542"/>
    </row>
    <row r="396" spans="1:1" ht="12.75">
      <c r="A396" s="542"/>
    </row>
    <row r="397" spans="1:1" ht="12.75">
      <c r="A397" s="542"/>
    </row>
    <row r="398" spans="1:1" ht="12.75">
      <c r="A398" s="542"/>
    </row>
    <row r="399" spans="1:1" ht="12.75">
      <c r="A399" s="542"/>
    </row>
    <row r="400" spans="1:1" ht="12.75">
      <c r="A400" s="542"/>
    </row>
    <row r="401" spans="1:1" ht="12.75">
      <c r="A401" s="542"/>
    </row>
    <row r="402" spans="1:1" ht="12.75">
      <c r="A402" s="542"/>
    </row>
    <row r="403" spans="1:1" ht="12.75">
      <c r="A403" s="542"/>
    </row>
    <row r="404" spans="1:1" ht="12.75">
      <c r="A404" s="542"/>
    </row>
    <row r="405" spans="1:1" ht="12.75">
      <c r="A405" s="542"/>
    </row>
    <row r="406" spans="1:1" ht="12.75">
      <c r="A406" s="542"/>
    </row>
    <row r="407" spans="1:1" ht="12.75">
      <c r="A407" s="542"/>
    </row>
    <row r="408" spans="1:1" ht="12.75">
      <c r="A408" s="542"/>
    </row>
    <row r="409" spans="1:1" ht="12.75">
      <c r="A409" s="542"/>
    </row>
    <row r="410" spans="1:1" ht="12.75">
      <c r="A410" s="542"/>
    </row>
    <row r="411" spans="1:1" ht="12.75">
      <c r="A411" s="542"/>
    </row>
    <row r="412" spans="1:1" ht="12.75">
      <c r="A412" s="542"/>
    </row>
    <row r="413" spans="1:1" ht="12.75">
      <c r="A413" s="542"/>
    </row>
    <row r="414" spans="1:1" ht="12.75">
      <c r="A414" s="542"/>
    </row>
    <row r="415" spans="1:1" ht="12.75">
      <c r="A415" s="542"/>
    </row>
    <row r="416" spans="1:1" ht="12.75">
      <c r="A416" s="542"/>
    </row>
    <row r="417" spans="1:1" ht="12.75">
      <c r="A417" s="542"/>
    </row>
    <row r="418" spans="1:1" ht="12.75">
      <c r="A418" s="542"/>
    </row>
    <row r="419" spans="1:1" ht="12.75">
      <c r="A419" s="542"/>
    </row>
    <row r="420" spans="1:1" ht="12.75">
      <c r="A420" s="542"/>
    </row>
    <row r="421" spans="1:1" ht="12.75">
      <c r="A421" s="542"/>
    </row>
    <row r="422" spans="1:1" ht="12.75">
      <c r="A422" s="542"/>
    </row>
    <row r="423" spans="1:1" ht="12.75">
      <c r="A423" s="542"/>
    </row>
    <row r="424" spans="1:1" ht="12.75">
      <c r="A424" s="542"/>
    </row>
    <row r="425" spans="1:1" ht="12.75">
      <c r="A425" s="542"/>
    </row>
    <row r="426" spans="1:1" ht="12.75">
      <c r="A426" s="542"/>
    </row>
    <row r="427" spans="1:1" ht="12.75">
      <c r="A427" s="542"/>
    </row>
    <row r="428" spans="1:1" ht="12.75">
      <c r="A428" s="542"/>
    </row>
    <row r="429" spans="1:1" ht="12.75">
      <c r="A429" s="542"/>
    </row>
    <row r="430" spans="1:1" ht="12.75">
      <c r="A430" s="542"/>
    </row>
    <row r="431" spans="1:1" ht="12.75">
      <c r="A431" s="542"/>
    </row>
    <row r="432" spans="1:1" ht="12.75">
      <c r="A432" s="542"/>
    </row>
    <row r="433" spans="1:1" ht="12.75">
      <c r="A433" s="542"/>
    </row>
    <row r="434" spans="1:1" ht="12.75">
      <c r="A434" s="542"/>
    </row>
    <row r="435" spans="1:1" ht="12.75">
      <c r="A435" s="542"/>
    </row>
    <row r="436" spans="1:1" ht="12.75">
      <c r="A436" s="542"/>
    </row>
    <row r="437" spans="1:1" ht="12.75">
      <c r="A437" s="542"/>
    </row>
    <row r="438" spans="1:1" ht="12.75">
      <c r="A438" s="542"/>
    </row>
    <row r="439" spans="1:1" ht="12.75">
      <c r="A439" s="542"/>
    </row>
    <row r="440" spans="1:1" ht="12.75">
      <c r="A440" s="542"/>
    </row>
    <row r="441" spans="1:1" ht="12.75">
      <c r="A441" s="542"/>
    </row>
    <row r="442" spans="1:1" ht="12.75">
      <c r="A442" s="542"/>
    </row>
    <row r="443" spans="1:1" ht="12.75">
      <c r="A443" s="542"/>
    </row>
    <row r="444" spans="1:1" ht="12.75">
      <c r="A444" s="542"/>
    </row>
    <row r="445" spans="1:1" ht="12.75">
      <c r="A445" s="542"/>
    </row>
    <row r="446" spans="1:1" ht="12.75">
      <c r="A446" s="542"/>
    </row>
    <row r="447" spans="1:1" ht="12.75">
      <c r="A447" s="542"/>
    </row>
    <row r="448" spans="1:1" ht="12.75">
      <c r="A448" s="542"/>
    </row>
    <row r="449" spans="1:1" ht="12.75">
      <c r="A449" s="542"/>
    </row>
    <row r="450" spans="1:1" ht="12.75">
      <c r="A450" s="542"/>
    </row>
    <row r="451" spans="1:1" ht="12.75">
      <c r="A451" s="542"/>
    </row>
    <row r="452" spans="1:1" ht="12.75">
      <c r="A452" s="542"/>
    </row>
    <row r="453" spans="1:1" ht="12.75">
      <c r="A453" s="542"/>
    </row>
    <row r="454" spans="1:1" ht="12.75">
      <c r="A454" s="542"/>
    </row>
    <row r="455" spans="1:1" ht="12.75">
      <c r="A455" s="542"/>
    </row>
    <row r="456" spans="1:1" ht="12.75">
      <c r="A456" s="542"/>
    </row>
    <row r="457" spans="1:1" ht="12.75">
      <c r="A457" s="542"/>
    </row>
    <row r="458" spans="1:1" ht="12.75">
      <c r="A458" s="542"/>
    </row>
    <row r="459" spans="1:1" ht="12.75">
      <c r="A459" s="542"/>
    </row>
    <row r="460" spans="1:1" ht="12.75">
      <c r="A460" s="542"/>
    </row>
    <row r="461" spans="1:1" ht="12.75">
      <c r="A461" s="542"/>
    </row>
    <row r="462" spans="1:1" ht="12.75">
      <c r="A462" s="542"/>
    </row>
    <row r="463" spans="1:1" ht="12.75">
      <c r="A463" s="542"/>
    </row>
    <row r="464" spans="1:1" ht="12.75">
      <c r="A464" s="542"/>
    </row>
    <row r="465" spans="1:1" ht="12.75">
      <c r="A465" s="542"/>
    </row>
    <row r="466" spans="1:1" ht="12.75">
      <c r="A466" s="542"/>
    </row>
    <row r="467" spans="1:1" ht="12.75">
      <c r="A467" s="542"/>
    </row>
    <row r="468" spans="1:1" ht="12.75">
      <c r="A468" s="542"/>
    </row>
    <row r="469" spans="1:1" ht="12.75">
      <c r="A469" s="542"/>
    </row>
    <row r="470" spans="1:1" ht="12.75">
      <c r="A470" s="542"/>
    </row>
    <row r="471" spans="1:1" ht="12.75">
      <c r="A471" s="542"/>
    </row>
    <row r="472" spans="1:1" ht="12.75">
      <c r="A472" s="542"/>
    </row>
    <row r="473" spans="1:1" ht="12.75">
      <c r="A473" s="542"/>
    </row>
    <row r="474" spans="1:1" ht="12.75">
      <c r="A474" s="542"/>
    </row>
    <row r="475" spans="1:1" ht="12.75">
      <c r="A475" s="542"/>
    </row>
    <row r="476" spans="1:1" ht="12.75">
      <c r="A476" s="542"/>
    </row>
    <row r="477" spans="1:1" ht="12.75">
      <c r="A477" s="542"/>
    </row>
    <row r="478" spans="1:1" ht="12.75">
      <c r="A478" s="542"/>
    </row>
    <row r="479" spans="1:1" ht="12.75">
      <c r="A479" s="542"/>
    </row>
    <row r="480" spans="1:1" ht="12.75">
      <c r="A480" s="542"/>
    </row>
    <row r="481" spans="1:1" ht="12.75">
      <c r="A481" s="542"/>
    </row>
    <row r="482" spans="1:1" ht="12.75">
      <c r="A482" s="542"/>
    </row>
    <row r="483" spans="1:1" ht="12.75">
      <c r="A483" s="542"/>
    </row>
    <row r="484" spans="1:1" ht="12.75">
      <c r="A484" s="542"/>
    </row>
    <row r="485" spans="1:1" ht="12.75">
      <c r="A485" s="542"/>
    </row>
    <row r="486" spans="1:1" ht="12.75">
      <c r="A486" s="542"/>
    </row>
    <row r="487" spans="1:1" ht="12.75">
      <c r="A487" s="542"/>
    </row>
    <row r="488" spans="1:1" ht="12.75">
      <c r="A488" s="542"/>
    </row>
    <row r="489" spans="1:1" ht="12.75">
      <c r="A489" s="542"/>
    </row>
    <row r="490" spans="1:1" ht="12.75">
      <c r="A490" s="542"/>
    </row>
    <row r="491" spans="1:1" ht="12.75">
      <c r="A491" s="542"/>
    </row>
    <row r="492" spans="1:1" ht="12.75">
      <c r="A492" s="542"/>
    </row>
    <row r="493" spans="1:1" ht="12.75">
      <c r="A493" s="542"/>
    </row>
    <row r="494" spans="1:1" ht="12.75">
      <c r="A494" s="542"/>
    </row>
    <row r="495" spans="1:1" ht="12.75">
      <c r="A495" s="542"/>
    </row>
    <row r="496" spans="1:1" ht="12.75">
      <c r="A496" s="542"/>
    </row>
    <row r="497" spans="1:1" ht="12.75">
      <c r="A497" s="542"/>
    </row>
    <row r="498" spans="1:1" ht="12.75">
      <c r="A498" s="542"/>
    </row>
    <row r="499" spans="1:1" ht="12.75">
      <c r="A499" s="542"/>
    </row>
    <row r="500" spans="1:1" ht="12.75">
      <c r="A500" s="542"/>
    </row>
    <row r="501" spans="1:1" ht="12.75">
      <c r="A501" s="542"/>
    </row>
    <row r="502" spans="1:1" ht="12.75">
      <c r="A502" s="542"/>
    </row>
    <row r="503" spans="1:1" ht="12.75">
      <c r="A503" s="542"/>
    </row>
    <row r="504" spans="1:1" ht="12.75">
      <c r="A504" s="542"/>
    </row>
    <row r="505" spans="1:1" ht="12.75">
      <c r="A505" s="542"/>
    </row>
    <row r="506" spans="1:1" ht="12.75">
      <c r="A506" s="542"/>
    </row>
    <row r="507" spans="1:1" ht="12.75">
      <c r="A507" s="542"/>
    </row>
    <row r="508" spans="1:1" ht="12.75">
      <c r="A508" s="542"/>
    </row>
    <row r="509" spans="1:1" ht="12.75">
      <c r="A509" s="542"/>
    </row>
    <row r="510" spans="1:1" ht="12.75">
      <c r="A510" s="542"/>
    </row>
    <row r="511" spans="1:1" ht="12.75">
      <c r="A511" s="542"/>
    </row>
    <row r="512" spans="1:1" ht="12.75">
      <c r="A512" s="542"/>
    </row>
    <row r="513" spans="1:1" ht="12.75">
      <c r="A513" s="542"/>
    </row>
    <row r="514" spans="1:1" ht="12.75">
      <c r="A514" s="542"/>
    </row>
    <row r="515" spans="1:1" ht="12.75">
      <c r="A515" s="542"/>
    </row>
    <row r="516" spans="1:1" ht="12.75">
      <c r="A516" s="542"/>
    </row>
    <row r="517" spans="1:1" ht="12.75">
      <c r="A517" s="542"/>
    </row>
    <row r="518" spans="1:1" ht="12.75">
      <c r="A518" s="542"/>
    </row>
    <row r="519" spans="1:1" ht="12.75">
      <c r="A519" s="542"/>
    </row>
    <row r="520" spans="1:1" ht="12.75">
      <c r="A520" s="542"/>
    </row>
    <row r="521" spans="1:1" ht="12.75">
      <c r="A521" s="542"/>
    </row>
    <row r="522" spans="1:1" ht="12.75">
      <c r="A522" s="542"/>
    </row>
    <row r="523" spans="1:1" ht="12.75">
      <c r="A523" s="542"/>
    </row>
    <row r="524" spans="1:1" ht="12.75">
      <c r="A524" s="542"/>
    </row>
    <row r="525" spans="1:1" ht="12.75">
      <c r="A525" s="542"/>
    </row>
    <row r="526" spans="1:1" ht="12.75">
      <c r="A526" s="542"/>
    </row>
    <row r="527" spans="1:1" ht="12.75">
      <c r="A527" s="542"/>
    </row>
    <row r="528" spans="1:1" ht="12.75">
      <c r="A528" s="542"/>
    </row>
    <row r="529" spans="1:1" ht="12.75">
      <c r="A529" s="542"/>
    </row>
    <row r="530" spans="1:1" ht="12.75">
      <c r="A530" s="542"/>
    </row>
    <row r="531" spans="1:1" ht="12.75">
      <c r="A531" s="542"/>
    </row>
    <row r="532" spans="1:1" ht="12.75">
      <c r="A532" s="542"/>
    </row>
    <row r="533" spans="1:1" ht="12.75">
      <c r="A533" s="542"/>
    </row>
    <row r="534" spans="1:1" ht="12.75">
      <c r="A534" s="542"/>
    </row>
    <row r="535" spans="1:1" ht="12.75">
      <c r="A535" s="542"/>
    </row>
    <row r="536" spans="1:1" ht="12.75">
      <c r="A536" s="542"/>
    </row>
    <row r="537" spans="1:1" ht="12.75">
      <c r="A537" s="542"/>
    </row>
    <row r="538" spans="1:1" ht="12.75">
      <c r="A538" s="542"/>
    </row>
    <row r="539" spans="1:1" ht="12.75">
      <c r="A539" s="542"/>
    </row>
    <row r="540" spans="1:1" ht="12.75">
      <c r="A540" s="542"/>
    </row>
    <row r="541" spans="1:1" ht="12.75">
      <c r="A541" s="542"/>
    </row>
    <row r="542" spans="1:1" ht="12.75">
      <c r="A542" s="542"/>
    </row>
    <row r="543" spans="1:1" ht="12.75">
      <c r="A543" s="542"/>
    </row>
    <row r="544" spans="1:1" ht="12.75">
      <c r="A544" s="542"/>
    </row>
    <row r="545" spans="1:1" ht="12.75">
      <c r="A545" s="542"/>
    </row>
    <row r="546" spans="1:1" ht="12.75">
      <c r="A546" s="542"/>
    </row>
    <row r="547" spans="1:1" ht="12.75">
      <c r="A547" s="542"/>
    </row>
    <row r="548" spans="1:1" ht="12.75">
      <c r="A548" s="542"/>
    </row>
    <row r="549" spans="1:1" ht="12.75">
      <c r="A549" s="542"/>
    </row>
    <row r="550" spans="1:1" ht="12.75">
      <c r="A550" s="542"/>
    </row>
    <row r="551" spans="1:1" ht="12.75">
      <c r="A551" s="542"/>
    </row>
    <row r="552" spans="1:1" ht="12.75">
      <c r="A552" s="542"/>
    </row>
    <row r="553" spans="1:1" ht="12.75">
      <c r="A553" s="542"/>
    </row>
    <row r="554" spans="1:1" ht="12.75">
      <c r="A554" s="542"/>
    </row>
    <row r="555" spans="1:1" ht="12.75">
      <c r="A555" s="542"/>
    </row>
    <row r="556" spans="1:1" ht="12.75">
      <c r="A556" s="542"/>
    </row>
    <row r="557" spans="1:1" ht="12.75">
      <c r="A557" s="542"/>
    </row>
    <row r="558" spans="1:1" ht="12.75">
      <c r="A558" s="542"/>
    </row>
    <row r="559" spans="1:1" ht="12.75">
      <c r="A559" s="542"/>
    </row>
    <row r="560" spans="1:1" ht="12.75">
      <c r="A560" s="542"/>
    </row>
    <row r="561" spans="1:1" ht="12.75">
      <c r="A561" s="542"/>
    </row>
    <row r="562" spans="1:1" ht="12.75">
      <c r="A562" s="542"/>
    </row>
    <row r="563" spans="1:1" ht="12.75">
      <c r="A563" s="542"/>
    </row>
    <row r="564" spans="1:1" ht="12.75">
      <c r="A564" s="542"/>
    </row>
    <row r="565" spans="1:1" ht="12.75">
      <c r="A565" s="542"/>
    </row>
    <row r="566" spans="1:1" ht="12.75">
      <c r="A566" s="542"/>
    </row>
    <row r="567" spans="1:1" ht="12.75">
      <c r="A567" s="542"/>
    </row>
    <row r="568" spans="1:1" ht="12.75">
      <c r="A568" s="542"/>
    </row>
    <row r="569" spans="1:1" ht="12.75">
      <c r="A569" s="542"/>
    </row>
    <row r="570" spans="1:1" ht="12.75">
      <c r="A570" s="542"/>
    </row>
    <row r="571" spans="1:1" ht="12.75">
      <c r="A571" s="542"/>
    </row>
    <row r="572" spans="1:1" ht="12.75">
      <c r="A572" s="542"/>
    </row>
    <row r="573" spans="1:1" ht="12.75">
      <c r="A573" s="542"/>
    </row>
    <row r="574" spans="1:1" ht="12.75">
      <c r="A574" s="542"/>
    </row>
    <row r="575" spans="1:1" ht="12.75">
      <c r="A575" s="542"/>
    </row>
    <row r="576" spans="1:1" ht="12.75">
      <c r="A576" s="542"/>
    </row>
    <row r="577" spans="1:1" ht="12.75">
      <c r="A577" s="542"/>
    </row>
    <row r="578" spans="1:1" ht="12.75">
      <c r="A578" s="542"/>
    </row>
    <row r="579" spans="1:1" ht="12.75">
      <c r="A579" s="542"/>
    </row>
    <row r="580" spans="1:1" ht="12.75">
      <c r="A580" s="542"/>
    </row>
    <row r="581" spans="1:1" ht="12.75">
      <c r="A581" s="542"/>
    </row>
    <row r="582" spans="1:1" ht="12.75">
      <c r="A582" s="542"/>
    </row>
    <row r="583" spans="1:1" ht="12.75">
      <c r="A583" s="542"/>
    </row>
    <row r="584" spans="1:1" ht="12.75">
      <c r="A584" s="542"/>
    </row>
    <row r="585" spans="1:1" ht="12.75">
      <c r="A585" s="542"/>
    </row>
    <row r="586" spans="1:1" ht="12.75">
      <c r="A586" s="542"/>
    </row>
    <row r="587" spans="1:1" ht="12.75">
      <c r="A587" s="542"/>
    </row>
    <row r="588" spans="1:1" ht="12.75">
      <c r="A588" s="542"/>
    </row>
    <row r="589" spans="1:1" ht="12.75">
      <c r="A589" s="542"/>
    </row>
    <row r="590" spans="1:1" ht="12.75">
      <c r="A590" s="542"/>
    </row>
    <row r="591" spans="1:1" ht="12.75">
      <c r="A591" s="542"/>
    </row>
    <row r="592" spans="1:1" ht="12.75">
      <c r="A592" s="542"/>
    </row>
    <row r="593" spans="1:1" ht="12.75">
      <c r="A593" s="542"/>
    </row>
    <row r="594" spans="1:1" ht="12.75">
      <c r="A594" s="542"/>
    </row>
    <row r="595" spans="1:1" ht="12.75">
      <c r="A595" s="542"/>
    </row>
    <row r="596" spans="1:1" ht="12.75">
      <c r="A596" s="542"/>
    </row>
    <row r="597" spans="1:1" ht="12.75">
      <c r="A597" s="542"/>
    </row>
    <row r="598" spans="1:1" ht="12.75">
      <c r="A598" s="542"/>
    </row>
    <row r="599" spans="1:1" ht="12.75">
      <c r="A599" s="542"/>
    </row>
    <row r="600" spans="1:1" ht="12.75">
      <c r="A600" s="542"/>
    </row>
    <row r="601" spans="1:1" ht="12.75">
      <c r="A601" s="542"/>
    </row>
    <row r="602" spans="1:1" ht="12.75">
      <c r="A602" s="542"/>
    </row>
    <row r="603" spans="1:1" ht="12.75">
      <c r="A603" s="542"/>
    </row>
    <row r="604" spans="1:1" ht="12.75">
      <c r="A604" s="542"/>
    </row>
    <row r="605" spans="1:1" ht="12.75">
      <c r="A605" s="542"/>
    </row>
    <row r="606" spans="1:1" ht="12.75">
      <c r="A606" s="542"/>
    </row>
    <row r="607" spans="1:1" ht="12.75">
      <c r="A607" s="542"/>
    </row>
    <row r="608" spans="1:1" ht="12.75">
      <c r="A608" s="542"/>
    </row>
    <row r="609" spans="1:1" ht="12.75">
      <c r="A609" s="542"/>
    </row>
    <row r="610" spans="1:1" ht="12.75">
      <c r="A610" s="542"/>
    </row>
    <row r="611" spans="1:1" ht="12.75">
      <c r="A611" s="542"/>
    </row>
    <row r="612" spans="1:1" ht="12.75">
      <c r="A612" s="542"/>
    </row>
    <row r="613" spans="1:1" ht="12.75">
      <c r="A613" s="542"/>
    </row>
    <row r="614" spans="1:1" ht="12.75">
      <c r="A614" s="542"/>
    </row>
    <row r="615" spans="1:1" ht="12.75">
      <c r="A615" s="542"/>
    </row>
    <row r="616" spans="1:1" ht="12.75">
      <c r="A616" s="542"/>
    </row>
    <row r="617" spans="1:1" ht="12.75">
      <c r="A617" s="542"/>
    </row>
    <row r="618" spans="1:1" ht="12.75">
      <c r="A618" s="542"/>
    </row>
    <row r="619" spans="1:1" ht="12.75">
      <c r="A619" s="542"/>
    </row>
    <row r="620" spans="1:1" ht="12.75">
      <c r="A620" s="542"/>
    </row>
    <row r="621" spans="1:1" ht="12.75">
      <c r="A621" s="542"/>
    </row>
    <row r="622" spans="1:1" ht="12.75">
      <c r="A622" s="542"/>
    </row>
    <row r="623" spans="1:1" ht="12.75">
      <c r="A623" s="542"/>
    </row>
    <row r="624" spans="1:1" ht="12.75">
      <c r="A624" s="542"/>
    </row>
    <row r="625" spans="1:1" ht="12.75">
      <c r="A625" s="542"/>
    </row>
    <row r="626" spans="1:1" ht="12.75">
      <c r="A626" s="542"/>
    </row>
    <row r="627" spans="1:1" ht="12.75">
      <c r="A627" s="542"/>
    </row>
    <row r="628" spans="1:1" ht="12.75">
      <c r="A628" s="542"/>
    </row>
    <row r="629" spans="1:1" ht="12.75">
      <c r="A629" s="542"/>
    </row>
    <row r="630" spans="1:1" ht="12.75">
      <c r="A630" s="542"/>
    </row>
    <row r="631" spans="1:1" ht="12.75">
      <c r="A631" s="542"/>
    </row>
    <row r="632" spans="1:1" ht="12.75">
      <c r="A632" s="542"/>
    </row>
    <row r="633" spans="1:1" ht="12.75">
      <c r="A633" s="542"/>
    </row>
    <row r="634" spans="1:1" ht="12.75">
      <c r="A634" s="542"/>
    </row>
    <row r="635" spans="1:1" ht="12.75">
      <c r="A635" s="542"/>
    </row>
    <row r="636" spans="1:1" ht="12.75">
      <c r="A636" s="542"/>
    </row>
    <row r="637" spans="1:1" ht="12.75">
      <c r="A637" s="542"/>
    </row>
    <row r="638" spans="1:1" ht="12.75">
      <c r="A638" s="542"/>
    </row>
    <row r="639" spans="1:1" ht="12.75">
      <c r="A639" s="542"/>
    </row>
    <row r="640" spans="1:1" ht="12.75">
      <c r="A640" s="542"/>
    </row>
    <row r="641" spans="1:1" ht="12.75">
      <c r="A641" s="542"/>
    </row>
    <row r="642" spans="1:1" ht="12.75">
      <c r="A642" s="542"/>
    </row>
    <row r="643" spans="1:1" ht="12.75">
      <c r="A643" s="542"/>
    </row>
    <row r="644" spans="1:1" ht="12.75">
      <c r="A644" s="542"/>
    </row>
    <row r="645" spans="1:1" ht="12.75">
      <c r="A645" s="542"/>
    </row>
    <row r="646" spans="1:1" ht="12.75">
      <c r="A646" s="542"/>
    </row>
    <row r="647" spans="1:1" ht="12.75">
      <c r="A647" s="542"/>
    </row>
    <row r="648" spans="1:1" ht="12.75">
      <c r="A648" s="542"/>
    </row>
    <row r="649" spans="1:1" ht="12.75">
      <c r="A649" s="542"/>
    </row>
    <row r="650" spans="1:1" ht="12.75">
      <c r="A650" s="542"/>
    </row>
    <row r="651" spans="1:1" ht="12.75">
      <c r="A651" s="542"/>
    </row>
    <row r="652" spans="1:1" ht="12.75">
      <c r="A652" s="542"/>
    </row>
    <row r="653" spans="1:1" ht="12.75">
      <c r="A653" s="542"/>
    </row>
    <row r="654" spans="1:1" ht="12.75">
      <c r="A654" s="542"/>
    </row>
    <row r="655" spans="1:1" ht="12.75">
      <c r="A655" s="542"/>
    </row>
    <row r="656" spans="1:1" ht="12.75">
      <c r="A656" s="542"/>
    </row>
    <row r="657" spans="1:1" ht="12.75">
      <c r="A657" s="542"/>
    </row>
    <row r="658" spans="1:1" ht="12.75">
      <c r="A658" s="542"/>
    </row>
    <row r="659" spans="1:1" ht="12.75">
      <c r="A659" s="542"/>
    </row>
    <row r="660" spans="1:1" ht="12.75">
      <c r="A660" s="542"/>
    </row>
    <row r="661" spans="1:1" ht="12.75">
      <c r="A661" s="542"/>
    </row>
    <row r="662" spans="1:1" ht="12.75">
      <c r="A662" s="542"/>
    </row>
    <row r="663" spans="1:1" ht="12.75">
      <c r="A663" s="542"/>
    </row>
    <row r="664" spans="1:1" ht="12.75">
      <c r="A664" s="542"/>
    </row>
    <row r="665" spans="1:1" ht="12.75">
      <c r="A665" s="542"/>
    </row>
    <row r="666" spans="1:1" ht="12.75">
      <c r="A666" s="542"/>
    </row>
    <row r="667" spans="1:1" ht="12.75">
      <c r="A667" s="542"/>
    </row>
    <row r="668" spans="1:1" ht="12.75">
      <c r="A668" s="542"/>
    </row>
    <row r="669" spans="1:1" ht="12.75">
      <c r="A669" s="542"/>
    </row>
    <row r="670" spans="1:1" ht="12.75">
      <c r="A670" s="542"/>
    </row>
    <row r="671" spans="1:1" ht="12.75">
      <c r="A671" s="542"/>
    </row>
    <row r="672" spans="1:1" ht="12.75">
      <c r="A672" s="542"/>
    </row>
    <row r="673" spans="1:1" ht="12.75">
      <c r="A673" s="542"/>
    </row>
    <row r="674" spans="1:1" ht="12.75">
      <c r="A674" s="542"/>
    </row>
    <row r="675" spans="1:1" ht="12.75">
      <c r="A675" s="542"/>
    </row>
    <row r="676" spans="1:1" ht="12.75">
      <c r="A676" s="542"/>
    </row>
    <row r="677" spans="1:1" ht="12.75">
      <c r="A677" s="542"/>
    </row>
    <row r="678" spans="1:1" ht="12.75">
      <c r="A678" s="542"/>
    </row>
    <row r="679" spans="1:1" ht="12.75">
      <c r="A679" s="542"/>
    </row>
    <row r="680" spans="1:1" ht="12.75">
      <c r="A680" s="542"/>
    </row>
    <row r="681" spans="1:1" ht="12.75">
      <c r="A681" s="542"/>
    </row>
    <row r="682" spans="1:1" ht="12.75">
      <c r="A682" s="542"/>
    </row>
    <row r="683" spans="1:1" ht="12.75">
      <c r="A683" s="542"/>
    </row>
    <row r="684" spans="1:1" ht="12.75">
      <c r="A684" s="542"/>
    </row>
    <row r="685" spans="1:1" ht="12.75">
      <c r="A685" s="542"/>
    </row>
    <row r="686" spans="1:1" ht="12.75">
      <c r="A686" s="542"/>
    </row>
    <row r="687" spans="1:1" ht="12.75">
      <c r="A687" s="542"/>
    </row>
    <row r="688" spans="1:1" ht="12.75">
      <c r="A688" s="542"/>
    </row>
    <row r="689" spans="1:1" ht="12.75">
      <c r="A689" s="542"/>
    </row>
    <row r="690" spans="1:1" ht="12.75">
      <c r="A690" s="542"/>
    </row>
    <row r="691" spans="1:1" ht="12.75">
      <c r="A691" s="542"/>
    </row>
    <row r="692" spans="1:1" ht="12.75">
      <c r="A692" s="542"/>
    </row>
    <row r="693" spans="1:1" ht="12.75">
      <c r="A693" s="542"/>
    </row>
    <row r="694" spans="1:1" ht="12.75">
      <c r="A694" s="542"/>
    </row>
    <row r="695" spans="1:1" ht="12.75">
      <c r="A695" s="542"/>
    </row>
    <row r="696" spans="1:1" ht="12.75">
      <c r="A696" s="542"/>
    </row>
    <row r="697" spans="1:1" ht="12.75">
      <c r="A697" s="542"/>
    </row>
    <row r="698" spans="1:1" ht="12.75">
      <c r="A698" s="542"/>
    </row>
    <row r="699" spans="1:1" ht="12.75">
      <c r="A699" s="542"/>
    </row>
    <row r="700" spans="1:1" ht="12.75">
      <c r="A700" s="542"/>
    </row>
    <row r="701" spans="1:1" ht="12.75">
      <c r="A701" s="542"/>
    </row>
    <row r="702" spans="1:1" ht="12.75">
      <c r="A702" s="542"/>
    </row>
    <row r="703" spans="1:1" ht="12.75">
      <c r="A703" s="542"/>
    </row>
    <row r="704" spans="1:1" ht="12.75">
      <c r="A704" s="542"/>
    </row>
    <row r="705" spans="1:1" ht="12.75">
      <c r="A705" s="542"/>
    </row>
    <row r="706" spans="1:1" ht="12.75">
      <c r="A706" s="542"/>
    </row>
    <row r="707" spans="1:1" ht="12.75">
      <c r="A707" s="542"/>
    </row>
    <row r="708" spans="1:1" ht="12.75">
      <c r="A708" s="542"/>
    </row>
    <row r="709" spans="1:1" ht="12.75">
      <c r="A709" s="542"/>
    </row>
    <row r="710" spans="1:1" ht="12.75">
      <c r="A710" s="542"/>
    </row>
    <row r="711" spans="1:1" ht="12.75">
      <c r="A711" s="542"/>
    </row>
    <row r="712" spans="1:1" ht="12.75">
      <c r="A712" s="542"/>
    </row>
    <row r="713" spans="1:1" ht="12.75">
      <c r="A713" s="542"/>
    </row>
    <row r="714" spans="1:1" ht="12.75">
      <c r="A714" s="542"/>
    </row>
    <row r="715" spans="1:1" ht="12.75">
      <c r="A715" s="542"/>
    </row>
    <row r="716" spans="1:1" ht="12.75">
      <c r="A716" s="542"/>
    </row>
    <row r="717" spans="1:1" ht="12.75">
      <c r="A717" s="542"/>
    </row>
    <row r="718" spans="1:1" ht="12.75">
      <c r="A718" s="542"/>
    </row>
    <row r="719" spans="1:1" ht="12.75">
      <c r="A719" s="542"/>
    </row>
    <row r="720" spans="1:1" ht="12.75">
      <c r="A720" s="542"/>
    </row>
    <row r="721" spans="1:1" ht="12.75">
      <c r="A721" s="542"/>
    </row>
    <row r="722" spans="1:1" ht="12.75">
      <c r="A722" s="542"/>
    </row>
    <row r="723" spans="1:1" ht="12.75">
      <c r="A723" s="542"/>
    </row>
    <row r="724" spans="1:1" ht="12.75">
      <c r="A724" s="542"/>
    </row>
    <row r="725" spans="1:1" ht="12.75">
      <c r="A725" s="542"/>
    </row>
    <row r="726" spans="1:1" ht="12.75">
      <c r="A726" s="542"/>
    </row>
    <row r="727" spans="1:1" ht="12.75">
      <c r="A727" s="542"/>
    </row>
    <row r="728" spans="1:1" ht="12.75">
      <c r="A728" s="542"/>
    </row>
    <row r="729" spans="1:1" ht="12.75">
      <c r="A729" s="542"/>
    </row>
    <row r="730" spans="1:1" ht="12.75">
      <c r="A730" s="542"/>
    </row>
    <row r="731" spans="1:1" ht="12.75">
      <c r="A731" s="542"/>
    </row>
    <row r="732" spans="1:1" ht="12.75">
      <c r="A732" s="542"/>
    </row>
    <row r="733" spans="1:1" ht="12.75">
      <c r="A733" s="542"/>
    </row>
    <row r="734" spans="1:1" ht="12.75">
      <c r="A734" s="542"/>
    </row>
    <row r="735" spans="1:1" ht="12.75">
      <c r="A735" s="542"/>
    </row>
    <row r="736" spans="1:1" ht="12.75">
      <c r="A736" s="542"/>
    </row>
    <row r="737" spans="1:1" ht="12.75">
      <c r="A737" s="542"/>
    </row>
    <row r="738" spans="1:1" ht="12.75">
      <c r="A738" s="542"/>
    </row>
    <row r="739" spans="1:1" ht="12.75">
      <c r="A739" s="542"/>
    </row>
    <row r="740" spans="1:1" ht="12.75">
      <c r="A740" s="542"/>
    </row>
    <row r="741" spans="1:1" ht="12.75">
      <c r="A741" s="542"/>
    </row>
    <row r="742" spans="1:1" ht="12.75">
      <c r="A742" s="542"/>
    </row>
    <row r="743" spans="1:1" ht="12.75">
      <c r="A743" s="542"/>
    </row>
    <row r="744" spans="1:1" ht="12.75">
      <c r="A744" s="542"/>
    </row>
    <row r="745" spans="1:1" ht="12.75">
      <c r="A745" s="542"/>
    </row>
    <row r="746" spans="1:1" ht="12.75">
      <c r="A746" s="542"/>
    </row>
    <row r="747" spans="1:1" ht="12.75">
      <c r="A747" s="542"/>
    </row>
    <row r="748" spans="1:1" ht="12.75">
      <c r="A748" s="542"/>
    </row>
    <row r="749" spans="1:1" ht="12.75">
      <c r="A749" s="542"/>
    </row>
    <row r="750" spans="1:1" ht="12.75">
      <c r="A750" s="542"/>
    </row>
    <row r="751" spans="1:1" ht="12.75">
      <c r="A751" s="542"/>
    </row>
    <row r="752" spans="1:1" ht="12.75">
      <c r="A752" s="542"/>
    </row>
    <row r="753" spans="1:1" ht="12.75">
      <c r="A753" s="542"/>
    </row>
    <row r="754" spans="1:1" ht="12.75">
      <c r="A754" s="542"/>
    </row>
    <row r="755" spans="1:1" ht="12.75">
      <c r="A755" s="542"/>
    </row>
    <row r="756" spans="1:1" ht="12.75">
      <c r="A756" s="542"/>
    </row>
    <row r="757" spans="1:1" ht="12.75">
      <c r="A757" s="542"/>
    </row>
    <row r="758" spans="1:1" ht="12.75">
      <c r="A758" s="542"/>
    </row>
    <row r="759" spans="1:1" ht="12.75">
      <c r="A759" s="542"/>
    </row>
    <row r="760" spans="1:1" ht="12.75">
      <c r="A760" s="542"/>
    </row>
    <row r="761" spans="1:1" ht="12.75">
      <c r="A761" s="542"/>
    </row>
    <row r="762" spans="1:1" ht="12.75">
      <c r="A762" s="542"/>
    </row>
    <row r="763" spans="1:1" ht="12.75">
      <c r="A763" s="542"/>
    </row>
    <row r="764" spans="1:1" ht="12.75">
      <c r="A764" s="542"/>
    </row>
    <row r="765" spans="1:1" ht="12.75">
      <c r="A765" s="542"/>
    </row>
    <row r="766" spans="1:1" ht="12.75">
      <c r="A766" s="542"/>
    </row>
    <row r="767" spans="1:1" ht="12.75">
      <c r="A767" s="542"/>
    </row>
    <row r="768" spans="1:1" ht="12.75">
      <c r="A768" s="542"/>
    </row>
    <row r="769" spans="1:1" ht="12.75">
      <c r="A769" s="542"/>
    </row>
    <row r="770" spans="1:1" ht="12.75">
      <c r="A770" s="542"/>
    </row>
    <row r="771" spans="1:1" ht="12.75">
      <c r="A771" s="542"/>
    </row>
    <row r="772" spans="1:1" ht="12.75">
      <c r="A772" s="542"/>
    </row>
    <row r="773" spans="1:1" ht="12.75">
      <c r="A773" s="542"/>
    </row>
    <row r="774" spans="1:1" ht="12.75">
      <c r="A774" s="542"/>
    </row>
    <row r="775" spans="1:1" ht="12.75">
      <c r="A775" s="542"/>
    </row>
    <row r="776" spans="1:1" ht="12.75">
      <c r="A776" s="542"/>
    </row>
    <row r="777" spans="1:1" ht="12.75">
      <c r="A777" s="542"/>
    </row>
    <row r="778" spans="1:1" ht="12.75">
      <c r="A778" s="542"/>
    </row>
    <row r="779" spans="1:1" ht="12.75">
      <c r="A779" s="542"/>
    </row>
    <row r="780" spans="1:1" ht="12.75">
      <c r="A780" s="542"/>
    </row>
    <row r="781" spans="1:1" ht="12.75">
      <c r="A781" s="542"/>
    </row>
    <row r="782" spans="1:1" ht="12.75">
      <c r="A782" s="542"/>
    </row>
    <row r="783" spans="1:1" ht="12.75">
      <c r="A783" s="542"/>
    </row>
    <row r="784" spans="1:1" ht="12.75">
      <c r="A784" s="542"/>
    </row>
    <row r="785" spans="1:1" ht="12.75">
      <c r="A785" s="542"/>
    </row>
    <row r="786" spans="1:1" ht="12.75">
      <c r="A786" s="542"/>
    </row>
    <row r="787" spans="1:1" ht="12.75">
      <c r="A787" s="542"/>
    </row>
    <row r="788" spans="1:1" ht="12.75">
      <c r="A788" s="542"/>
    </row>
    <row r="789" spans="1:1" ht="12.75">
      <c r="A789" s="542"/>
    </row>
    <row r="790" spans="1:1" ht="12.75">
      <c r="A790" s="542"/>
    </row>
    <row r="791" spans="1:1" ht="12.75">
      <c r="A791" s="542"/>
    </row>
    <row r="792" spans="1:1" ht="12.75">
      <c r="A792" s="542"/>
    </row>
    <row r="793" spans="1:1" ht="12.75">
      <c r="A793" s="542"/>
    </row>
    <row r="794" spans="1:1" ht="12.75">
      <c r="A794" s="542"/>
    </row>
    <row r="795" spans="1:1" ht="12.75">
      <c r="A795" s="542"/>
    </row>
    <row r="796" spans="1:1" ht="12.75">
      <c r="A796" s="542"/>
    </row>
    <row r="797" spans="1:1" ht="12.75">
      <c r="A797" s="542"/>
    </row>
    <row r="798" spans="1:1" ht="12.75">
      <c r="A798" s="542"/>
    </row>
    <row r="799" spans="1:1" ht="12.75">
      <c r="A799" s="542"/>
    </row>
    <row r="800" spans="1:1" ht="12.75">
      <c r="A800" s="542"/>
    </row>
    <row r="801" spans="1:1" ht="12.75">
      <c r="A801" s="542"/>
    </row>
    <row r="802" spans="1:1" ht="12.75">
      <c r="A802" s="542"/>
    </row>
    <row r="803" spans="1:1" ht="12.75">
      <c r="A803" s="542"/>
    </row>
    <row r="804" spans="1:1" ht="12.75">
      <c r="A804" s="542"/>
    </row>
    <row r="805" spans="1:1" ht="12.75">
      <c r="A805" s="542"/>
    </row>
    <row r="806" spans="1:1" ht="12.75">
      <c r="A806" s="542"/>
    </row>
    <row r="807" spans="1:1" ht="12.75">
      <c r="A807" s="542"/>
    </row>
    <row r="808" spans="1:1" ht="12.75">
      <c r="A808" s="542"/>
    </row>
    <row r="809" spans="1:1" ht="12.75">
      <c r="A809" s="542"/>
    </row>
    <row r="810" spans="1:1" ht="12.75">
      <c r="A810" s="542"/>
    </row>
    <row r="811" spans="1:1" ht="12.75">
      <c r="A811" s="542"/>
    </row>
    <row r="812" spans="1:1" ht="12.75">
      <c r="A812" s="542"/>
    </row>
    <row r="813" spans="1:1" ht="12.75">
      <c r="A813" s="542"/>
    </row>
    <row r="814" spans="1:1" ht="12.75">
      <c r="A814" s="542"/>
    </row>
    <row r="815" spans="1:1" ht="12.75">
      <c r="A815" s="542"/>
    </row>
    <row r="816" spans="1:1" ht="12.75">
      <c r="A816" s="542"/>
    </row>
    <row r="817" spans="1:1" ht="12.75">
      <c r="A817" s="542"/>
    </row>
    <row r="818" spans="1:1" ht="12.75">
      <c r="A818" s="542"/>
    </row>
    <row r="819" spans="1:1" ht="12.75">
      <c r="A819" s="542"/>
    </row>
    <row r="820" spans="1:1" ht="12.75">
      <c r="A820" s="542"/>
    </row>
    <row r="821" spans="1:1" ht="12.75">
      <c r="A821" s="542"/>
    </row>
    <row r="822" spans="1:1" ht="12.75">
      <c r="A822" s="542"/>
    </row>
    <row r="823" spans="1:1" ht="12.75">
      <c r="A823" s="542"/>
    </row>
    <row r="824" spans="1:1" ht="12.75">
      <c r="A824" s="542"/>
    </row>
    <row r="825" spans="1:1" ht="12.75">
      <c r="A825" s="542"/>
    </row>
    <row r="826" spans="1:1" ht="12.75">
      <c r="A826" s="542"/>
    </row>
    <row r="827" spans="1:1" ht="12.75">
      <c r="A827" s="542"/>
    </row>
    <row r="828" spans="1:1" ht="12.75">
      <c r="A828" s="542"/>
    </row>
    <row r="829" spans="1:1" ht="12.75">
      <c r="A829" s="542"/>
    </row>
    <row r="830" spans="1:1" ht="12.75">
      <c r="A830" s="542"/>
    </row>
    <row r="831" spans="1:1" ht="12.75">
      <c r="A831" s="542"/>
    </row>
    <row r="832" spans="1:1" ht="12.75">
      <c r="A832" s="542"/>
    </row>
    <row r="833" spans="1:1" ht="12.75">
      <c r="A833" s="542"/>
    </row>
    <row r="834" spans="1:1" ht="12.75">
      <c r="A834" s="542"/>
    </row>
    <row r="835" spans="1:1" ht="12.75">
      <c r="A835" s="542"/>
    </row>
  </sheetData>
  <mergeCells count="26">
    <mergeCell ref="M4:N5"/>
    <mergeCell ref="O4:P5"/>
    <mergeCell ref="Q4:R5"/>
    <mergeCell ref="S4:T5"/>
    <mergeCell ref="U4:V5"/>
    <mergeCell ref="W4:X5"/>
    <mergeCell ref="Y4:Z5"/>
    <mergeCell ref="AA4:AB5"/>
    <mergeCell ref="AD49:AE49"/>
    <mergeCell ref="A2:H2"/>
    <mergeCell ref="T3:AC3"/>
    <mergeCell ref="A4:A6"/>
    <mergeCell ref="B4:B6"/>
    <mergeCell ref="I4:J5"/>
    <mergeCell ref="K4:L5"/>
    <mergeCell ref="AC4:AC6"/>
    <mergeCell ref="A29:A35"/>
    <mergeCell ref="A36:A42"/>
    <mergeCell ref="A43:A49"/>
    <mergeCell ref="C4:H4"/>
    <mergeCell ref="C5:D5"/>
    <mergeCell ref="E5:F5"/>
    <mergeCell ref="G5:H5"/>
    <mergeCell ref="A8:A14"/>
    <mergeCell ref="A15:A21"/>
    <mergeCell ref="A22:A2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B4:F31"/>
  <sheetViews>
    <sheetView workbookViewId="0">
      <selection activeCell="E11" sqref="E11"/>
    </sheetView>
  </sheetViews>
  <sheetFormatPr defaultRowHeight="12.75"/>
  <cols>
    <col min="2" max="2" width="22.28515625" style="662" customWidth="1"/>
    <col min="3" max="3" width="22.85546875" style="662" customWidth="1"/>
    <col min="4" max="4" width="25.42578125" style="662" customWidth="1"/>
    <col min="5" max="5" width="9.140625" style="662"/>
    <col min="6" max="6" width="23.42578125" style="662" customWidth="1"/>
  </cols>
  <sheetData>
    <row r="4" spans="2:6" ht="42">
      <c r="B4" s="655" t="s">
        <v>2033</v>
      </c>
      <c r="C4" s="656" t="s">
        <v>2057</v>
      </c>
      <c r="D4" s="656" t="s">
        <v>2058</v>
      </c>
      <c r="E4" s="657" t="s">
        <v>14</v>
      </c>
      <c r="F4" s="657" t="s">
        <v>2059</v>
      </c>
    </row>
    <row r="5" spans="2:6" ht="21">
      <c r="B5" s="658" t="s">
        <v>2034</v>
      </c>
      <c r="C5" s="659"/>
      <c r="D5" s="659"/>
      <c r="E5" s="659">
        <f>C5+D5</f>
        <v>0</v>
      </c>
      <c r="F5" s="659"/>
    </row>
    <row r="6" spans="2:6" ht="21">
      <c r="B6" s="660" t="s">
        <v>2035</v>
      </c>
      <c r="C6" s="659"/>
      <c r="D6" s="659"/>
      <c r="E6" s="659">
        <f t="shared" ref="E6:E31" si="0">C6+D6</f>
        <v>0</v>
      </c>
      <c r="F6" s="659"/>
    </row>
    <row r="7" spans="2:6" ht="21">
      <c r="B7" s="660" t="s">
        <v>2036</v>
      </c>
      <c r="C7" s="659"/>
      <c r="D7" s="659"/>
      <c r="E7" s="659">
        <f t="shared" si="0"/>
        <v>0</v>
      </c>
      <c r="F7" s="659"/>
    </row>
    <row r="8" spans="2:6" ht="21">
      <c r="B8" s="661" t="s">
        <v>2037</v>
      </c>
      <c r="C8" s="659"/>
      <c r="D8" s="659"/>
      <c r="E8" s="659">
        <f t="shared" si="0"/>
        <v>0</v>
      </c>
      <c r="F8" s="659"/>
    </row>
    <row r="9" spans="2:6" ht="21">
      <c r="B9" s="660" t="s">
        <v>2038</v>
      </c>
      <c r="C9" s="659"/>
      <c r="D9" s="659"/>
      <c r="E9" s="659">
        <f t="shared" si="0"/>
        <v>0</v>
      </c>
      <c r="F9" s="659"/>
    </row>
    <row r="10" spans="2:6" ht="21">
      <c r="B10" s="660" t="s">
        <v>2039</v>
      </c>
      <c r="C10" s="659"/>
      <c r="D10" s="659"/>
      <c r="E10" s="659">
        <f t="shared" si="0"/>
        <v>0</v>
      </c>
      <c r="F10" s="659"/>
    </row>
    <row r="11" spans="2:6" ht="21">
      <c r="B11" s="660" t="s">
        <v>2040</v>
      </c>
      <c r="C11" s="659"/>
      <c r="D11" s="659"/>
      <c r="E11" s="659">
        <f t="shared" si="0"/>
        <v>0</v>
      </c>
      <c r="F11" s="659"/>
    </row>
    <row r="12" spans="2:6" ht="21">
      <c r="B12" s="660" t="s">
        <v>1934</v>
      </c>
      <c r="C12" s="659"/>
      <c r="D12" s="659"/>
      <c r="E12" s="659">
        <f t="shared" si="0"/>
        <v>0</v>
      </c>
      <c r="F12" s="659"/>
    </row>
    <row r="13" spans="2:6" ht="21">
      <c r="B13" s="660" t="s">
        <v>4</v>
      </c>
      <c r="C13" s="659"/>
      <c r="D13" s="659"/>
      <c r="E13" s="659">
        <f t="shared" si="0"/>
        <v>0</v>
      </c>
      <c r="F13" s="659"/>
    </row>
    <row r="14" spans="2:6" ht="21">
      <c r="B14" s="661" t="s">
        <v>2041</v>
      </c>
      <c r="C14" s="659"/>
      <c r="D14" s="659"/>
      <c r="E14" s="659">
        <f t="shared" si="0"/>
        <v>0</v>
      </c>
      <c r="F14" s="659"/>
    </row>
    <row r="15" spans="2:6" ht="21">
      <c r="B15" s="660" t="s">
        <v>78</v>
      </c>
      <c r="C15" s="659"/>
      <c r="D15" s="659"/>
      <c r="E15" s="659">
        <f t="shared" si="0"/>
        <v>0</v>
      </c>
      <c r="F15" s="659"/>
    </row>
    <row r="16" spans="2:6" ht="21">
      <c r="B16" s="660" t="s">
        <v>2042</v>
      </c>
      <c r="C16" s="659"/>
      <c r="D16" s="659"/>
      <c r="E16" s="659">
        <f t="shared" si="0"/>
        <v>0</v>
      </c>
      <c r="F16" s="659"/>
    </row>
    <row r="17" spans="2:6" ht="21">
      <c r="B17" s="660" t="s">
        <v>2043</v>
      </c>
      <c r="C17" s="659"/>
      <c r="D17" s="659"/>
      <c r="E17" s="659">
        <f t="shared" si="0"/>
        <v>0</v>
      </c>
      <c r="F17" s="659"/>
    </row>
    <row r="18" spans="2:6" ht="21">
      <c r="B18" s="660" t="s">
        <v>2044</v>
      </c>
      <c r="C18" s="659"/>
      <c r="D18" s="659"/>
      <c r="E18" s="659">
        <f t="shared" si="0"/>
        <v>0</v>
      </c>
      <c r="F18" s="659"/>
    </row>
    <row r="19" spans="2:6" ht="21">
      <c r="B19" s="661" t="s">
        <v>2045</v>
      </c>
      <c r="C19" s="659"/>
      <c r="D19" s="659"/>
      <c r="E19" s="659">
        <f t="shared" si="0"/>
        <v>0</v>
      </c>
      <c r="F19" s="659"/>
    </row>
    <row r="20" spans="2:6" ht="21">
      <c r="B20" s="660" t="s">
        <v>2046</v>
      </c>
      <c r="C20" s="659"/>
      <c r="D20" s="659"/>
      <c r="E20" s="659">
        <f t="shared" si="0"/>
        <v>0</v>
      </c>
      <c r="F20" s="659"/>
    </row>
    <row r="21" spans="2:6" ht="21">
      <c r="B21" s="660" t="s">
        <v>2047</v>
      </c>
      <c r="C21" s="659"/>
      <c r="D21" s="659"/>
      <c r="E21" s="659">
        <f t="shared" si="0"/>
        <v>0</v>
      </c>
      <c r="F21" s="659"/>
    </row>
    <row r="22" spans="2:6" ht="21">
      <c r="B22" s="660" t="s">
        <v>2048</v>
      </c>
      <c r="C22" s="659"/>
      <c r="D22" s="659"/>
      <c r="E22" s="659">
        <f t="shared" si="0"/>
        <v>0</v>
      </c>
      <c r="F22" s="659"/>
    </row>
    <row r="23" spans="2:6" ht="21">
      <c r="B23" s="660" t="s">
        <v>2049</v>
      </c>
      <c r="C23" s="659"/>
      <c r="D23" s="659"/>
      <c r="E23" s="659">
        <f t="shared" si="0"/>
        <v>0</v>
      </c>
      <c r="F23" s="659"/>
    </row>
    <row r="24" spans="2:6" ht="21">
      <c r="B24" s="661" t="s">
        <v>2050</v>
      </c>
      <c r="C24" s="659"/>
      <c r="D24" s="659"/>
      <c r="E24" s="659">
        <f t="shared" si="0"/>
        <v>0</v>
      </c>
      <c r="F24" s="659"/>
    </row>
    <row r="25" spans="2:6" ht="21">
      <c r="B25" s="660" t="s">
        <v>2051</v>
      </c>
      <c r="C25" s="659"/>
      <c r="D25" s="659"/>
      <c r="E25" s="659">
        <f t="shared" si="0"/>
        <v>0</v>
      </c>
      <c r="F25" s="659"/>
    </row>
    <row r="26" spans="2:6" ht="21">
      <c r="B26" s="658" t="s">
        <v>2052</v>
      </c>
      <c r="C26" s="659"/>
      <c r="D26" s="659"/>
      <c r="E26" s="659">
        <f t="shared" si="0"/>
        <v>0</v>
      </c>
      <c r="F26" s="659"/>
    </row>
    <row r="27" spans="2:6" ht="21">
      <c r="B27" s="658" t="s">
        <v>2053</v>
      </c>
      <c r="C27" s="659"/>
      <c r="D27" s="659"/>
      <c r="E27" s="659">
        <f t="shared" si="0"/>
        <v>0</v>
      </c>
      <c r="F27" s="659"/>
    </row>
    <row r="28" spans="2:6" ht="21">
      <c r="B28" s="658" t="s">
        <v>2054</v>
      </c>
      <c r="C28" s="659"/>
      <c r="D28" s="659"/>
      <c r="E28" s="659">
        <f t="shared" si="0"/>
        <v>0</v>
      </c>
      <c r="F28" s="659"/>
    </row>
    <row r="29" spans="2:6" ht="21">
      <c r="B29" s="660" t="s">
        <v>2055</v>
      </c>
      <c r="C29" s="659"/>
      <c r="D29" s="659"/>
      <c r="E29" s="659">
        <f t="shared" si="0"/>
        <v>0</v>
      </c>
      <c r="F29" s="659"/>
    </row>
    <row r="30" spans="2:6" ht="21">
      <c r="B30" s="661" t="s">
        <v>2056</v>
      </c>
      <c r="C30" s="659"/>
      <c r="D30" s="659"/>
      <c r="E30" s="659">
        <f t="shared" si="0"/>
        <v>0</v>
      </c>
      <c r="F30" s="659"/>
    </row>
    <row r="31" spans="2:6" ht="21">
      <c r="B31" s="661" t="s">
        <v>16</v>
      </c>
      <c r="C31" s="659"/>
      <c r="D31" s="659"/>
      <c r="E31" s="659">
        <f t="shared" si="0"/>
        <v>0</v>
      </c>
      <c r="F31" s="65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02"/>
  <sheetViews>
    <sheetView workbookViewId="0"/>
  </sheetViews>
  <sheetFormatPr defaultColWidth="12.5703125" defaultRowHeight="15" customHeight="1"/>
  <cols>
    <col min="2" max="2" width="6.5703125" customWidth="1"/>
    <col min="3" max="3" width="16" customWidth="1"/>
    <col min="7" max="7" width="25.5703125" customWidth="1"/>
    <col min="8" max="8" width="12" customWidth="1"/>
  </cols>
  <sheetData>
    <row r="1" spans="1:13" ht="15" customHeight="1">
      <c r="A1" s="614"/>
      <c r="B1" s="815" t="s">
        <v>1965</v>
      </c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14"/>
    </row>
    <row r="2" spans="1:13" ht="12.75">
      <c r="A2" s="614"/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4"/>
    </row>
    <row r="3" spans="1:13" ht="15" customHeight="1">
      <c r="A3" s="614"/>
      <c r="B3" s="616" t="s">
        <v>1929</v>
      </c>
      <c r="C3" s="617" t="s">
        <v>1966</v>
      </c>
      <c r="D3" s="617" t="s">
        <v>1967</v>
      </c>
      <c r="E3" s="617" t="s">
        <v>22</v>
      </c>
      <c r="F3" s="617" t="s">
        <v>1968</v>
      </c>
      <c r="G3" s="617" t="s">
        <v>1969</v>
      </c>
      <c r="H3" s="618" t="s">
        <v>1970</v>
      </c>
      <c r="I3" s="618" t="s">
        <v>1971</v>
      </c>
      <c r="J3" s="618" t="s">
        <v>1972</v>
      </c>
      <c r="K3" s="618" t="s">
        <v>1973</v>
      </c>
      <c r="L3" s="617" t="s">
        <v>121</v>
      </c>
      <c r="M3" s="614"/>
    </row>
    <row r="4" spans="1:13" ht="15" customHeight="1">
      <c r="A4" s="614"/>
      <c r="B4" s="442">
        <v>1</v>
      </c>
      <c r="C4" s="619" t="s">
        <v>204</v>
      </c>
      <c r="D4" s="619" t="s">
        <v>204</v>
      </c>
      <c r="E4" s="620" t="s">
        <v>1974</v>
      </c>
      <c r="F4" s="619" t="s">
        <v>1975</v>
      </c>
      <c r="G4" s="619" t="s">
        <v>1976</v>
      </c>
      <c r="H4" s="420">
        <v>4282</v>
      </c>
      <c r="I4" s="420">
        <v>414</v>
      </c>
      <c r="J4" s="420">
        <v>4690</v>
      </c>
      <c r="K4" s="420">
        <v>6</v>
      </c>
      <c r="L4" s="621"/>
      <c r="M4" s="614"/>
    </row>
    <row r="5" spans="1:13" ht="15" customHeight="1">
      <c r="A5" s="614"/>
      <c r="B5" s="442">
        <v>2</v>
      </c>
      <c r="C5" s="619" t="s">
        <v>204</v>
      </c>
      <c r="D5" s="619" t="s">
        <v>204</v>
      </c>
      <c r="E5" s="620" t="s">
        <v>1977</v>
      </c>
      <c r="F5" s="619" t="s">
        <v>1978</v>
      </c>
      <c r="G5" s="619" t="s">
        <v>1979</v>
      </c>
      <c r="H5" s="420">
        <v>0</v>
      </c>
      <c r="I5" s="420">
        <v>465</v>
      </c>
      <c r="J5" s="420">
        <v>0</v>
      </c>
      <c r="K5" s="420">
        <v>465</v>
      </c>
      <c r="L5" s="621"/>
      <c r="M5" s="614"/>
    </row>
    <row r="6" spans="1:13" ht="15" customHeight="1">
      <c r="A6" s="614"/>
      <c r="B6" s="442">
        <v>3</v>
      </c>
      <c r="C6" s="619" t="s">
        <v>204</v>
      </c>
      <c r="D6" s="619" t="s">
        <v>204</v>
      </c>
      <c r="E6" s="620" t="s">
        <v>1977</v>
      </c>
      <c r="F6" s="619" t="s">
        <v>1980</v>
      </c>
      <c r="G6" s="619" t="s">
        <v>1981</v>
      </c>
      <c r="H6" s="420">
        <v>0</v>
      </c>
      <c r="I6" s="420">
        <v>1282</v>
      </c>
      <c r="J6" s="420">
        <v>0</v>
      </c>
      <c r="K6" s="420">
        <v>1282</v>
      </c>
      <c r="L6" s="621"/>
      <c r="M6" s="614"/>
    </row>
    <row r="7" spans="1:13" ht="15" customHeight="1">
      <c r="A7" s="614"/>
      <c r="B7" s="442">
        <v>4</v>
      </c>
      <c r="C7" s="619" t="s">
        <v>204</v>
      </c>
      <c r="D7" s="619" t="s">
        <v>204</v>
      </c>
      <c r="E7" s="620" t="s">
        <v>1977</v>
      </c>
      <c r="F7" s="619" t="s">
        <v>1982</v>
      </c>
      <c r="G7" s="619" t="s">
        <v>1983</v>
      </c>
      <c r="H7" s="420">
        <v>1642</v>
      </c>
      <c r="I7" s="420">
        <v>189</v>
      </c>
      <c r="J7" s="420">
        <v>0</v>
      </c>
      <c r="K7" s="420">
        <v>1831</v>
      </c>
      <c r="L7" s="621"/>
      <c r="M7" s="614"/>
    </row>
    <row r="8" spans="1:13" ht="15" customHeight="1">
      <c r="A8" s="614"/>
      <c r="B8" s="442">
        <v>5</v>
      </c>
      <c r="C8" s="619" t="s">
        <v>204</v>
      </c>
      <c r="D8" s="619" t="s">
        <v>204</v>
      </c>
      <c r="E8" s="620" t="s">
        <v>1977</v>
      </c>
      <c r="F8" s="619" t="s">
        <v>1984</v>
      </c>
      <c r="G8" s="619" t="s">
        <v>1985</v>
      </c>
      <c r="H8" s="420">
        <v>5016</v>
      </c>
      <c r="I8" s="420">
        <v>667</v>
      </c>
      <c r="J8" s="420">
        <v>0</v>
      </c>
      <c r="K8" s="420">
        <v>5683</v>
      </c>
      <c r="L8" s="621"/>
      <c r="M8" s="614"/>
    </row>
    <row r="9" spans="1:13" ht="15" customHeight="1">
      <c r="A9" s="614"/>
      <c r="B9" s="442">
        <v>6</v>
      </c>
      <c r="C9" s="619" t="s">
        <v>204</v>
      </c>
      <c r="D9" s="619" t="s">
        <v>204</v>
      </c>
      <c r="E9" s="620" t="s">
        <v>1974</v>
      </c>
      <c r="F9" s="619" t="s">
        <v>1986</v>
      </c>
      <c r="G9" s="619" t="s">
        <v>1987</v>
      </c>
      <c r="H9" s="420">
        <v>19504</v>
      </c>
      <c r="I9" s="420">
        <v>916</v>
      </c>
      <c r="J9" s="420">
        <v>0</v>
      </c>
      <c r="K9" s="420">
        <v>20420</v>
      </c>
      <c r="L9" s="621"/>
      <c r="M9" s="614"/>
    </row>
    <row r="10" spans="1:13" ht="12.75">
      <c r="A10" s="614"/>
      <c r="B10" s="622"/>
      <c r="C10" s="623"/>
      <c r="D10" s="619" t="s">
        <v>117</v>
      </c>
      <c r="E10" s="623"/>
      <c r="F10" s="623"/>
      <c r="G10" s="623"/>
      <c r="H10" s="624">
        <v>30444</v>
      </c>
      <c r="I10" s="624">
        <v>3933</v>
      </c>
      <c r="J10" s="624">
        <v>4690</v>
      </c>
      <c r="K10" s="624">
        <v>29687</v>
      </c>
      <c r="L10" s="624">
        <v>0</v>
      </c>
      <c r="M10" s="614"/>
    </row>
    <row r="11" spans="1:13" ht="12.75">
      <c r="A11" s="614"/>
      <c r="B11" s="625"/>
      <c r="C11" s="625"/>
      <c r="D11" s="625"/>
      <c r="E11" s="625"/>
      <c r="F11" s="625"/>
      <c r="G11" s="625"/>
      <c r="H11" s="625"/>
      <c r="I11" s="625"/>
      <c r="J11" s="625"/>
      <c r="K11" s="625"/>
      <c r="L11" s="614"/>
      <c r="M11" s="614"/>
    </row>
    <row r="12" spans="1:13" ht="15" customHeight="1">
      <c r="A12" s="614"/>
      <c r="B12" s="815" t="s">
        <v>1988</v>
      </c>
      <c r="C12" s="681"/>
      <c r="D12" s="681"/>
      <c r="E12" s="681"/>
      <c r="F12" s="681"/>
      <c r="G12" s="681"/>
      <c r="H12" s="681"/>
      <c r="I12" s="681"/>
      <c r="J12" s="681"/>
      <c r="K12" s="681"/>
      <c r="L12" s="681"/>
      <c r="M12" s="614"/>
    </row>
    <row r="13" spans="1:13" ht="15" customHeight="1">
      <c r="A13" s="614"/>
      <c r="B13" s="626" t="s">
        <v>1929</v>
      </c>
      <c r="C13" s="627" t="s">
        <v>1966</v>
      </c>
      <c r="D13" s="627" t="s">
        <v>1967</v>
      </c>
      <c r="E13" s="627" t="s">
        <v>22</v>
      </c>
      <c r="F13" s="627" t="s">
        <v>1968</v>
      </c>
      <c r="G13" s="627" t="s">
        <v>1969</v>
      </c>
      <c r="H13" s="628" t="s">
        <v>1970</v>
      </c>
      <c r="I13" s="628" t="s">
        <v>1971</v>
      </c>
      <c r="J13" s="628" t="s">
        <v>1972</v>
      </c>
      <c r="K13" s="628" t="s">
        <v>1973</v>
      </c>
      <c r="L13" s="627" t="s">
        <v>121</v>
      </c>
      <c r="M13" s="614"/>
    </row>
    <row r="14" spans="1:13" ht="15" customHeight="1">
      <c r="A14" s="614"/>
      <c r="B14" s="629">
        <v>1</v>
      </c>
      <c r="C14" s="630" t="s">
        <v>1989</v>
      </c>
      <c r="D14" s="630" t="s">
        <v>1643</v>
      </c>
      <c r="E14" s="631" t="s">
        <v>1974</v>
      </c>
      <c r="F14" s="632" t="s">
        <v>1990</v>
      </c>
      <c r="G14" s="633" t="s">
        <v>1991</v>
      </c>
      <c r="H14" s="634">
        <v>6162</v>
      </c>
      <c r="I14" s="634">
        <v>340</v>
      </c>
      <c r="J14" s="635">
        <v>0</v>
      </c>
      <c r="K14" s="635">
        <v>6502</v>
      </c>
      <c r="L14" s="636"/>
      <c r="M14" s="614"/>
    </row>
    <row r="15" spans="1:13" ht="15" customHeight="1">
      <c r="A15" s="614"/>
      <c r="B15" s="629">
        <v>2</v>
      </c>
      <c r="C15" s="630" t="s">
        <v>1989</v>
      </c>
      <c r="D15" s="630" t="s">
        <v>1643</v>
      </c>
      <c r="E15" s="631" t="s">
        <v>1974</v>
      </c>
      <c r="F15" s="632" t="s">
        <v>1992</v>
      </c>
      <c r="G15" s="633" t="s">
        <v>1991</v>
      </c>
      <c r="H15" s="634">
        <v>536</v>
      </c>
      <c r="I15" s="634">
        <v>130</v>
      </c>
      <c r="J15" s="635">
        <v>0</v>
      </c>
      <c r="K15" s="635">
        <v>666</v>
      </c>
      <c r="L15" s="636"/>
      <c r="M15" s="614"/>
    </row>
    <row r="16" spans="1:13" ht="15" customHeight="1">
      <c r="A16" s="614"/>
      <c r="B16" s="629">
        <v>3</v>
      </c>
      <c r="C16" s="630" t="s">
        <v>1989</v>
      </c>
      <c r="D16" s="630" t="s">
        <v>1643</v>
      </c>
      <c r="E16" s="631" t="s">
        <v>1977</v>
      </c>
      <c r="F16" s="632" t="s">
        <v>1993</v>
      </c>
      <c r="G16" s="633" t="s">
        <v>1991</v>
      </c>
      <c r="H16" s="634">
        <v>15442</v>
      </c>
      <c r="I16" s="634">
        <v>1230</v>
      </c>
      <c r="J16" s="635">
        <v>0</v>
      </c>
      <c r="K16" s="635">
        <v>16672</v>
      </c>
      <c r="L16" s="636"/>
      <c r="M16" s="614"/>
    </row>
    <row r="17" spans="1:13" ht="15" customHeight="1">
      <c r="A17" s="614"/>
      <c r="B17" s="442">
        <v>4</v>
      </c>
      <c r="C17" s="630" t="s">
        <v>1989</v>
      </c>
      <c r="D17" s="630" t="s">
        <v>1643</v>
      </c>
      <c r="E17" s="631" t="s">
        <v>1974</v>
      </c>
      <c r="F17" s="637" t="s">
        <v>1994</v>
      </c>
      <c r="G17" s="638" t="s">
        <v>1995</v>
      </c>
      <c r="H17" s="639">
        <v>12486</v>
      </c>
      <c r="I17" s="639">
        <v>1545</v>
      </c>
      <c r="J17" s="640">
        <v>0</v>
      </c>
      <c r="K17" s="640">
        <v>14031</v>
      </c>
      <c r="L17" s="621"/>
      <c r="M17" s="614"/>
    </row>
    <row r="18" spans="1:13" ht="15" customHeight="1">
      <c r="A18" s="614"/>
      <c r="B18" s="442">
        <v>5</v>
      </c>
      <c r="C18" s="630" t="s">
        <v>1989</v>
      </c>
      <c r="D18" s="630" t="s">
        <v>1643</v>
      </c>
      <c r="E18" s="631" t="s">
        <v>1974</v>
      </c>
      <c r="F18" s="641" t="s">
        <v>1996</v>
      </c>
      <c r="G18" s="642" t="s">
        <v>1997</v>
      </c>
      <c r="H18" s="634">
        <v>23578</v>
      </c>
      <c r="I18" s="634">
        <v>1660</v>
      </c>
      <c r="J18" s="634">
        <v>10000</v>
      </c>
      <c r="K18" s="640">
        <v>15238</v>
      </c>
      <c r="L18" s="621"/>
      <c r="M18" s="614"/>
    </row>
    <row r="19" spans="1:13" ht="12.75">
      <c r="A19" s="614"/>
      <c r="B19" s="622"/>
      <c r="C19" s="623"/>
      <c r="D19" s="623"/>
      <c r="E19" s="623"/>
      <c r="F19" s="623"/>
      <c r="G19" s="619" t="s">
        <v>117</v>
      </c>
      <c r="H19" s="420">
        <v>58204</v>
      </c>
      <c r="I19" s="420">
        <v>4905</v>
      </c>
      <c r="J19" s="420">
        <v>10000</v>
      </c>
      <c r="K19" s="420">
        <v>53109</v>
      </c>
      <c r="L19" s="420">
        <v>0</v>
      </c>
      <c r="M19" s="415">
        <v>0</v>
      </c>
    </row>
    <row r="20" spans="1:13" ht="12.75">
      <c r="A20" s="614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14"/>
      <c r="M20" s="614"/>
    </row>
    <row r="21" spans="1:13" ht="12.75">
      <c r="A21" s="614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14"/>
      <c r="M21" s="614"/>
    </row>
    <row r="22" spans="1:13" ht="12.75">
      <c r="A22" s="614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14"/>
      <c r="M22" s="614"/>
    </row>
    <row r="23" spans="1:13" ht="12.75">
      <c r="A23" s="614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14"/>
      <c r="M23" s="614"/>
    </row>
    <row r="24" spans="1:13" ht="12.75">
      <c r="A24" s="614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14"/>
      <c r="M24" s="614"/>
    </row>
    <row r="25" spans="1:13" ht="12.75">
      <c r="A25" s="614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14"/>
      <c r="M25" s="614"/>
    </row>
    <row r="26" spans="1:13" ht="12.75">
      <c r="A26" s="614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14"/>
      <c r="M26" s="614"/>
    </row>
    <row r="27" spans="1:13" ht="12.75">
      <c r="A27" s="614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14"/>
      <c r="M27" s="614"/>
    </row>
    <row r="28" spans="1:13" ht="12.75">
      <c r="A28" s="614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14"/>
      <c r="M28" s="614"/>
    </row>
    <row r="29" spans="1:13" ht="12.75">
      <c r="A29" s="614"/>
      <c r="B29" s="625"/>
      <c r="C29" s="625"/>
      <c r="D29" s="625"/>
      <c r="E29" s="625"/>
      <c r="F29" s="625"/>
      <c r="G29" s="625"/>
      <c r="H29" s="643"/>
      <c r="I29" s="643"/>
      <c r="J29" s="643"/>
      <c r="K29" s="643"/>
      <c r="L29" s="614"/>
      <c r="M29" s="614"/>
    </row>
    <row r="30" spans="1:13" ht="12.75">
      <c r="A30" s="614"/>
      <c r="B30" s="614"/>
      <c r="C30" s="625"/>
      <c r="D30" s="614"/>
      <c r="E30" s="614"/>
      <c r="F30" s="614"/>
      <c r="G30" s="614"/>
      <c r="H30" s="643"/>
      <c r="I30" s="643"/>
      <c r="J30" s="643"/>
      <c r="K30" s="643"/>
      <c r="L30" s="614"/>
      <c r="M30" s="614"/>
    </row>
    <row r="31" spans="1:13" ht="12.75">
      <c r="A31" s="614"/>
      <c r="B31" s="614"/>
      <c r="C31" s="614"/>
      <c r="D31" s="614"/>
      <c r="E31" s="614"/>
      <c r="F31" s="614"/>
      <c r="G31" s="614"/>
      <c r="H31" s="614"/>
      <c r="I31" s="614"/>
      <c r="J31" s="614"/>
      <c r="K31" s="614"/>
      <c r="L31" s="614"/>
      <c r="M31" s="614"/>
    </row>
    <row r="32" spans="1:13" ht="12.75">
      <c r="A32" s="614"/>
      <c r="B32" s="614"/>
      <c r="C32" s="614"/>
      <c r="D32" s="614"/>
      <c r="E32" s="614"/>
      <c r="F32" s="614"/>
      <c r="G32" s="614"/>
      <c r="H32" s="614"/>
      <c r="I32" s="614"/>
      <c r="J32" s="614"/>
      <c r="K32" s="614"/>
      <c r="L32" s="614"/>
      <c r="M32" s="614"/>
    </row>
    <row r="33" spans="1:13" ht="12.75">
      <c r="A33" s="614"/>
      <c r="B33" s="614"/>
      <c r="C33" s="614"/>
      <c r="D33" s="614"/>
      <c r="E33" s="614"/>
      <c r="F33" s="614"/>
      <c r="G33" s="614"/>
      <c r="H33" s="614"/>
      <c r="I33" s="614"/>
      <c r="J33" s="614"/>
      <c r="K33" s="614"/>
      <c r="L33" s="614"/>
      <c r="M33" s="614"/>
    </row>
    <row r="34" spans="1:13" ht="12.75">
      <c r="A34" s="614"/>
      <c r="B34" s="614"/>
      <c r="C34" s="614"/>
      <c r="D34" s="614"/>
      <c r="E34" s="614"/>
      <c r="F34" s="614"/>
      <c r="G34" s="614"/>
      <c r="H34" s="614"/>
      <c r="I34" s="614"/>
      <c r="J34" s="614"/>
      <c r="K34" s="614"/>
      <c r="L34" s="614"/>
      <c r="M34" s="614"/>
    </row>
    <row r="35" spans="1:13" ht="12.75">
      <c r="A35" s="614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14"/>
      <c r="M35" s="614"/>
    </row>
    <row r="36" spans="1:13" ht="12.75">
      <c r="A36" s="614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14"/>
      <c r="M36" s="614"/>
    </row>
    <row r="37" spans="1:13" ht="12.75">
      <c r="A37" s="614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14"/>
      <c r="M37" s="614"/>
    </row>
    <row r="38" spans="1:13" ht="12.75">
      <c r="A38" s="614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14"/>
      <c r="M38" s="614"/>
    </row>
    <row r="39" spans="1:13" ht="12.75">
      <c r="A39" s="614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14"/>
      <c r="M39" s="614"/>
    </row>
    <row r="40" spans="1:13" ht="12.75">
      <c r="A40" s="614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14"/>
      <c r="M40" s="614"/>
    </row>
    <row r="41" spans="1:13" ht="12.75">
      <c r="A41" s="614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14"/>
      <c r="M41" s="614"/>
    </row>
    <row r="42" spans="1:13" ht="12.75">
      <c r="A42" s="614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14"/>
      <c r="M42" s="614"/>
    </row>
    <row r="43" spans="1:13" ht="12.75">
      <c r="A43" s="614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14"/>
      <c r="M43" s="614"/>
    </row>
    <row r="44" spans="1:13" ht="12.75">
      <c r="A44" s="614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14"/>
      <c r="M44" s="614"/>
    </row>
    <row r="45" spans="1:13" ht="12.75">
      <c r="A45" s="614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14"/>
      <c r="M45" s="614"/>
    </row>
    <row r="46" spans="1:13" ht="12.75">
      <c r="A46" s="614"/>
      <c r="B46" s="614"/>
      <c r="C46" s="614"/>
      <c r="D46" s="614"/>
      <c r="E46" s="614"/>
      <c r="F46" s="614"/>
      <c r="G46" s="614"/>
      <c r="H46" s="614"/>
      <c r="I46" s="614"/>
      <c r="J46" s="614"/>
      <c r="K46" s="614"/>
      <c r="L46" s="614"/>
      <c r="M46" s="614"/>
    </row>
    <row r="47" spans="1:13" ht="12.75">
      <c r="A47" s="614"/>
      <c r="B47" s="614"/>
      <c r="C47" s="614"/>
      <c r="D47" s="614"/>
      <c r="E47" s="614"/>
      <c r="F47" s="614"/>
      <c r="G47" s="614"/>
      <c r="H47" s="614"/>
      <c r="I47" s="614"/>
      <c r="J47" s="614"/>
      <c r="K47" s="614"/>
      <c r="L47" s="614"/>
      <c r="M47" s="614"/>
    </row>
    <row r="48" spans="1:13" ht="12.75">
      <c r="A48" s="614"/>
      <c r="B48" s="614"/>
      <c r="C48" s="614"/>
      <c r="D48" s="614"/>
      <c r="E48" s="614"/>
      <c r="F48" s="614"/>
      <c r="G48" s="614"/>
      <c r="H48" s="614"/>
      <c r="I48" s="614"/>
      <c r="J48" s="614"/>
      <c r="K48" s="614"/>
      <c r="L48" s="614"/>
      <c r="M48" s="614"/>
    </row>
    <row r="49" spans="1:13" ht="12.75">
      <c r="A49" s="614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14"/>
      <c r="M49" s="614"/>
    </row>
    <row r="50" spans="1:13" ht="12.75">
      <c r="A50" s="614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14"/>
      <c r="M50" s="614"/>
    </row>
    <row r="51" spans="1:13" ht="12.75">
      <c r="A51" s="614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14"/>
      <c r="M51" s="614"/>
    </row>
    <row r="52" spans="1:13" ht="12.75">
      <c r="A52" s="614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14"/>
      <c r="M52" s="614"/>
    </row>
    <row r="53" spans="1:13" ht="12.75">
      <c r="A53" s="614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14"/>
      <c r="M53" s="614"/>
    </row>
    <row r="54" spans="1:13" ht="12.75">
      <c r="A54" s="614"/>
      <c r="B54" s="614"/>
      <c r="C54" s="625"/>
      <c r="D54" s="614"/>
      <c r="E54" s="614"/>
      <c r="F54" s="614"/>
      <c r="G54" s="614"/>
      <c r="H54" s="614"/>
      <c r="I54" s="614"/>
      <c r="J54" s="614"/>
      <c r="K54" s="614"/>
      <c r="L54" s="614"/>
      <c r="M54" s="614"/>
    </row>
    <row r="55" spans="1:13" ht="12.75">
      <c r="A55" s="614"/>
      <c r="B55" s="614"/>
      <c r="C55" s="614"/>
      <c r="D55" s="614"/>
      <c r="E55" s="614"/>
      <c r="F55" s="614"/>
      <c r="G55" s="614"/>
      <c r="H55" s="614"/>
      <c r="I55" s="614"/>
      <c r="J55" s="614"/>
      <c r="K55" s="614"/>
      <c r="L55" s="614"/>
      <c r="M55" s="614"/>
    </row>
    <row r="56" spans="1:13" ht="12.75">
      <c r="A56" s="614"/>
      <c r="B56" s="614"/>
      <c r="C56" s="614"/>
      <c r="D56" s="614"/>
      <c r="E56" s="614"/>
      <c r="F56" s="614"/>
      <c r="G56" s="614"/>
      <c r="H56" s="614"/>
      <c r="I56" s="614"/>
      <c r="J56" s="614"/>
      <c r="K56" s="614"/>
      <c r="L56" s="614"/>
      <c r="M56" s="614"/>
    </row>
    <row r="57" spans="1:13" ht="12.75">
      <c r="A57" s="614"/>
      <c r="B57" s="614"/>
      <c r="C57" s="614"/>
      <c r="D57" s="614"/>
      <c r="E57" s="614"/>
      <c r="F57" s="614"/>
      <c r="G57" s="614"/>
      <c r="H57" s="614"/>
      <c r="I57" s="614"/>
      <c r="J57" s="614"/>
      <c r="K57" s="614"/>
      <c r="L57" s="614"/>
      <c r="M57" s="614"/>
    </row>
    <row r="58" spans="1:13" ht="12.75">
      <c r="A58" s="614"/>
      <c r="B58" s="625"/>
      <c r="C58" s="625"/>
      <c r="D58" s="625"/>
      <c r="E58" s="625"/>
      <c r="F58" s="625"/>
      <c r="G58" s="625"/>
      <c r="H58" s="625"/>
      <c r="I58" s="625"/>
      <c r="J58" s="625"/>
      <c r="K58" s="614"/>
      <c r="L58" s="614"/>
      <c r="M58" s="614"/>
    </row>
    <row r="59" spans="1:13" ht="12.75">
      <c r="A59" s="614"/>
      <c r="B59" s="625"/>
      <c r="C59" s="625"/>
      <c r="D59" s="625"/>
      <c r="E59" s="625"/>
      <c r="F59" s="625"/>
      <c r="G59" s="625"/>
      <c r="H59" s="625"/>
      <c r="I59" s="625"/>
      <c r="J59" s="625"/>
      <c r="K59" s="614"/>
      <c r="L59" s="614"/>
      <c r="M59" s="614"/>
    </row>
    <row r="60" spans="1:13" ht="12.75">
      <c r="A60" s="614"/>
      <c r="B60" s="625"/>
      <c r="C60" s="625"/>
      <c r="D60" s="625"/>
      <c r="E60" s="625"/>
      <c r="F60" s="625"/>
      <c r="G60" s="625"/>
      <c r="H60" s="625"/>
      <c r="I60" s="625"/>
      <c r="J60" s="625"/>
      <c r="K60" s="614"/>
      <c r="L60" s="614"/>
      <c r="M60" s="614"/>
    </row>
    <row r="61" spans="1:13" ht="12.75">
      <c r="A61" s="614"/>
      <c r="B61" s="625"/>
      <c r="C61" s="625"/>
      <c r="D61" s="625"/>
      <c r="E61" s="625"/>
      <c r="F61" s="625"/>
      <c r="G61" s="625"/>
      <c r="H61" s="625"/>
      <c r="I61" s="625"/>
      <c r="J61" s="625"/>
      <c r="K61" s="614"/>
      <c r="L61" s="614"/>
      <c r="M61" s="614"/>
    </row>
    <row r="62" spans="1:13" ht="12.75">
      <c r="A62" s="614"/>
      <c r="B62" s="625"/>
      <c r="C62" s="625"/>
      <c r="D62" s="625"/>
      <c r="E62" s="625"/>
      <c r="F62" s="625"/>
      <c r="G62" s="625"/>
      <c r="H62" s="625"/>
      <c r="I62" s="625"/>
      <c r="J62" s="625"/>
      <c r="K62" s="614"/>
      <c r="L62" s="614"/>
      <c r="M62" s="614"/>
    </row>
    <row r="63" spans="1:13" ht="12.75">
      <c r="A63" s="614"/>
      <c r="B63" s="614"/>
      <c r="C63" s="614"/>
      <c r="D63" s="614"/>
      <c r="E63" s="614"/>
      <c r="F63" s="614"/>
      <c r="G63" s="614"/>
      <c r="H63" s="614"/>
      <c r="I63" s="614"/>
      <c r="J63" s="614"/>
      <c r="K63" s="614"/>
      <c r="L63" s="614"/>
      <c r="M63" s="614"/>
    </row>
    <row r="64" spans="1:13" ht="12.75">
      <c r="A64" s="614"/>
      <c r="B64" s="614"/>
      <c r="C64" s="614"/>
      <c r="D64" s="614"/>
      <c r="E64" s="614"/>
      <c r="F64" s="614"/>
      <c r="G64" s="614"/>
      <c r="H64" s="614"/>
      <c r="I64" s="614"/>
      <c r="J64" s="614"/>
      <c r="K64" s="614"/>
      <c r="L64" s="614"/>
      <c r="M64" s="614"/>
    </row>
    <row r="65" spans="1:13" ht="12.75">
      <c r="A65" s="614"/>
      <c r="B65" s="614"/>
      <c r="C65" s="614"/>
      <c r="D65" s="614"/>
      <c r="E65" s="614"/>
      <c r="F65" s="614"/>
      <c r="G65" s="614"/>
      <c r="H65" s="614"/>
      <c r="I65" s="614"/>
      <c r="J65" s="614"/>
      <c r="K65" s="614"/>
      <c r="L65" s="614"/>
      <c r="M65" s="614"/>
    </row>
    <row r="66" spans="1:13" ht="12.75">
      <c r="A66" s="614"/>
      <c r="B66" s="614"/>
      <c r="C66" s="614"/>
      <c r="D66" s="614"/>
      <c r="E66" s="614"/>
      <c r="F66" s="614"/>
      <c r="G66" s="614"/>
      <c r="H66" s="614"/>
      <c r="I66" s="614"/>
      <c r="J66" s="614"/>
      <c r="K66" s="614"/>
      <c r="L66" s="614"/>
      <c r="M66" s="614"/>
    </row>
    <row r="67" spans="1:13" ht="12.75">
      <c r="A67" s="614"/>
      <c r="B67" s="614"/>
      <c r="C67" s="614"/>
      <c r="D67" s="614"/>
      <c r="E67" s="614"/>
      <c r="F67" s="614"/>
      <c r="G67" s="614"/>
      <c r="H67" s="614"/>
      <c r="I67" s="614"/>
      <c r="J67" s="614"/>
      <c r="K67" s="614"/>
      <c r="L67" s="614"/>
      <c r="M67" s="614"/>
    </row>
    <row r="68" spans="1:13" ht="12.75">
      <c r="A68" s="614"/>
      <c r="B68" s="614"/>
      <c r="C68" s="614"/>
      <c r="D68" s="614"/>
      <c r="E68" s="614"/>
      <c r="F68" s="614"/>
      <c r="G68" s="614"/>
      <c r="H68" s="614"/>
      <c r="I68" s="614"/>
      <c r="J68" s="614"/>
      <c r="K68" s="614"/>
      <c r="L68" s="614"/>
      <c r="M68" s="614"/>
    </row>
    <row r="69" spans="1:13" ht="12.75">
      <c r="A69" s="614"/>
      <c r="B69" s="614"/>
      <c r="C69" s="614"/>
      <c r="D69" s="614"/>
      <c r="E69" s="614"/>
      <c r="F69" s="614"/>
      <c r="G69" s="614"/>
      <c r="H69" s="614"/>
      <c r="I69" s="614"/>
      <c r="J69" s="614"/>
      <c r="K69" s="614"/>
      <c r="L69" s="614"/>
      <c r="M69" s="614"/>
    </row>
    <row r="70" spans="1:13" ht="12.75">
      <c r="A70" s="614"/>
      <c r="B70" s="614"/>
      <c r="C70" s="614"/>
      <c r="D70" s="614"/>
      <c r="E70" s="614"/>
      <c r="F70" s="614"/>
      <c r="G70" s="614"/>
      <c r="H70" s="614"/>
      <c r="I70" s="614"/>
      <c r="J70" s="614"/>
      <c r="K70" s="614"/>
      <c r="L70" s="614"/>
      <c r="M70" s="614"/>
    </row>
    <row r="71" spans="1:13" ht="12.75">
      <c r="A71" s="614"/>
      <c r="B71" s="614"/>
      <c r="C71" s="614"/>
      <c r="D71" s="614"/>
      <c r="E71" s="614"/>
      <c r="F71" s="614"/>
      <c r="G71" s="614"/>
      <c r="H71" s="614"/>
      <c r="I71" s="614"/>
      <c r="J71" s="614"/>
      <c r="K71" s="614"/>
      <c r="L71" s="614"/>
      <c r="M71" s="614"/>
    </row>
    <row r="72" spans="1:13" ht="12.75">
      <c r="A72" s="614"/>
      <c r="B72" s="614"/>
      <c r="C72" s="614"/>
      <c r="D72" s="614"/>
      <c r="E72" s="614"/>
      <c r="F72" s="614"/>
      <c r="G72" s="614"/>
      <c r="H72" s="614"/>
      <c r="I72" s="614"/>
      <c r="J72" s="614"/>
      <c r="K72" s="614"/>
      <c r="L72" s="614"/>
      <c r="M72" s="614"/>
    </row>
    <row r="73" spans="1:13" ht="12.75">
      <c r="A73" s="614"/>
      <c r="B73" s="614"/>
      <c r="C73" s="614"/>
      <c r="D73" s="614"/>
      <c r="E73" s="614"/>
      <c r="F73" s="614"/>
      <c r="G73" s="614"/>
      <c r="H73" s="614"/>
      <c r="I73" s="614"/>
      <c r="J73" s="614"/>
      <c r="K73" s="614"/>
      <c r="L73" s="614"/>
      <c r="M73" s="614"/>
    </row>
    <row r="74" spans="1:13" ht="12.75">
      <c r="A74" s="614"/>
      <c r="B74" s="614"/>
      <c r="C74" s="614"/>
      <c r="D74" s="614"/>
      <c r="E74" s="614"/>
      <c r="F74" s="614"/>
      <c r="G74" s="614"/>
      <c r="H74" s="614"/>
      <c r="I74" s="614"/>
      <c r="J74" s="614"/>
      <c r="K74" s="614"/>
      <c r="L74" s="614"/>
      <c r="M74" s="614"/>
    </row>
    <row r="75" spans="1:13" ht="12.75">
      <c r="A75" s="614"/>
      <c r="B75" s="614"/>
      <c r="C75" s="614"/>
      <c r="D75" s="614"/>
      <c r="E75" s="614"/>
      <c r="F75" s="614"/>
      <c r="G75" s="614"/>
      <c r="H75" s="614"/>
      <c r="I75" s="614"/>
      <c r="J75" s="614"/>
      <c r="K75" s="614"/>
      <c r="L75" s="614"/>
      <c r="M75" s="614"/>
    </row>
    <row r="76" spans="1:13" ht="12.75">
      <c r="A76" s="614"/>
      <c r="B76" s="614"/>
      <c r="C76" s="614"/>
      <c r="D76" s="614"/>
      <c r="E76" s="614"/>
      <c r="F76" s="614"/>
      <c r="G76" s="614"/>
      <c r="H76" s="614"/>
      <c r="I76" s="614"/>
      <c r="J76" s="614"/>
      <c r="K76" s="614"/>
      <c r="L76" s="614"/>
      <c r="M76" s="614"/>
    </row>
    <row r="77" spans="1:13" ht="12.75">
      <c r="A77" s="614"/>
      <c r="B77" s="614"/>
      <c r="C77" s="614"/>
      <c r="D77" s="614"/>
      <c r="E77" s="614"/>
      <c r="F77" s="614"/>
      <c r="G77" s="614"/>
      <c r="H77" s="614"/>
      <c r="I77" s="614"/>
      <c r="J77" s="614"/>
      <c r="K77" s="614"/>
      <c r="L77" s="614"/>
      <c r="M77" s="614"/>
    </row>
    <row r="78" spans="1:13" ht="12.75">
      <c r="A78" s="614"/>
      <c r="B78" s="614"/>
      <c r="C78" s="614"/>
      <c r="D78" s="614"/>
      <c r="E78" s="614"/>
      <c r="F78" s="614"/>
      <c r="G78" s="614"/>
      <c r="H78" s="614"/>
      <c r="I78" s="614"/>
      <c r="J78" s="614"/>
      <c r="K78" s="614"/>
      <c r="L78" s="614"/>
      <c r="M78" s="614"/>
    </row>
    <row r="79" spans="1:13" ht="12.75">
      <c r="A79" s="614"/>
      <c r="B79" s="614"/>
      <c r="C79" s="614"/>
      <c r="D79" s="614"/>
      <c r="E79" s="614"/>
      <c r="F79" s="614"/>
      <c r="G79" s="614"/>
      <c r="H79" s="614"/>
      <c r="I79" s="614"/>
      <c r="J79" s="614"/>
      <c r="K79" s="614"/>
      <c r="L79" s="614"/>
      <c r="M79" s="614"/>
    </row>
    <row r="80" spans="1:13" ht="12.75">
      <c r="A80" s="614"/>
      <c r="B80" s="614"/>
      <c r="C80" s="614"/>
      <c r="D80" s="614"/>
      <c r="E80" s="614"/>
      <c r="F80" s="614"/>
      <c r="G80" s="614"/>
      <c r="H80" s="614"/>
      <c r="I80" s="614"/>
      <c r="J80" s="614"/>
      <c r="K80" s="614"/>
      <c r="L80" s="614"/>
      <c r="M80" s="614"/>
    </row>
    <row r="81" spans="1:13" ht="12.75">
      <c r="A81" s="614"/>
      <c r="B81" s="614"/>
      <c r="C81" s="614"/>
      <c r="D81" s="614"/>
      <c r="E81" s="614"/>
      <c r="F81" s="614"/>
      <c r="G81" s="614"/>
      <c r="H81" s="614"/>
      <c r="I81" s="614"/>
      <c r="J81" s="614"/>
      <c r="K81" s="614"/>
      <c r="L81" s="614"/>
      <c r="M81" s="614"/>
    </row>
    <row r="82" spans="1:13" ht="12.75">
      <c r="A82" s="614"/>
      <c r="B82" s="614"/>
      <c r="C82" s="614"/>
      <c r="D82" s="614"/>
      <c r="E82" s="614"/>
      <c r="F82" s="614"/>
      <c r="G82" s="614"/>
      <c r="H82" s="614"/>
      <c r="I82" s="614"/>
      <c r="J82" s="614"/>
      <c r="K82" s="614"/>
      <c r="L82" s="614"/>
      <c r="M82" s="614"/>
    </row>
    <row r="83" spans="1:13" ht="12.75">
      <c r="A83" s="614"/>
      <c r="B83" s="614"/>
      <c r="C83" s="614"/>
      <c r="D83" s="614"/>
      <c r="E83" s="614"/>
      <c r="F83" s="614"/>
      <c r="G83" s="614"/>
      <c r="H83" s="614"/>
      <c r="I83" s="614"/>
      <c r="J83" s="614"/>
      <c r="K83" s="614"/>
      <c r="L83" s="614"/>
      <c r="M83" s="614"/>
    </row>
    <row r="84" spans="1:13" ht="12.75">
      <c r="A84" s="614"/>
      <c r="B84" s="614"/>
      <c r="C84" s="614"/>
      <c r="D84" s="614"/>
      <c r="E84" s="614"/>
      <c r="F84" s="614"/>
      <c r="G84" s="614"/>
      <c r="H84" s="614"/>
      <c r="I84" s="614"/>
      <c r="J84" s="614"/>
      <c r="K84" s="614"/>
      <c r="L84" s="614"/>
      <c r="M84" s="614"/>
    </row>
    <row r="85" spans="1:13" ht="12.75">
      <c r="A85" s="614"/>
      <c r="B85" s="614"/>
      <c r="C85" s="614"/>
      <c r="D85" s="614"/>
      <c r="E85" s="614"/>
      <c r="F85" s="614"/>
      <c r="G85" s="614"/>
      <c r="H85" s="614"/>
      <c r="I85" s="614"/>
      <c r="J85" s="614"/>
      <c r="K85" s="614"/>
      <c r="L85" s="614"/>
      <c r="M85" s="614"/>
    </row>
    <row r="86" spans="1:13" ht="12.75">
      <c r="A86" s="614"/>
      <c r="B86" s="614"/>
      <c r="C86" s="614"/>
      <c r="D86" s="614"/>
      <c r="E86" s="614"/>
      <c r="F86" s="614"/>
      <c r="G86" s="614"/>
      <c r="H86" s="614"/>
      <c r="I86" s="614"/>
      <c r="J86" s="614"/>
      <c r="K86" s="614"/>
      <c r="L86" s="614"/>
      <c r="M86" s="614"/>
    </row>
    <row r="87" spans="1:13" ht="12.75">
      <c r="A87" s="614"/>
      <c r="B87" s="614"/>
      <c r="C87" s="614"/>
      <c r="D87" s="614"/>
      <c r="E87" s="614"/>
      <c r="F87" s="614"/>
      <c r="G87" s="614"/>
      <c r="H87" s="614"/>
      <c r="I87" s="614"/>
      <c r="J87" s="614"/>
      <c r="K87" s="614"/>
      <c r="L87" s="614"/>
      <c r="M87" s="614"/>
    </row>
    <row r="88" spans="1:13" ht="12.75">
      <c r="A88" s="614"/>
      <c r="B88" s="614"/>
      <c r="C88" s="614"/>
      <c r="D88" s="614"/>
      <c r="E88" s="614"/>
      <c r="F88" s="614"/>
      <c r="G88" s="614"/>
      <c r="H88" s="614"/>
      <c r="I88" s="614"/>
      <c r="J88" s="614"/>
      <c r="K88" s="614"/>
      <c r="L88" s="614"/>
      <c r="M88" s="614"/>
    </row>
    <row r="89" spans="1:13" ht="12.75">
      <c r="A89" s="614"/>
      <c r="B89" s="614"/>
      <c r="C89" s="614"/>
      <c r="D89" s="614"/>
      <c r="E89" s="614"/>
      <c r="F89" s="614"/>
      <c r="G89" s="614"/>
      <c r="H89" s="614"/>
      <c r="I89" s="614"/>
      <c r="J89" s="614"/>
      <c r="K89" s="614"/>
      <c r="L89" s="614"/>
      <c r="M89" s="614"/>
    </row>
    <row r="90" spans="1:13" ht="12.75">
      <c r="A90" s="614"/>
      <c r="B90" s="614"/>
      <c r="C90" s="614"/>
      <c r="D90" s="614"/>
      <c r="E90" s="614"/>
      <c r="F90" s="614"/>
      <c r="G90" s="614"/>
      <c r="H90" s="614"/>
      <c r="I90" s="614"/>
      <c r="J90" s="614"/>
      <c r="K90" s="614"/>
      <c r="L90" s="614"/>
      <c r="M90" s="614"/>
    </row>
    <row r="91" spans="1:13" ht="12.75">
      <c r="A91" s="614"/>
      <c r="B91" s="614"/>
      <c r="C91" s="614"/>
      <c r="D91" s="614"/>
      <c r="E91" s="614"/>
      <c r="F91" s="614"/>
      <c r="G91" s="614"/>
      <c r="H91" s="614"/>
      <c r="I91" s="614"/>
      <c r="J91" s="614"/>
      <c r="K91" s="614"/>
      <c r="L91" s="614"/>
      <c r="M91" s="614"/>
    </row>
    <row r="92" spans="1:13" ht="12.75">
      <c r="A92" s="614"/>
      <c r="B92" s="614"/>
      <c r="C92" s="614"/>
      <c r="D92" s="614"/>
      <c r="E92" s="614"/>
      <c r="F92" s="614"/>
      <c r="G92" s="614"/>
      <c r="H92" s="614"/>
      <c r="I92" s="614"/>
      <c r="J92" s="614"/>
      <c r="K92" s="614"/>
      <c r="L92" s="614"/>
      <c r="M92" s="614"/>
    </row>
    <row r="93" spans="1:13" ht="12.75">
      <c r="A93" s="614"/>
      <c r="B93" s="614"/>
      <c r="C93" s="614"/>
      <c r="D93" s="614"/>
      <c r="E93" s="614"/>
      <c r="F93" s="614"/>
      <c r="G93" s="614"/>
      <c r="H93" s="614"/>
      <c r="I93" s="614"/>
      <c r="J93" s="614"/>
      <c r="K93" s="614"/>
      <c r="L93" s="614"/>
      <c r="M93" s="614"/>
    </row>
    <row r="94" spans="1:13" ht="12.75">
      <c r="A94" s="614"/>
      <c r="B94" s="614"/>
      <c r="C94" s="614"/>
      <c r="D94" s="614"/>
      <c r="E94" s="614"/>
      <c r="F94" s="614"/>
      <c r="G94" s="614"/>
      <c r="H94" s="614"/>
      <c r="I94" s="614"/>
      <c r="J94" s="614"/>
      <c r="K94" s="614"/>
      <c r="L94" s="614"/>
      <c r="M94" s="614"/>
    </row>
    <row r="95" spans="1:13" ht="12.75">
      <c r="A95" s="614"/>
      <c r="B95" s="614"/>
      <c r="C95" s="614"/>
      <c r="D95" s="614"/>
      <c r="E95" s="614"/>
      <c r="F95" s="614"/>
      <c r="G95" s="614"/>
      <c r="H95" s="614"/>
      <c r="I95" s="614"/>
      <c r="J95" s="614"/>
      <c r="K95" s="614"/>
      <c r="L95" s="614"/>
      <c r="M95" s="614"/>
    </row>
    <row r="96" spans="1:13" ht="12.75">
      <c r="A96" s="614"/>
      <c r="B96" s="614"/>
      <c r="C96" s="614"/>
      <c r="D96" s="614"/>
      <c r="E96" s="614"/>
      <c r="F96" s="614"/>
      <c r="G96" s="614"/>
      <c r="H96" s="614"/>
      <c r="I96" s="614"/>
      <c r="J96" s="614"/>
      <c r="K96" s="614"/>
      <c r="L96" s="614"/>
      <c r="M96" s="614"/>
    </row>
    <row r="97" spans="1:13" ht="12.75">
      <c r="A97" s="614"/>
      <c r="B97" s="614"/>
      <c r="C97" s="614"/>
      <c r="D97" s="614"/>
      <c r="E97" s="614"/>
      <c r="F97" s="614"/>
      <c r="G97" s="614"/>
      <c r="H97" s="614"/>
      <c r="I97" s="614"/>
      <c r="J97" s="614"/>
      <c r="K97" s="614"/>
      <c r="L97" s="614"/>
      <c r="M97" s="614"/>
    </row>
    <row r="98" spans="1:13" ht="12.75">
      <c r="A98" s="614"/>
      <c r="B98" s="614"/>
      <c r="C98" s="614"/>
      <c r="D98" s="614"/>
      <c r="E98" s="614"/>
      <c r="F98" s="614"/>
      <c r="G98" s="614"/>
      <c r="H98" s="614"/>
      <c r="I98" s="614"/>
      <c r="J98" s="614"/>
      <c r="K98" s="614"/>
      <c r="L98" s="614"/>
      <c r="M98" s="614"/>
    </row>
    <row r="99" spans="1:13" ht="12.75">
      <c r="A99" s="614"/>
      <c r="B99" s="614"/>
      <c r="C99" s="614"/>
      <c r="D99" s="614"/>
      <c r="E99" s="614"/>
      <c r="F99" s="614"/>
      <c r="G99" s="614"/>
      <c r="H99" s="614"/>
      <c r="I99" s="614"/>
      <c r="J99" s="614"/>
      <c r="K99" s="614"/>
      <c r="L99" s="614"/>
      <c r="M99" s="614"/>
    </row>
    <row r="100" spans="1:13" ht="12.75">
      <c r="A100" s="614"/>
      <c r="B100" s="614"/>
      <c r="C100" s="614"/>
      <c r="D100" s="614"/>
      <c r="E100" s="614"/>
      <c r="F100" s="614"/>
      <c r="G100" s="614"/>
      <c r="H100" s="614"/>
      <c r="I100" s="614"/>
      <c r="J100" s="614"/>
      <c r="K100" s="614"/>
      <c r="L100" s="614"/>
      <c r="M100" s="614"/>
    </row>
    <row r="101" spans="1:13" ht="12.75">
      <c r="A101" s="614"/>
      <c r="B101" s="614"/>
      <c r="C101" s="614"/>
      <c r="D101" s="614"/>
      <c r="E101" s="614"/>
      <c r="F101" s="614"/>
      <c r="G101" s="614"/>
      <c r="H101" s="614"/>
      <c r="I101" s="614"/>
      <c r="J101" s="614"/>
      <c r="K101" s="614"/>
      <c r="L101" s="614"/>
      <c r="M101" s="614"/>
    </row>
    <row r="102" spans="1:13" ht="12.75">
      <c r="A102" s="614"/>
      <c r="B102" s="614"/>
      <c r="C102" s="614"/>
      <c r="D102" s="614"/>
      <c r="E102" s="614"/>
      <c r="F102" s="614"/>
      <c r="G102" s="614"/>
      <c r="H102" s="614"/>
      <c r="I102" s="614"/>
      <c r="J102" s="614"/>
      <c r="K102" s="614"/>
      <c r="L102" s="614"/>
      <c r="M102" s="614"/>
    </row>
    <row r="103" spans="1:13" ht="12.75">
      <c r="A103" s="614"/>
      <c r="B103" s="614"/>
      <c r="C103" s="614"/>
      <c r="D103" s="614"/>
      <c r="E103" s="614"/>
      <c r="F103" s="614"/>
      <c r="G103" s="614"/>
      <c r="H103" s="614"/>
      <c r="I103" s="614"/>
      <c r="J103" s="614"/>
      <c r="K103" s="614"/>
      <c r="L103" s="614"/>
      <c r="M103" s="614"/>
    </row>
    <row r="104" spans="1:13" ht="12.75">
      <c r="A104" s="614"/>
      <c r="B104" s="614"/>
      <c r="C104" s="614"/>
      <c r="D104" s="614"/>
      <c r="E104" s="614"/>
      <c r="F104" s="614"/>
      <c r="G104" s="614"/>
      <c r="H104" s="614"/>
      <c r="I104" s="614"/>
      <c r="J104" s="614"/>
      <c r="K104" s="614"/>
      <c r="L104" s="614"/>
      <c r="M104" s="614"/>
    </row>
    <row r="105" spans="1:13" ht="12.75">
      <c r="A105" s="614"/>
      <c r="B105" s="614"/>
      <c r="C105" s="614"/>
      <c r="D105" s="614"/>
      <c r="E105" s="614"/>
      <c r="F105" s="614"/>
      <c r="G105" s="614"/>
      <c r="H105" s="614"/>
      <c r="I105" s="614"/>
      <c r="J105" s="614"/>
      <c r="K105" s="614"/>
      <c r="L105" s="614"/>
      <c r="M105" s="614"/>
    </row>
    <row r="106" spans="1:13" ht="12.75">
      <c r="A106" s="614"/>
      <c r="B106" s="614"/>
      <c r="C106" s="614"/>
      <c r="D106" s="614"/>
      <c r="E106" s="614"/>
      <c r="F106" s="614"/>
      <c r="G106" s="614"/>
      <c r="H106" s="614"/>
      <c r="I106" s="614"/>
      <c r="J106" s="614"/>
      <c r="K106" s="614"/>
      <c r="L106" s="614"/>
      <c r="M106" s="614"/>
    </row>
    <row r="107" spans="1:13" ht="12.75">
      <c r="A107" s="614"/>
      <c r="B107" s="614"/>
      <c r="C107" s="614"/>
      <c r="D107" s="614"/>
      <c r="E107" s="614"/>
      <c r="F107" s="614"/>
      <c r="G107" s="614"/>
      <c r="H107" s="614"/>
      <c r="I107" s="614"/>
      <c r="J107" s="614"/>
      <c r="K107" s="614"/>
      <c r="L107" s="614"/>
      <c r="M107" s="614"/>
    </row>
    <row r="108" spans="1:13" ht="12.75">
      <c r="A108" s="614"/>
      <c r="B108" s="614"/>
      <c r="C108" s="614"/>
      <c r="D108" s="614"/>
      <c r="E108" s="614"/>
      <c r="F108" s="614"/>
      <c r="G108" s="614"/>
      <c r="H108" s="614"/>
      <c r="I108" s="614"/>
      <c r="J108" s="614"/>
      <c r="K108" s="614"/>
      <c r="L108" s="614"/>
      <c r="M108" s="614"/>
    </row>
    <row r="109" spans="1:13" ht="12.75">
      <c r="A109" s="614"/>
      <c r="B109" s="614"/>
      <c r="C109" s="614"/>
      <c r="D109" s="614"/>
      <c r="E109" s="614"/>
      <c r="F109" s="614"/>
      <c r="G109" s="614"/>
      <c r="H109" s="614"/>
      <c r="I109" s="614"/>
      <c r="J109" s="614"/>
      <c r="K109" s="614"/>
      <c r="L109" s="614"/>
      <c r="M109" s="614"/>
    </row>
    <row r="110" spans="1:13" ht="12.75">
      <c r="A110" s="614"/>
      <c r="B110" s="614"/>
      <c r="C110" s="614"/>
      <c r="D110" s="614"/>
      <c r="E110" s="614"/>
      <c r="F110" s="614"/>
      <c r="G110" s="614"/>
      <c r="H110" s="614"/>
      <c r="I110" s="614"/>
      <c r="J110" s="614"/>
      <c r="K110" s="614"/>
      <c r="L110" s="614"/>
      <c r="M110" s="614"/>
    </row>
    <row r="111" spans="1:13" ht="12.75">
      <c r="A111" s="614"/>
      <c r="B111" s="614"/>
      <c r="C111" s="614"/>
      <c r="D111" s="614"/>
      <c r="E111" s="614"/>
      <c r="F111" s="614"/>
      <c r="G111" s="614"/>
      <c r="H111" s="614"/>
      <c r="I111" s="614"/>
      <c r="J111" s="614"/>
      <c r="K111" s="614"/>
      <c r="L111" s="614"/>
      <c r="M111" s="614"/>
    </row>
    <row r="112" spans="1:13" ht="12.75">
      <c r="A112" s="614"/>
      <c r="B112" s="614"/>
      <c r="C112" s="614"/>
      <c r="D112" s="614"/>
      <c r="E112" s="614"/>
      <c r="F112" s="614"/>
      <c r="G112" s="614"/>
      <c r="H112" s="614"/>
      <c r="I112" s="614"/>
      <c r="J112" s="614"/>
      <c r="K112" s="614"/>
      <c r="L112" s="614"/>
      <c r="M112" s="614"/>
    </row>
    <row r="113" spans="1:13" ht="12.75">
      <c r="A113" s="614"/>
      <c r="B113" s="614"/>
      <c r="C113" s="614"/>
      <c r="D113" s="614"/>
      <c r="E113" s="614"/>
      <c r="F113" s="614"/>
      <c r="G113" s="614"/>
      <c r="H113" s="614"/>
      <c r="I113" s="614"/>
      <c r="J113" s="614"/>
      <c r="K113" s="614"/>
      <c r="L113" s="614"/>
      <c r="M113" s="614"/>
    </row>
    <row r="114" spans="1:13" ht="12.75">
      <c r="A114" s="614"/>
      <c r="B114" s="614"/>
      <c r="C114" s="614"/>
      <c r="D114" s="614"/>
      <c r="E114" s="614"/>
      <c r="F114" s="614"/>
      <c r="G114" s="614"/>
      <c r="H114" s="614"/>
      <c r="I114" s="614"/>
      <c r="J114" s="614"/>
      <c r="K114" s="614"/>
      <c r="L114" s="614"/>
      <c r="M114" s="614"/>
    </row>
    <row r="115" spans="1:13" ht="12.75">
      <c r="A115" s="614"/>
      <c r="B115" s="614"/>
      <c r="C115" s="614"/>
      <c r="D115" s="614"/>
      <c r="E115" s="614"/>
      <c r="F115" s="614"/>
      <c r="G115" s="614"/>
      <c r="H115" s="614"/>
      <c r="I115" s="614"/>
      <c r="J115" s="614"/>
      <c r="K115" s="614"/>
      <c r="L115" s="614"/>
      <c r="M115" s="614"/>
    </row>
    <row r="116" spans="1:13" ht="12.75">
      <c r="A116" s="614"/>
      <c r="B116" s="614"/>
      <c r="C116" s="614"/>
      <c r="D116" s="614"/>
      <c r="E116" s="614"/>
      <c r="F116" s="614"/>
      <c r="G116" s="614"/>
      <c r="H116" s="614"/>
      <c r="I116" s="614"/>
      <c r="J116" s="614"/>
      <c r="K116" s="614"/>
      <c r="L116" s="614"/>
      <c r="M116" s="614"/>
    </row>
    <row r="117" spans="1:13" ht="12.75">
      <c r="A117" s="614"/>
      <c r="B117" s="614"/>
      <c r="C117" s="614"/>
      <c r="D117" s="614"/>
      <c r="E117" s="614"/>
      <c r="F117" s="614"/>
      <c r="G117" s="614"/>
      <c r="H117" s="614"/>
      <c r="I117" s="614"/>
      <c r="J117" s="614"/>
      <c r="K117" s="614"/>
      <c r="L117" s="614"/>
      <c r="M117" s="614"/>
    </row>
    <row r="118" spans="1:13" ht="12.75">
      <c r="A118" s="614"/>
      <c r="B118" s="614"/>
      <c r="C118" s="614"/>
      <c r="D118" s="614"/>
      <c r="E118" s="614"/>
      <c r="F118" s="614"/>
      <c r="G118" s="614"/>
      <c r="H118" s="614"/>
      <c r="I118" s="614"/>
      <c r="J118" s="614"/>
      <c r="K118" s="614"/>
      <c r="L118" s="614"/>
      <c r="M118" s="614"/>
    </row>
    <row r="119" spans="1:13" ht="12.75">
      <c r="A119" s="614"/>
      <c r="B119" s="614"/>
      <c r="C119" s="614"/>
      <c r="D119" s="614"/>
      <c r="E119" s="614"/>
      <c r="F119" s="614"/>
      <c r="G119" s="614"/>
      <c r="H119" s="614"/>
      <c r="I119" s="614"/>
      <c r="J119" s="614"/>
      <c r="K119" s="614"/>
      <c r="L119" s="614"/>
      <c r="M119" s="614"/>
    </row>
    <row r="120" spans="1:13" ht="12.75">
      <c r="A120" s="614"/>
      <c r="B120" s="614"/>
      <c r="C120" s="614"/>
      <c r="D120" s="614"/>
      <c r="E120" s="614"/>
      <c r="F120" s="614"/>
      <c r="G120" s="614"/>
      <c r="H120" s="614"/>
      <c r="I120" s="614"/>
      <c r="J120" s="614"/>
      <c r="K120" s="614"/>
      <c r="L120" s="614"/>
      <c r="M120" s="614"/>
    </row>
    <row r="121" spans="1:13" ht="12.75">
      <c r="A121" s="614"/>
      <c r="B121" s="614"/>
      <c r="C121" s="614"/>
      <c r="D121" s="614"/>
      <c r="E121" s="614"/>
      <c r="F121" s="614"/>
      <c r="G121" s="614"/>
      <c r="H121" s="614"/>
      <c r="I121" s="614"/>
      <c r="J121" s="614"/>
      <c r="K121" s="614"/>
      <c r="L121" s="614"/>
      <c r="M121" s="614"/>
    </row>
    <row r="122" spans="1:13" ht="12.75">
      <c r="A122" s="614"/>
      <c r="B122" s="614"/>
      <c r="C122" s="614"/>
      <c r="D122" s="614"/>
      <c r="E122" s="614"/>
      <c r="F122" s="614"/>
      <c r="G122" s="614"/>
      <c r="H122" s="614"/>
      <c r="I122" s="614"/>
      <c r="J122" s="614"/>
      <c r="K122" s="614"/>
      <c r="L122" s="614"/>
      <c r="M122" s="614"/>
    </row>
    <row r="123" spans="1:13" ht="12.75">
      <c r="A123" s="614"/>
      <c r="B123" s="614"/>
      <c r="C123" s="614"/>
      <c r="D123" s="614"/>
      <c r="E123" s="614"/>
      <c r="F123" s="614"/>
      <c r="G123" s="614"/>
      <c r="H123" s="614"/>
      <c r="I123" s="614"/>
      <c r="J123" s="614"/>
      <c r="K123" s="614"/>
      <c r="L123" s="614"/>
      <c r="M123" s="614"/>
    </row>
    <row r="124" spans="1:13" ht="12.75">
      <c r="A124" s="614"/>
      <c r="B124" s="614"/>
      <c r="C124" s="614"/>
      <c r="D124" s="614"/>
      <c r="E124" s="614"/>
      <c r="F124" s="614"/>
      <c r="G124" s="614"/>
      <c r="H124" s="614"/>
      <c r="I124" s="614"/>
      <c r="J124" s="614"/>
      <c r="K124" s="614"/>
      <c r="L124" s="614"/>
      <c r="M124" s="614"/>
    </row>
    <row r="125" spans="1:13" ht="12.75">
      <c r="A125" s="614"/>
      <c r="B125" s="614"/>
      <c r="C125" s="614"/>
      <c r="D125" s="614"/>
      <c r="E125" s="614"/>
      <c r="F125" s="614"/>
      <c r="G125" s="614"/>
      <c r="H125" s="614"/>
      <c r="I125" s="614"/>
      <c r="J125" s="614"/>
      <c r="K125" s="614"/>
      <c r="L125" s="614"/>
      <c r="M125" s="614"/>
    </row>
    <row r="126" spans="1:13" ht="12.75">
      <c r="A126" s="614"/>
      <c r="B126" s="614"/>
      <c r="C126" s="614"/>
      <c r="D126" s="614"/>
      <c r="E126" s="614"/>
      <c r="F126" s="614"/>
      <c r="G126" s="614"/>
      <c r="H126" s="614"/>
      <c r="I126" s="614"/>
      <c r="J126" s="614"/>
      <c r="K126" s="614"/>
      <c r="L126" s="614"/>
      <c r="M126" s="614"/>
    </row>
    <row r="127" spans="1:13" ht="12.75">
      <c r="A127" s="614"/>
      <c r="B127" s="614"/>
      <c r="C127" s="614"/>
      <c r="D127" s="614"/>
      <c r="E127" s="614"/>
      <c r="F127" s="614"/>
      <c r="G127" s="614"/>
      <c r="H127" s="614"/>
      <c r="I127" s="614"/>
      <c r="J127" s="614"/>
      <c r="K127" s="614"/>
      <c r="L127" s="614"/>
      <c r="M127" s="614"/>
    </row>
    <row r="128" spans="1:13" ht="12.75">
      <c r="A128" s="614"/>
      <c r="B128" s="614"/>
      <c r="C128" s="614"/>
      <c r="D128" s="614"/>
      <c r="E128" s="614"/>
      <c r="F128" s="614"/>
      <c r="G128" s="614"/>
      <c r="H128" s="614"/>
      <c r="I128" s="614"/>
      <c r="J128" s="614"/>
      <c r="K128" s="614"/>
      <c r="L128" s="614"/>
      <c r="M128" s="614"/>
    </row>
    <row r="129" spans="1:13" ht="12.75">
      <c r="A129" s="614"/>
      <c r="B129" s="614"/>
      <c r="C129" s="614"/>
      <c r="D129" s="614"/>
      <c r="E129" s="614"/>
      <c r="F129" s="614"/>
      <c r="G129" s="614"/>
      <c r="H129" s="614"/>
      <c r="I129" s="614"/>
      <c r="J129" s="614"/>
      <c r="K129" s="614"/>
      <c r="L129" s="614"/>
      <c r="M129" s="614"/>
    </row>
    <row r="130" spans="1:13" ht="12.75">
      <c r="A130" s="614"/>
      <c r="B130" s="614"/>
      <c r="C130" s="614"/>
      <c r="D130" s="614"/>
      <c r="E130" s="614"/>
      <c r="F130" s="614"/>
      <c r="G130" s="614"/>
      <c r="H130" s="614"/>
      <c r="I130" s="614"/>
      <c r="J130" s="614"/>
      <c r="K130" s="614"/>
      <c r="L130" s="614"/>
      <c r="M130" s="614"/>
    </row>
    <row r="131" spans="1:13" ht="12.75">
      <c r="A131" s="614"/>
      <c r="B131" s="614"/>
      <c r="C131" s="614"/>
      <c r="D131" s="614"/>
      <c r="E131" s="614"/>
      <c r="F131" s="614"/>
      <c r="G131" s="614"/>
      <c r="H131" s="614"/>
      <c r="I131" s="614"/>
      <c r="J131" s="614"/>
      <c r="K131" s="614"/>
      <c r="L131" s="614"/>
      <c r="M131" s="614"/>
    </row>
    <row r="132" spans="1:13" ht="12.75">
      <c r="A132" s="614"/>
      <c r="B132" s="614"/>
      <c r="C132" s="614"/>
      <c r="D132" s="614"/>
      <c r="E132" s="614"/>
      <c r="F132" s="614"/>
      <c r="G132" s="614"/>
      <c r="H132" s="614"/>
      <c r="I132" s="614"/>
      <c r="J132" s="614"/>
      <c r="K132" s="614"/>
      <c r="L132" s="614"/>
      <c r="M132" s="614"/>
    </row>
    <row r="133" spans="1:13" ht="12.75">
      <c r="A133" s="614"/>
      <c r="B133" s="614"/>
      <c r="C133" s="614"/>
      <c r="D133" s="614"/>
      <c r="E133" s="614"/>
      <c r="F133" s="614"/>
      <c r="G133" s="614"/>
      <c r="H133" s="614"/>
      <c r="I133" s="614"/>
      <c r="J133" s="614"/>
      <c r="K133" s="614"/>
      <c r="L133" s="614"/>
      <c r="M133" s="614"/>
    </row>
    <row r="134" spans="1:13" ht="12.75">
      <c r="A134" s="614"/>
      <c r="B134" s="614"/>
      <c r="C134" s="614"/>
      <c r="D134" s="614"/>
      <c r="E134" s="614"/>
      <c r="F134" s="614"/>
      <c r="G134" s="614"/>
      <c r="H134" s="614"/>
      <c r="I134" s="614"/>
      <c r="J134" s="614"/>
      <c r="K134" s="614"/>
      <c r="L134" s="614"/>
      <c r="M134" s="614"/>
    </row>
    <row r="135" spans="1:13" ht="12.75">
      <c r="A135" s="614"/>
      <c r="B135" s="614"/>
      <c r="C135" s="614"/>
      <c r="D135" s="614"/>
      <c r="E135" s="614"/>
      <c r="F135" s="614"/>
      <c r="G135" s="614"/>
      <c r="H135" s="614"/>
      <c r="I135" s="614"/>
      <c r="J135" s="614"/>
      <c r="K135" s="614"/>
      <c r="L135" s="614"/>
      <c r="M135" s="614"/>
    </row>
    <row r="136" spans="1:13" ht="12.75">
      <c r="A136" s="614"/>
      <c r="B136" s="614"/>
      <c r="C136" s="614"/>
      <c r="D136" s="614"/>
      <c r="E136" s="614"/>
      <c r="F136" s="614"/>
      <c r="G136" s="614"/>
      <c r="H136" s="614"/>
      <c r="I136" s="614"/>
      <c r="J136" s="614"/>
      <c r="K136" s="614"/>
      <c r="L136" s="614"/>
      <c r="M136" s="614"/>
    </row>
    <row r="137" spans="1:13" ht="12.75">
      <c r="A137" s="614"/>
      <c r="B137" s="614"/>
      <c r="C137" s="614"/>
      <c r="D137" s="614"/>
      <c r="E137" s="614"/>
      <c r="F137" s="614"/>
      <c r="G137" s="614"/>
      <c r="H137" s="614"/>
      <c r="I137" s="614"/>
      <c r="J137" s="614"/>
      <c r="K137" s="614"/>
      <c r="L137" s="614"/>
      <c r="M137" s="614"/>
    </row>
    <row r="138" spans="1:13" ht="12.75">
      <c r="A138" s="614"/>
      <c r="B138" s="614"/>
      <c r="C138" s="614"/>
      <c r="D138" s="614"/>
      <c r="E138" s="614"/>
      <c r="F138" s="614"/>
      <c r="G138" s="614"/>
      <c r="H138" s="614"/>
      <c r="I138" s="614"/>
      <c r="J138" s="614"/>
      <c r="K138" s="614"/>
      <c r="L138" s="614"/>
      <c r="M138" s="614"/>
    </row>
    <row r="139" spans="1:13" ht="12.75">
      <c r="A139" s="614"/>
      <c r="B139" s="614"/>
      <c r="C139" s="614"/>
      <c r="D139" s="614"/>
      <c r="E139" s="614"/>
      <c r="F139" s="614"/>
      <c r="G139" s="614"/>
      <c r="H139" s="614"/>
      <c r="I139" s="614"/>
      <c r="J139" s="614"/>
      <c r="K139" s="614"/>
      <c r="L139" s="614"/>
      <c r="M139" s="614"/>
    </row>
    <row r="140" spans="1:13" ht="12.75">
      <c r="A140" s="614"/>
      <c r="B140" s="614"/>
      <c r="C140" s="614"/>
      <c r="D140" s="614"/>
      <c r="E140" s="614"/>
      <c r="F140" s="614"/>
      <c r="G140" s="614"/>
      <c r="H140" s="614"/>
      <c r="I140" s="614"/>
      <c r="J140" s="614"/>
      <c r="K140" s="614"/>
      <c r="L140" s="614"/>
      <c r="M140" s="614"/>
    </row>
    <row r="141" spans="1:13" ht="12.75">
      <c r="A141" s="614"/>
      <c r="B141" s="614"/>
      <c r="C141" s="614"/>
      <c r="D141" s="614"/>
      <c r="E141" s="614"/>
      <c r="F141" s="614"/>
      <c r="G141" s="614"/>
      <c r="H141" s="614"/>
      <c r="I141" s="614"/>
      <c r="J141" s="614"/>
      <c r="K141" s="614"/>
      <c r="L141" s="614"/>
      <c r="M141" s="614"/>
    </row>
    <row r="142" spans="1:13" ht="12.75">
      <c r="A142" s="614"/>
      <c r="B142" s="614"/>
      <c r="C142" s="614"/>
      <c r="D142" s="614"/>
      <c r="E142" s="614"/>
      <c r="F142" s="614"/>
      <c r="G142" s="614"/>
      <c r="H142" s="614"/>
      <c r="I142" s="614"/>
      <c r="J142" s="614"/>
      <c r="K142" s="614"/>
      <c r="L142" s="614"/>
      <c r="M142" s="614"/>
    </row>
    <row r="143" spans="1:13" ht="12.75">
      <c r="A143" s="614"/>
      <c r="B143" s="614"/>
      <c r="C143" s="614"/>
      <c r="D143" s="614"/>
      <c r="E143" s="614"/>
      <c r="F143" s="614"/>
      <c r="G143" s="614"/>
      <c r="H143" s="614"/>
      <c r="I143" s="614"/>
      <c r="J143" s="614"/>
      <c r="K143" s="614"/>
      <c r="L143" s="614"/>
      <c r="M143" s="614"/>
    </row>
    <row r="144" spans="1:13" ht="12.75">
      <c r="A144" s="614"/>
      <c r="B144" s="614"/>
      <c r="C144" s="614"/>
      <c r="D144" s="614"/>
      <c r="E144" s="614"/>
      <c r="F144" s="614"/>
      <c r="G144" s="614"/>
      <c r="H144" s="614"/>
      <c r="I144" s="614"/>
      <c r="J144" s="614"/>
      <c r="K144" s="614"/>
      <c r="L144" s="614"/>
      <c r="M144" s="614"/>
    </row>
    <row r="145" spans="1:13" ht="12.75">
      <c r="A145" s="614"/>
      <c r="B145" s="614"/>
      <c r="C145" s="614"/>
      <c r="D145" s="614"/>
      <c r="E145" s="614"/>
      <c r="F145" s="614"/>
      <c r="G145" s="614"/>
      <c r="H145" s="614"/>
      <c r="I145" s="614"/>
      <c r="J145" s="614"/>
      <c r="K145" s="614"/>
      <c r="L145" s="614"/>
      <c r="M145" s="614"/>
    </row>
    <row r="146" spans="1:13" ht="12.75">
      <c r="A146" s="614"/>
      <c r="B146" s="614"/>
      <c r="C146" s="614"/>
      <c r="D146" s="614"/>
      <c r="E146" s="614"/>
      <c r="F146" s="614"/>
      <c r="G146" s="614"/>
      <c r="H146" s="614"/>
      <c r="I146" s="614"/>
      <c r="J146" s="614"/>
      <c r="K146" s="614"/>
      <c r="L146" s="614"/>
      <c r="M146" s="614"/>
    </row>
    <row r="147" spans="1:13" ht="12.75">
      <c r="A147" s="614"/>
      <c r="B147" s="614"/>
      <c r="C147" s="614"/>
      <c r="D147" s="614"/>
      <c r="E147" s="614"/>
      <c r="F147" s="614"/>
      <c r="G147" s="614"/>
      <c r="H147" s="614"/>
      <c r="I147" s="614"/>
      <c r="J147" s="614"/>
      <c r="K147" s="614"/>
      <c r="L147" s="614"/>
      <c r="M147" s="614"/>
    </row>
    <row r="148" spans="1:13" ht="12.75">
      <c r="A148" s="614"/>
      <c r="B148" s="614"/>
      <c r="C148" s="614"/>
      <c r="D148" s="614"/>
      <c r="E148" s="614"/>
      <c r="F148" s="614"/>
      <c r="G148" s="614"/>
      <c r="H148" s="614"/>
      <c r="I148" s="614"/>
      <c r="J148" s="614"/>
      <c r="K148" s="614"/>
      <c r="L148" s="614"/>
      <c r="M148" s="614"/>
    </row>
    <row r="149" spans="1:13" ht="12.75">
      <c r="A149" s="614"/>
      <c r="B149" s="614"/>
      <c r="C149" s="614"/>
      <c r="D149" s="614"/>
      <c r="E149" s="614"/>
      <c r="F149" s="614"/>
      <c r="G149" s="614"/>
      <c r="H149" s="614"/>
      <c r="I149" s="614"/>
      <c r="J149" s="614"/>
      <c r="K149" s="614"/>
      <c r="L149" s="614"/>
      <c r="M149" s="614"/>
    </row>
    <row r="150" spans="1:13" ht="12.75">
      <c r="A150" s="614"/>
      <c r="B150" s="614"/>
      <c r="C150" s="614"/>
      <c r="D150" s="614"/>
      <c r="E150" s="614"/>
      <c r="F150" s="614"/>
      <c r="G150" s="614"/>
      <c r="H150" s="614"/>
      <c r="I150" s="614"/>
      <c r="J150" s="614"/>
      <c r="K150" s="614"/>
      <c r="L150" s="614"/>
      <c r="M150" s="614"/>
    </row>
    <row r="151" spans="1:13" ht="12.75">
      <c r="A151" s="614"/>
      <c r="B151" s="614"/>
      <c r="C151" s="614"/>
      <c r="D151" s="614"/>
      <c r="E151" s="614"/>
      <c r="F151" s="614"/>
      <c r="G151" s="614"/>
      <c r="H151" s="614"/>
      <c r="I151" s="614"/>
      <c r="J151" s="614"/>
      <c r="K151" s="614"/>
      <c r="L151" s="614"/>
      <c r="M151" s="614"/>
    </row>
    <row r="152" spans="1:13" ht="12.75">
      <c r="A152" s="614"/>
      <c r="B152" s="614"/>
      <c r="C152" s="614"/>
      <c r="D152" s="614"/>
      <c r="E152" s="614"/>
      <c r="F152" s="614"/>
      <c r="G152" s="614"/>
      <c r="H152" s="614"/>
      <c r="I152" s="614"/>
      <c r="J152" s="614"/>
      <c r="K152" s="614"/>
      <c r="L152" s="614"/>
      <c r="M152" s="614"/>
    </row>
    <row r="153" spans="1:13" ht="12.75">
      <c r="A153" s="614"/>
      <c r="B153" s="614"/>
      <c r="C153" s="614"/>
      <c r="D153" s="614"/>
      <c r="E153" s="614"/>
      <c r="F153" s="614"/>
      <c r="G153" s="614"/>
      <c r="H153" s="614"/>
      <c r="I153" s="614"/>
      <c r="J153" s="614"/>
      <c r="K153" s="614"/>
      <c r="L153" s="614"/>
      <c r="M153" s="614"/>
    </row>
    <row r="154" spans="1:13" ht="12.75">
      <c r="A154" s="614"/>
      <c r="B154" s="614"/>
      <c r="C154" s="614"/>
      <c r="D154" s="614"/>
      <c r="E154" s="614"/>
      <c r="F154" s="614"/>
      <c r="G154" s="614"/>
      <c r="H154" s="614"/>
      <c r="I154" s="614"/>
      <c r="J154" s="614"/>
      <c r="K154" s="614"/>
      <c r="L154" s="614"/>
      <c r="M154" s="614"/>
    </row>
    <row r="155" spans="1:13" ht="12.75">
      <c r="A155" s="614"/>
      <c r="B155" s="614"/>
      <c r="C155" s="614"/>
      <c r="D155" s="614"/>
      <c r="E155" s="614"/>
      <c r="F155" s="614"/>
      <c r="G155" s="614"/>
      <c r="H155" s="614"/>
      <c r="I155" s="614"/>
      <c r="J155" s="614"/>
      <c r="K155" s="614"/>
      <c r="L155" s="614"/>
      <c r="M155" s="614"/>
    </row>
    <row r="156" spans="1:13" ht="12.75">
      <c r="A156" s="614"/>
      <c r="B156" s="614"/>
      <c r="C156" s="614"/>
      <c r="D156" s="614"/>
      <c r="E156" s="614"/>
      <c r="F156" s="614"/>
      <c r="G156" s="614"/>
      <c r="H156" s="614"/>
      <c r="I156" s="614"/>
      <c r="J156" s="614"/>
      <c r="K156" s="614"/>
      <c r="L156" s="614"/>
      <c r="M156" s="614"/>
    </row>
    <row r="157" spans="1:13" ht="12.75">
      <c r="A157" s="614"/>
      <c r="B157" s="614"/>
      <c r="C157" s="614"/>
      <c r="D157" s="614"/>
      <c r="E157" s="614"/>
      <c r="F157" s="614"/>
      <c r="G157" s="614"/>
      <c r="H157" s="614"/>
      <c r="I157" s="614"/>
      <c r="J157" s="614"/>
      <c r="K157" s="614"/>
      <c r="L157" s="614"/>
      <c r="M157" s="614"/>
    </row>
    <row r="158" spans="1:13" ht="12.75">
      <c r="A158" s="614"/>
      <c r="B158" s="614"/>
      <c r="C158" s="614"/>
      <c r="D158" s="614"/>
      <c r="E158" s="614"/>
      <c r="F158" s="614"/>
      <c r="G158" s="614"/>
      <c r="H158" s="614"/>
      <c r="I158" s="614"/>
      <c r="J158" s="614"/>
      <c r="K158" s="614"/>
      <c r="L158" s="614"/>
      <c r="M158" s="614"/>
    </row>
    <row r="159" spans="1:13" ht="12.75">
      <c r="A159" s="614"/>
      <c r="B159" s="614"/>
      <c r="C159" s="614"/>
      <c r="D159" s="614"/>
      <c r="E159" s="614"/>
      <c r="F159" s="614"/>
      <c r="G159" s="614"/>
      <c r="H159" s="614"/>
      <c r="I159" s="614"/>
      <c r="J159" s="614"/>
      <c r="K159" s="614"/>
      <c r="L159" s="614"/>
      <c r="M159" s="614"/>
    </row>
    <row r="160" spans="1:13" ht="12.75">
      <c r="A160" s="614"/>
      <c r="B160" s="614"/>
      <c r="C160" s="614"/>
      <c r="D160" s="614"/>
      <c r="E160" s="614"/>
      <c r="F160" s="614"/>
      <c r="G160" s="614"/>
      <c r="H160" s="614"/>
      <c r="I160" s="614"/>
      <c r="J160" s="614"/>
      <c r="K160" s="614"/>
      <c r="L160" s="614"/>
      <c r="M160" s="614"/>
    </row>
    <row r="161" spans="1:13" ht="12.75">
      <c r="A161" s="614"/>
      <c r="B161" s="614"/>
      <c r="C161" s="614"/>
      <c r="D161" s="614"/>
      <c r="E161" s="614"/>
      <c r="F161" s="614"/>
      <c r="G161" s="614"/>
      <c r="H161" s="614"/>
      <c r="I161" s="614"/>
      <c r="J161" s="614"/>
      <c r="K161" s="614"/>
      <c r="L161" s="614"/>
      <c r="M161" s="614"/>
    </row>
    <row r="162" spans="1:13" ht="12.75">
      <c r="A162" s="614"/>
      <c r="B162" s="614"/>
      <c r="C162" s="614"/>
      <c r="D162" s="614"/>
      <c r="E162" s="614"/>
      <c r="F162" s="614"/>
      <c r="G162" s="614"/>
      <c r="H162" s="614"/>
      <c r="I162" s="614"/>
      <c r="J162" s="614"/>
      <c r="K162" s="614"/>
      <c r="L162" s="614"/>
      <c r="M162" s="614"/>
    </row>
    <row r="163" spans="1:13" ht="12.75">
      <c r="A163" s="614"/>
      <c r="B163" s="614"/>
      <c r="C163" s="614"/>
      <c r="D163" s="614"/>
      <c r="E163" s="614"/>
      <c r="F163" s="614"/>
      <c r="G163" s="614"/>
      <c r="H163" s="614"/>
      <c r="I163" s="614"/>
      <c r="J163" s="614"/>
      <c r="K163" s="614"/>
      <c r="L163" s="614"/>
      <c r="M163" s="614"/>
    </row>
    <row r="164" spans="1:13" ht="12.75">
      <c r="A164" s="614"/>
      <c r="B164" s="614"/>
      <c r="C164" s="614"/>
      <c r="D164" s="614"/>
      <c r="E164" s="614"/>
      <c r="F164" s="614"/>
      <c r="G164" s="614"/>
      <c r="H164" s="614"/>
      <c r="I164" s="614"/>
      <c r="J164" s="614"/>
      <c r="K164" s="614"/>
      <c r="L164" s="614"/>
      <c r="M164" s="614"/>
    </row>
    <row r="165" spans="1:13" ht="12.75">
      <c r="A165" s="614"/>
      <c r="B165" s="614"/>
      <c r="C165" s="614"/>
      <c r="D165" s="614"/>
      <c r="E165" s="614"/>
      <c r="F165" s="614"/>
      <c r="G165" s="614"/>
      <c r="H165" s="614"/>
      <c r="I165" s="614"/>
      <c r="J165" s="614"/>
      <c r="K165" s="614"/>
      <c r="L165" s="614"/>
      <c r="M165" s="614"/>
    </row>
    <row r="166" spans="1:13" ht="12.75">
      <c r="A166" s="614"/>
      <c r="B166" s="614"/>
      <c r="C166" s="614"/>
      <c r="D166" s="614"/>
      <c r="E166" s="614"/>
      <c r="F166" s="614"/>
      <c r="G166" s="614"/>
      <c r="H166" s="614"/>
      <c r="I166" s="614"/>
      <c r="J166" s="614"/>
      <c r="K166" s="614"/>
      <c r="L166" s="614"/>
      <c r="M166" s="614"/>
    </row>
    <row r="167" spans="1:13" ht="12.75">
      <c r="A167" s="614"/>
      <c r="B167" s="614"/>
      <c r="C167" s="614"/>
      <c r="D167" s="614"/>
      <c r="E167" s="614"/>
      <c r="F167" s="614"/>
      <c r="G167" s="614"/>
      <c r="H167" s="614"/>
      <c r="I167" s="614"/>
      <c r="J167" s="614"/>
      <c r="K167" s="614"/>
      <c r="L167" s="614"/>
      <c r="M167" s="614"/>
    </row>
    <row r="168" spans="1:13" ht="12.75">
      <c r="A168" s="614"/>
      <c r="B168" s="614"/>
      <c r="C168" s="614"/>
      <c r="D168" s="614"/>
      <c r="E168" s="614"/>
      <c r="F168" s="614"/>
      <c r="G168" s="614"/>
      <c r="H168" s="614"/>
      <c r="I168" s="614"/>
      <c r="J168" s="614"/>
      <c r="K168" s="614"/>
      <c r="L168" s="614"/>
      <c r="M168" s="614"/>
    </row>
    <row r="169" spans="1:13" ht="12.75">
      <c r="A169" s="614"/>
      <c r="B169" s="614"/>
      <c r="C169" s="614"/>
      <c r="D169" s="614"/>
      <c r="E169" s="614"/>
      <c r="F169" s="614"/>
      <c r="G169" s="614"/>
      <c r="H169" s="614"/>
      <c r="I169" s="614"/>
      <c r="J169" s="614"/>
      <c r="K169" s="614"/>
      <c r="L169" s="614"/>
      <c r="M169" s="614"/>
    </row>
    <row r="170" spans="1:13" ht="12.75">
      <c r="A170" s="614"/>
      <c r="B170" s="614"/>
      <c r="C170" s="614"/>
      <c r="D170" s="614"/>
      <c r="E170" s="614"/>
      <c r="F170" s="614"/>
      <c r="G170" s="614"/>
      <c r="H170" s="614"/>
      <c r="I170" s="614"/>
      <c r="J170" s="614"/>
      <c r="K170" s="614"/>
      <c r="L170" s="614"/>
      <c r="M170" s="614"/>
    </row>
    <row r="171" spans="1:13" ht="12.75">
      <c r="A171" s="614"/>
      <c r="B171" s="614"/>
      <c r="C171" s="614"/>
      <c r="D171" s="614"/>
      <c r="E171" s="614"/>
      <c r="F171" s="614"/>
      <c r="G171" s="614"/>
      <c r="H171" s="614"/>
      <c r="I171" s="614"/>
      <c r="J171" s="614"/>
      <c r="K171" s="614"/>
      <c r="L171" s="614"/>
      <c r="M171" s="614"/>
    </row>
    <row r="172" spans="1:13" ht="12.75">
      <c r="A172" s="614"/>
      <c r="B172" s="614"/>
      <c r="C172" s="614"/>
      <c r="D172" s="614"/>
      <c r="E172" s="614"/>
      <c r="F172" s="614"/>
      <c r="G172" s="614"/>
      <c r="H172" s="614"/>
      <c r="I172" s="614"/>
      <c r="J172" s="614"/>
      <c r="K172" s="614"/>
      <c r="L172" s="614"/>
      <c r="M172" s="614"/>
    </row>
    <row r="173" spans="1:13" ht="12.75">
      <c r="A173" s="614"/>
      <c r="B173" s="614"/>
      <c r="C173" s="614"/>
      <c r="D173" s="614"/>
      <c r="E173" s="614"/>
      <c r="F173" s="614"/>
      <c r="G173" s="614"/>
      <c r="H173" s="614"/>
      <c r="I173" s="614"/>
      <c r="J173" s="614"/>
      <c r="K173" s="614"/>
      <c r="L173" s="614"/>
      <c r="M173" s="614"/>
    </row>
    <row r="174" spans="1:13" ht="12.75">
      <c r="A174" s="614"/>
      <c r="B174" s="614"/>
      <c r="C174" s="614"/>
      <c r="D174" s="614"/>
      <c r="E174" s="614"/>
      <c r="F174" s="614"/>
      <c r="G174" s="614"/>
      <c r="H174" s="614"/>
      <c r="I174" s="614"/>
      <c r="J174" s="614"/>
      <c r="K174" s="614"/>
      <c r="L174" s="614"/>
      <c r="M174" s="614"/>
    </row>
    <row r="175" spans="1:13" ht="12.75">
      <c r="A175" s="614"/>
      <c r="B175" s="614"/>
      <c r="C175" s="614"/>
      <c r="D175" s="614"/>
      <c r="E175" s="614"/>
      <c r="F175" s="614"/>
      <c r="G175" s="614"/>
      <c r="H175" s="614"/>
      <c r="I175" s="614"/>
      <c r="J175" s="614"/>
      <c r="K175" s="614"/>
      <c r="L175" s="614"/>
      <c r="M175" s="614"/>
    </row>
    <row r="176" spans="1:13" ht="12.75">
      <c r="A176" s="614"/>
      <c r="B176" s="614"/>
      <c r="C176" s="614"/>
      <c r="D176" s="614"/>
      <c r="E176" s="614"/>
      <c r="F176" s="614"/>
      <c r="G176" s="614"/>
      <c r="H176" s="614"/>
      <c r="I176" s="614"/>
      <c r="J176" s="614"/>
      <c r="K176" s="614"/>
      <c r="L176" s="614"/>
      <c r="M176" s="614"/>
    </row>
    <row r="177" spans="1:13" ht="12.75">
      <c r="A177" s="614"/>
      <c r="B177" s="614"/>
      <c r="C177" s="614"/>
      <c r="D177" s="614"/>
      <c r="E177" s="614"/>
      <c r="F177" s="614"/>
      <c r="G177" s="614"/>
      <c r="H177" s="614"/>
      <c r="I177" s="614"/>
      <c r="J177" s="614"/>
      <c r="K177" s="614"/>
      <c r="L177" s="614"/>
      <c r="M177" s="614"/>
    </row>
    <row r="178" spans="1:13" ht="12.75">
      <c r="A178" s="614"/>
      <c r="B178" s="614"/>
      <c r="C178" s="614"/>
      <c r="D178" s="614"/>
      <c r="E178" s="614"/>
      <c r="F178" s="614"/>
      <c r="G178" s="614"/>
      <c r="H178" s="614"/>
      <c r="I178" s="614"/>
      <c r="J178" s="614"/>
      <c r="K178" s="614"/>
      <c r="L178" s="614"/>
      <c r="M178" s="614"/>
    </row>
    <row r="179" spans="1:13" ht="12.75">
      <c r="A179" s="614"/>
      <c r="B179" s="614"/>
      <c r="C179" s="614"/>
      <c r="D179" s="614"/>
      <c r="E179" s="614"/>
      <c r="F179" s="614"/>
      <c r="G179" s="614"/>
      <c r="H179" s="614"/>
      <c r="I179" s="614"/>
      <c r="J179" s="614"/>
      <c r="K179" s="614"/>
      <c r="L179" s="614"/>
      <c r="M179" s="614"/>
    </row>
    <row r="180" spans="1:13" ht="12.75">
      <c r="A180" s="614"/>
      <c r="B180" s="614"/>
      <c r="C180" s="614"/>
      <c r="D180" s="614"/>
      <c r="E180" s="614"/>
      <c r="F180" s="614"/>
      <c r="G180" s="614"/>
      <c r="H180" s="614"/>
      <c r="I180" s="614"/>
      <c r="J180" s="614"/>
      <c r="K180" s="614"/>
      <c r="L180" s="614"/>
      <c r="M180" s="614"/>
    </row>
    <row r="181" spans="1:13" ht="12.75">
      <c r="A181" s="614"/>
      <c r="B181" s="614"/>
      <c r="C181" s="614"/>
      <c r="D181" s="614"/>
      <c r="E181" s="614"/>
      <c r="F181" s="614"/>
      <c r="G181" s="614"/>
      <c r="H181" s="614"/>
      <c r="I181" s="614"/>
      <c r="J181" s="614"/>
      <c r="K181" s="614"/>
      <c r="L181" s="614"/>
      <c r="M181" s="614"/>
    </row>
    <row r="182" spans="1:13" ht="12.75">
      <c r="A182" s="614"/>
      <c r="B182" s="614"/>
      <c r="C182" s="614"/>
      <c r="D182" s="614"/>
      <c r="E182" s="614"/>
      <c r="F182" s="614"/>
      <c r="G182" s="614"/>
      <c r="H182" s="614"/>
      <c r="I182" s="614"/>
      <c r="J182" s="614"/>
      <c r="K182" s="614"/>
      <c r="L182" s="614"/>
      <c r="M182" s="614"/>
    </row>
    <row r="183" spans="1:13" ht="12.75">
      <c r="A183" s="614"/>
      <c r="B183" s="614"/>
      <c r="C183" s="614"/>
      <c r="D183" s="614"/>
      <c r="E183" s="614"/>
      <c r="F183" s="614"/>
      <c r="G183" s="614"/>
      <c r="H183" s="614"/>
      <c r="I183" s="614"/>
      <c r="J183" s="614"/>
      <c r="K183" s="614"/>
      <c r="L183" s="614"/>
      <c r="M183" s="614"/>
    </row>
    <row r="184" spans="1:13" ht="12.75">
      <c r="A184" s="614"/>
      <c r="B184" s="614"/>
      <c r="C184" s="614"/>
      <c r="D184" s="614"/>
      <c r="E184" s="614"/>
      <c r="F184" s="614"/>
      <c r="G184" s="614"/>
      <c r="H184" s="614"/>
      <c r="I184" s="614"/>
      <c r="J184" s="614"/>
      <c r="K184" s="614"/>
      <c r="L184" s="614"/>
      <c r="M184" s="614"/>
    </row>
    <row r="185" spans="1:13" ht="12.75">
      <c r="A185" s="614"/>
      <c r="B185" s="614"/>
      <c r="C185" s="614"/>
      <c r="D185" s="614"/>
      <c r="E185" s="614"/>
      <c r="F185" s="614"/>
      <c r="G185" s="614"/>
      <c r="H185" s="614"/>
      <c r="I185" s="614"/>
      <c r="J185" s="614"/>
      <c r="K185" s="614"/>
      <c r="L185" s="614"/>
      <c r="M185" s="614"/>
    </row>
    <row r="186" spans="1:13" ht="12.75">
      <c r="A186" s="614"/>
      <c r="B186" s="614"/>
      <c r="C186" s="614"/>
      <c r="D186" s="614"/>
      <c r="E186" s="614"/>
      <c r="F186" s="614"/>
      <c r="G186" s="614"/>
      <c r="H186" s="614"/>
      <c r="I186" s="614"/>
      <c r="J186" s="614"/>
      <c r="K186" s="614"/>
      <c r="L186" s="614"/>
      <c r="M186" s="614"/>
    </row>
    <row r="187" spans="1:13" ht="12.75">
      <c r="A187" s="614"/>
      <c r="B187" s="614"/>
      <c r="C187" s="614"/>
      <c r="D187" s="614"/>
      <c r="E187" s="614"/>
      <c r="F187" s="614"/>
      <c r="G187" s="614"/>
      <c r="H187" s="614"/>
      <c r="I187" s="614"/>
      <c r="J187" s="614"/>
      <c r="K187" s="614"/>
      <c r="L187" s="614"/>
      <c r="M187" s="614"/>
    </row>
    <row r="188" spans="1:13" ht="12.75">
      <c r="A188" s="614"/>
      <c r="B188" s="614"/>
      <c r="C188" s="614"/>
      <c r="D188" s="614"/>
      <c r="E188" s="614"/>
      <c r="F188" s="614"/>
      <c r="G188" s="614"/>
      <c r="H188" s="614"/>
      <c r="I188" s="614"/>
      <c r="J188" s="614"/>
      <c r="K188" s="614"/>
      <c r="L188" s="614"/>
      <c r="M188" s="614"/>
    </row>
    <row r="189" spans="1:13" ht="12.75">
      <c r="A189" s="614"/>
      <c r="B189" s="614"/>
      <c r="C189" s="614"/>
      <c r="D189" s="614"/>
      <c r="E189" s="614"/>
      <c r="F189" s="614"/>
      <c r="G189" s="614"/>
      <c r="H189" s="614"/>
      <c r="I189" s="614"/>
      <c r="J189" s="614"/>
      <c r="K189" s="614"/>
      <c r="L189" s="614"/>
      <c r="M189" s="614"/>
    </row>
    <row r="190" spans="1:13" ht="12.75">
      <c r="A190" s="614"/>
      <c r="B190" s="614"/>
      <c r="C190" s="614"/>
      <c r="D190" s="614"/>
      <c r="E190" s="614"/>
      <c r="F190" s="614"/>
      <c r="G190" s="614"/>
      <c r="H190" s="614"/>
      <c r="I190" s="614"/>
      <c r="J190" s="614"/>
      <c r="K190" s="614"/>
      <c r="L190" s="614"/>
      <c r="M190" s="614"/>
    </row>
    <row r="191" spans="1:13" ht="12.75">
      <c r="A191" s="614"/>
      <c r="B191" s="614"/>
      <c r="C191" s="614"/>
      <c r="D191" s="614"/>
      <c r="E191" s="614"/>
      <c r="F191" s="614"/>
      <c r="G191" s="614"/>
      <c r="H191" s="614"/>
      <c r="I191" s="614"/>
      <c r="J191" s="614"/>
      <c r="K191" s="614"/>
      <c r="L191" s="614"/>
      <c r="M191" s="614"/>
    </row>
    <row r="192" spans="1:13" ht="12.75">
      <c r="A192" s="614"/>
      <c r="B192" s="614"/>
      <c r="C192" s="614"/>
      <c r="D192" s="614"/>
      <c r="E192" s="614"/>
      <c r="F192" s="614"/>
      <c r="G192" s="614"/>
      <c r="H192" s="614"/>
      <c r="I192" s="614"/>
      <c r="J192" s="614"/>
      <c r="K192" s="614"/>
      <c r="L192" s="614"/>
      <c r="M192" s="614"/>
    </row>
    <row r="193" spans="1:13" ht="12.75">
      <c r="A193" s="614"/>
      <c r="B193" s="614"/>
      <c r="C193" s="614"/>
      <c r="D193" s="614"/>
      <c r="E193" s="614"/>
      <c r="F193" s="614"/>
      <c r="G193" s="614"/>
      <c r="H193" s="614"/>
      <c r="I193" s="614"/>
      <c r="J193" s="614"/>
      <c r="K193" s="614"/>
      <c r="L193" s="614"/>
      <c r="M193" s="614"/>
    </row>
    <row r="194" spans="1:13" ht="12.75">
      <c r="A194" s="614"/>
      <c r="B194" s="614"/>
      <c r="C194" s="614"/>
      <c r="D194" s="614"/>
      <c r="E194" s="614"/>
      <c r="F194" s="614"/>
      <c r="G194" s="614"/>
      <c r="H194" s="614"/>
      <c r="I194" s="614"/>
      <c r="J194" s="614"/>
      <c r="K194" s="614"/>
      <c r="L194" s="614"/>
      <c r="M194" s="614"/>
    </row>
    <row r="195" spans="1:13" ht="12.75">
      <c r="A195" s="614"/>
      <c r="B195" s="614"/>
      <c r="C195" s="614"/>
      <c r="D195" s="614"/>
      <c r="E195" s="614"/>
      <c r="F195" s="614"/>
      <c r="G195" s="614"/>
      <c r="H195" s="614"/>
      <c r="I195" s="614"/>
      <c r="J195" s="614"/>
      <c r="K195" s="614"/>
      <c r="L195" s="614"/>
      <c r="M195" s="614"/>
    </row>
    <row r="196" spans="1:13" ht="12.75">
      <c r="A196" s="614"/>
      <c r="B196" s="614"/>
      <c r="C196" s="614"/>
      <c r="D196" s="614"/>
      <c r="E196" s="614"/>
      <c r="F196" s="614"/>
      <c r="G196" s="614"/>
      <c r="H196" s="614"/>
      <c r="I196" s="614"/>
      <c r="J196" s="614"/>
      <c r="K196" s="614"/>
      <c r="L196" s="614"/>
      <c r="M196" s="614"/>
    </row>
    <row r="197" spans="1:13" ht="12.75">
      <c r="A197" s="614"/>
      <c r="B197" s="614"/>
      <c r="C197" s="614"/>
      <c r="D197" s="614"/>
      <c r="E197" s="614"/>
      <c r="F197" s="614"/>
      <c r="G197" s="614"/>
      <c r="H197" s="614"/>
      <c r="I197" s="614"/>
      <c r="J197" s="614"/>
      <c r="K197" s="614"/>
      <c r="L197" s="614"/>
      <c r="M197" s="614"/>
    </row>
    <row r="198" spans="1:13" ht="12.75">
      <c r="A198" s="614"/>
      <c r="B198" s="614"/>
      <c r="C198" s="614"/>
      <c r="D198" s="614"/>
      <c r="E198" s="614"/>
      <c r="F198" s="614"/>
      <c r="G198" s="614"/>
      <c r="H198" s="614"/>
      <c r="I198" s="614"/>
      <c r="J198" s="614"/>
      <c r="K198" s="614"/>
      <c r="L198" s="614"/>
      <c r="M198" s="614"/>
    </row>
    <row r="199" spans="1:13" ht="12.75">
      <c r="A199" s="614"/>
      <c r="B199" s="614"/>
      <c r="C199" s="614"/>
      <c r="D199" s="614"/>
      <c r="E199" s="614"/>
      <c r="F199" s="614"/>
      <c r="G199" s="614"/>
      <c r="H199" s="614"/>
      <c r="I199" s="614"/>
      <c r="J199" s="614"/>
      <c r="K199" s="614"/>
      <c r="L199" s="614"/>
      <c r="M199" s="614"/>
    </row>
    <row r="200" spans="1:13" ht="12.75">
      <c r="A200" s="614"/>
      <c r="B200" s="614"/>
      <c r="C200" s="614"/>
      <c r="D200" s="614"/>
      <c r="E200" s="614"/>
      <c r="F200" s="614"/>
      <c r="G200" s="614"/>
      <c r="H200" s="614"/>
      <c r="I200" s="614"/>
      <c r="J200" s="614"/>
      <c r="K200" s="614"/>
      <c r="L200" s="614"/>
      <c r="M200" s="614"/>
    </row>
    <row r="201" spans="1:13" ht="12.75">
      <c r="A201" s="614"/>
      <c r="B201" s="614"/>
      <c r="C201" s="614"/>
      <c r="D201" s="614"/>
      <c r="E201" s="614"/>
      <c r="F201" s="614"/>
      <c r="G201" s="614"/>
      <c r="H201" s="614"/>
      <c r="I201" s="614"/>
      <c r="J201" s="614"/>
      <c r="K201" s="614"/>
      <c r="L201" s="614"/>
      <c r="M201" s="614"/>
    </row>
    <row r="202" spans="1:13" ht="12.75">
      <c r="A202" s="614"/>
      <c r="B202" s="614"/>
      <c r="C202" s="614"/>
      <c r="D202" s="614"/>
      <c r="E202" s="614"/>
      <c r="F202" s="614"/>
      <c r="G202" s="614"/>
      <c r="H202" s="614"/>
      <c r="I202" s="614"/>
      <c r="J202" s="614"/>
      <c r="K202" s="614"/>
      <c r="L202" s="614"/>
      <c r="M202" s="614"/>
    </row>
    <row r="203" spans="1:13" ht="12.75">
      <c r="A203" s="614"/>
      <c r="B203" s="614"/>
      <c r="C203" s="614"/>
      <c r="D203" s="614"/>
      <c r="E203" s="614"/>
      <c r="F203" s="614"/>
      <c r="G203" s="614"/>
      <c r="H203" s="614"/>
      <c r="I203" s="614"/>
      <c r="J203" s="614"/>
      <c r="K203" s="614"/>
      <c r="L203" s="614"/>
      <c r="M203" s="614"/>
    </row>
    <row r="204" spans="1:13" ht="12.75">
      <c r="A204" s="614"/>
      <c r="B204" s="614"/>
      <c r="C204" s="614"/>
      <c r="D204" s="614"/>
      <c r="E204" s="614"/>
      <c r="F204" s="614"/>
      <c r="G204" s="614"/>
      <c r="H204" s="614"/>
      <c r="I204" s="614"/>
      <c r="J204" s="614"/>
      <c r="K204" s="614"/>
      <c r="L204" s="614"/>
      <c r="M204" s="614"/>
    </row>
    <row r="205" spans="1:13" ht="12.75">
      <c r="A205" s="614"/>
      <c r="B205" s="614"/>
      <c r="C205" s="614"/>
      <c r="D205" s="614"/>
      <c r="E205" s="614"/>
      <c r="F205" s="614"/>
      <c r="G205" s="614"/>
      <c r="H205" s="614"/>
      <c r="I205" s="614"/>
      <c r="J205" s="614"/>
      <c r="K205" s="614"/>
      <c r="L205" s="614"/>
      <c r="M205" s="614"/>
    </row>
    <row r="206" spans="1:13" ht="12.75">
      <c r="A206" s="614"/>
      <c r="B206" s="614"/>
      <c r="C206" s="614"/>
      <c r="D206" s="614"/>
      <c r="E206" s="614"/>
      <c r="F206" s="614"/>
      <c r="G206" s="614"/>
      <c r="H206" s="614"/>
      <c r="I206" s="614"/>
      <c r="J206" s="614"/>
      <c r="K206" s="614"/>
      <c r="L206" s="614"/>
      <c r="M206" s="614"/>
    </row>
    <row r="207" spans="1:13" ht="12.75">
      <c r="A207" s="614"/>
      <c r="B207" s="614"/>
      <c r="C207" s="614"/>
      <c r="D207" s="614"/>
      <c r="E207" s="614"/>
      <c r="F207" s="614"/>
      <c r="G207" s="614"/>
      <c r="H207" s="614"/>
      <c r="I207" s="614"/>
      <c r="J207" s="614"/>
      <c r="K207" s="614"/>
      <c r="L207" s="614"/>
      <c r="M207" s="614"/>
    </row>
    <row r="208" spans="1:13" ht="12.75">
      <c r="A208" s="614"/>
      <c r="B208" s="614"/>
      <c r="C208" s="614"/>
      <c r="D208" s="614"/>
      <c r="E208" s="614"/>
      <c r="F208" s="614"/>
      <c r="G208" s="614"/>
      <c r="H208" s="614"/>
      <c r="I208" s="614"/>
      <c r="J208" s="614"/>
      <c r="K208" s="614"/>
      <c r="L208" s="614"/>
      <c r="M208" s="614"/>
    </row>
    <row r="209" spans="1:13" ht="12.75">
      <c r="A209" s="614"/>
      <c r="B209" s="614"/>
      <c r="C209" s="614"/>
      <c r="D209" s="614"/>
      <c r="E209" s="614"/>
      <c r="F209" s="614"/>
      <c r="G209" s="614"/>
      <c r="H209" s="614"/>
      <c r="I209" s="614"/>
      <c r="J209" s="614"/>
      <c r="K209" s="614"/>
      <c r="L209" s="614"/>
      <c r="M209" s="614"/>
    </row>
    <row r="210" spans="1:13" ht="12.75">
      <c r="A210" s="614"/>
      <c r="B210" s="614"/>
      <c r="C210" s="614"/>
      <c r="D210" s="614"/>
      <c r="E210" s="614"/>
      <c r="F210" s="614"/>
      <c r="G210" s="614"/>
      <c r="H210" s="614"/>
      <c r="I210" s="614"/>
      <c r="J210" s="614"/>
      <c r="K210" s="614"/>
      <c r="L210" s="614"/>
      <c r="M210" s="614"/>
    </row>
    <row r="211" spans="1:13" ht="12.75">
      <c r="A211" s="614"/>
      <c r="B211" s="614"/>
      <c r="C211" s="614"/>
      <c r="D211" s="614"/>
      <c r="E211" s="614"/>
      <c r="F211" s="614"/>
      <c r="G211" s="614"/>
      <c r="H211" s="614"/>
      <c r="I211" s="614"/>
      <c r="J211" s="614"/>
      <c r="K211" s="614"/>
      <c r="L211" s="614"/>
      <c r="M211" s="614"/>
    </row>
    <row r="212" spans="1:13" ht="12.75">
      <c r="A212" s="614"/>
      <c r="B212" s="614"/>
      <c r="C212" s="614"/>
      <c r="D212" s="614"/>
      <c r="E212" s="614"/>
      <c r="F212" s="614"/>
      <c r="G212" s="614"/>
      <c r="H212" s="614"/>
      <c r="I212" s="614"/>
      <c r="J212" s="614"/>
      <c r="K212" s="614"/>
      <c r="L212" s="614"/>
      <c r="M212" s="614"/>
    </row>
    <row r="213" spans="1:13" ht="12.75">
      <c r="A213" s="614"/>
      <c r="B213" s="614"/>
      <c r="C213" s="614"/>
      <c r="D213" s="614"/>
      <c r="E213" s="614"/>
      <c r="F213" s="614"/>
      <c r="G213" s="614"/>
      <c r="H213" s="614"/>
      <c r="I213" s="614"/>
      <c r="J213" s="614"/>
      <c r="K213" s="614"/>
      <c r="L213" s="614"/>
      <c r="M213" s="614"/>
    </row>
    <row r="214" spans="1:13" ht="12.75">
      <c r="A214" s="614"/>
      <c r="B214" s="614"/>
      <c r="C214" s="614"/>
      <c r="D214" s="614"/>
      <c r="E214" s="614"/>
      <c r="F214" s="614"/>
      <c r="G214" s="614"/>
      <c r="H214" s="614"/>
      <c r="I214" s="614"/>
      <c r="J214" s="614"/>
      <c r="K214" s="614"/>
      <c r="L214" s="614"/>
      <c r="M214" s="614"/>
    </row>
    <row r="215" spans="1:13" ht="12.75">
      <c r="A215" s="614"/>
      <c r="B215" s="614"/>
      <c r="C215" s="614"/>
      <c r="D215" s="614"/>
      <c r="E215" s="614"/>
      <c r="F215" s="614"/>
      <c r="G215" s="614"/>
      <c r="H215" s="614"/>
      <c r="I215" s="614"/>
      <c r="J215" s="614"/>
      <c r="K215" s="614"/>
      <c r="L215" s="614"/>
      <c r="M215" s="614"/>
    </row>
    <row r="216" spans="1:13" ht="12.75">
      <c r="A216" s="614"/>
      <c r="B216" s="614"/>
      <c r="C216" s="614"/>
      <c r="D216" s="614"/>
      <c r="E216" s="614"/>
      <c r="F216" s="614"/>
      <c r="G216" s="614"/>
      <c r="H216" s="614"/>
      <c r="I216" s="614"/>
      <c r="J216" s="614"/>
      <c r="K216" s="614"/>
      <c r="L216" s="614"/>
      <c r="M216" s="614"/>
    </row>
    <row r="217" spans="1:13" ht="12.75">
      <c r="A217" s="614"/>
      <c r="B217" s="614"/>
      <c r="C217" s="614"/>
      <c r="D217" s="614"/>
      <c r="E217" s="614"/>
      <c r="F217" s="614"/>
      <c r="G217" s="614"/>
      <c r="H217" s="614"/>
      <c r="I217" s="614"/>
      <c r="J217" s="614"/>
      <c r="K217" s="614"/>
      <c r="L217" s="614"/>
      <c r="M217" s="614"/>
    </row>
    <row r="218" spans="1:13" ht="12.75">
      <c r="A218" s="614"/>
      <c r="B218" s="614"/>
      <c r="C218" s="614"/>
      <c r="D218" s="614"/>
      <c r="E218" s="614"/>
      <c r="F218" s="614"/>
      <c r="G218" s="614"/>
      <c r="H218" s="614"/>
      <c r="I218" s="614"/>
      <c r="J218" s="614"/>
      <c r="K218" s="614"/>
      <c r="L218" s="614"/>
      <c r="M218" s="614"/>
    </row>
    <row r="219" spans="1:13" ht="12.75">
      <c r="A219" s="614"/>
      <c r="B219" s="614"/>
      <c r="C219" s="614"/>
      <c r="D219" s="614"/>
      <c r="E219" s="614"/>
      <c r="F219" s="614"/>
      <c r="G219" s="614"/>
      <c r="H219" s="614"/>
      <c r="I219" s="614"/>
      <c r="J219" s="614"/>
      <c r="K219" s="614"/>
      <c r="L219" s="614"/>
      <c r="M219" s="614"/>
    </row>
    <row r="220" spans="1:13" ht="12.75">
      <c r="A220" s="614"/>
      <c r="B220" s="614"/>
      <c r="C220" s="614"/>
      <c r="D220" s="614"/>
      <c r="E220" s="614"/>
      <c r="F220" s="614"/>
      <c r="G220" s="614"/>
      <c r="H220" s="614"/>
      <c r="I220" s="614"/>
      <c r="J220" s="614"/>
      <c r="K220" s="614"/>
      <c r="L220" s="614"/>
      <c r="M220" s="614"/>
    </row>
    <row r="221" spans="1:13" ht="12.75">
      <c r="A221" s="614"/>
      <c r="B221" s="614"/>
      <c r="C221" s="614"/>
      <c r="D221" s="614"/>
      <c r="E221" s="614"/>
      <c r="F221" s="614"/>
      <c r="G221" s="614"/>
      <c r="H221" s="614"/>
      <c r="I221" s="614"/>
      <c r="J221" s="614"/>
      <c r="K221" s="614"/>
      <c r="L221" s="614"/>
      <c r="M221" s="614"/>
    </row>
    <row r="222" spans="1:13" ht="12.75">
      <c r="A222" s="614"/>
      <c r="B222" s="614"/>
      <c r="C222" s="614"/>
      <c r="D222" s="614"/>
      <c r="E222" s="614"/>
      <c r="F222" s="614"/>
      <c r="G222" s="614"/>
      <c r="H222" s="614"/>
      <c r="I222" s="614"/>
      <c r="J222" s="614"/>
      <c r="K222" s="614"/>
      <c r="L222" s="614"/>
      <c r="M222" s="614"/>
    </row>
    <row r="223" spans="1:13" ht="12.75">
      <c r="A223" s="614"/>
      <c r="B223" s="614"/>
      <c r="C223" s="614"/>
      <c r="D223" s="614"/>
      <c r="E223" s="614"/>
      <c r="F223" s="614"/>
      <c r="G223" s="614"/>
      <c r="H223" s="614"/>
      <c r="I223" s="614"/>
      <c r="J223" s="614"/>
      <c r="K223" s="614"/>
      <c r="L223" s="614"/>
      <c r="M223" s="614"/>
    </row>
    <row r="224" spans="1:13" ht="12.75">
      <c r="A224" s="614"/>
      <c r="B224" s="614"/>
      <c r="C224" s="614"/>
      <c r="D224" s="614"/>
      <c r="E224" s="614"/>
      <c r="F224" s="614"/>
      <c r="G224" s="614"/>
      <c r="H224" s="614"/>
      <c r="I224" s="614"/>
      <c r="J224" s="614"/>
      <c r="K224" s="614"/>
      <c r="L224" s="614"/>
      <c r="M224" s="614"/>
    </row>
    <row r="225" spans="1:13" ht="12.75">
      <c r="A225" s="614"/>
      <c r="B225" s="614"/>
      <c r="C225" s="614"/>
      <c r="D225" s="614"/>
      <c r="E225" s="614"/>
      <c r="F225" s="614"/>
      <c r="G225" s="614"/>
      <c r="H225" s="614"/>
      <c r="I225" s="614"/>
      <c r="J225" s="614"/>
      <c r="K225" s="614"/>
      <c r="L225" s="614"/>
      <c r="M225" s="614"/>
    </row>
    <row r="226" spans="1:13" ht="12.75">
      <c r="A226" s="614"/>
      <c r="B226" s="614"/>
      <c r="C226" s="614"/>
      <c r="D226" s="614"/>
      <c r="E226" s="614"/>
      <c r="F226" s="614"/>
      <c r="G226" s="614"/>
      <c r="H226" s="614"/>
      <c r="I226" s="614"/>
      <c r="J226" s="614"/>
      <c r="K226" s="614"/>
      <c r="L226" s="614"/>
      <c r="M226" s="614"/>
    </row>
    <row r="227" spans="1:13" ht="12.75">
      <c r="A227" s="614"/>
      <c r="B227" s="614"/>
      <c r="C227" s="614"/>
      <c r="D227" s="614"/>
      <c r="E227" s="614"/>
      <c r="F227" s="614"/>
      <c r="G227" s="614"/>
      <c r="H227" s="614"/>
      <c r="I227" s="614"/>
      <c r="J227" s="614"/>
      <c r="K227" s="614"/>
      <c r="L227" s="614"/>
      <c r="M227" s="614"/>
    </row>
    <row r="228" spans="1:13" ht="12.75">
      <c r="A228" s="614"/>
      <c r="B228" s="614"/>
      <c r="C228" s="614"/>
      <c r="D228" s="614"/>
      <c r="E228" s="614"/>
      <c r="F228" s="614"/>
      <c r="G228" s="614"/>
      <c r="H228" s="614"/>
      <c r="I228" s="614"/>
      <c r="J228" s="614"/>
      <c r="K228" s="614"/>
      <c r="L228" s="614"/>
      <c r="M228" s="614"/>
    </row>
    <row r="229" spans="1:13" ht="12.75">
      <c r="A229" s="614"/>
      <c r="B229" s="614"/>
      <c r="C229" s="614"/>
      <c r="D229" s="614"/>
      <c r="E229" s="614"/>
      <c r="F229" s="614"/>
      <c r="G229" s="614"/>
      <c r="H229" s="614"/>
      <c r="I229" s="614"/>
      <c r="J229" s="614"/>
      <c r="K229" s="614"/>
      <c r="L229" s="614"/>
      <c r="M229" s="614"/>
    </row>
    <row r="230" spans="1:13" ht="12.75">
      <c r="A230" s="614"/>
      <c r="B230" s="614"/>
      <c r="C230" s="614"/>
      <c r="D230" s="614"/>
      <c r="E230" s="614"/>
      <c r="F230" s="614"/>
      <c r="G230" s="614"/>
      <c r="H230" s="614"/>
      <c r="I230" s="614"/>
      <c r="J230" s="614"/>
      <c r="K230" s="614"/>
      <c r="L230" s="614"/>
      <c r="M230" s="614"/>
    </row>
    <row r="231" spans="1:13" ht="12.75">
      <c r="A231" s="614"/>
      <c r="B231" s="614"/>
      <c r="C231" s="614"/>
      <c r="D231" s="614"/>
      <c r="E231" s="614"/>
      <c r="F231" s="614"/>
      <c r="G231" s="614"/>
      <c r="H231" s="614"/>
      <c r="I231" s="614"/>
      <c r="J231" s="614"/>
      <c r="K231" s="614"/>
      <c r="L231" s="614"/>
      <c r="M231" s="614"/>
    </row>
    <row r="232" spans="1:13" ht="12.75">
      <c r="A232" s="614"/>
      <c r="B232" s="614"/>
      <c r="C232" s="614"/>
      <c r="D232" s="614"/>
      <c r="E232" s="614"/>
      <c r="F232" s="614"/>
      <c r="G232" s="614"/>
      <c r="H232" s="614"/>
      <c r="I232" s="614"/>
      <c r="J232" s="614"/>
      <c r="K232" s="614"/>
      <c r="L232" s="614"/>
      <c r="M232" s="614"/>
    </row>
    <row r="233" spans="1:13" ht="12.75">
      <c r="A233" s="614"/>
      <c r="B233" s="614"/>
      <c r="C233" s="614"/>
      <c r="D233" s="614"/>
      <c r="E233" s="614"/>
      <c r="F233" s="614"/>
      <c r="G233" s="614"/>
      <c r="H233" s="614"/>
      <c r="I233" s="614"/>
      <c r="J233" s="614"/>
      <c r="K233" s="614"/>
      <c r="L233" s="614"/>
      <c r="M233" s="614"/>
    </row>
    <row r="234" spans="1:13" ht="12.75">
      <c r="A234" s="614"/>
      <c r="B234" s="614"/>
      <c r="C234" s="614"/>
      <c r="D234" s="614"/>
      <c r="E234" s="614"/>
      <c r="F234" s="614"/>
      <c r="G234" s="614"/>
      <c r="H234" s="614"/>
      <c r="I234" s="614"/>
      <c r="J234" s="614"/>
      <c r="K234" s="614"/>
      <c r="L234" s="614"/>
      <c r="M234" s="614"/>
    </row>
    <row r="235" spans="1:13" ht="12.75">
      <c r="A235" s="614"/>
      <c r="B235" s="614"/>
      <c r="C235" s="614"/>
      <c r="D235" s="614"/>
      <c r="E235" s="614"/>
      <c r="F235" s="614"/>
      <c r="G235" s="614"/>
      <c r="H235" s="614"/>
      <c r="I235" s="614"/>
      <c r="J235" s="614"/>
      <c r="K235" s="614"/>
      <c r="L235" s="614"/>
      <c r="M235" s="614"/>
    </row>
    <row r="236" spans="1:13" ht="12.75">
      <c r="A236" s="614"/>
      <c r="B236" s="614"/>
      <c r="C236" s="614"/>
      <c r="D236" s="614"/>
      <c r="E236" s="614"/>
      <c r="F236" s="614"/>
      <c r="G236" s="614"/>
      <c r="H236" s="614"/>
      <c r="I236" s="614"/>
      <c r="J236" s="614"/>
      <c r="K236" s="614"/>
      <c r="L236" s="614"/>
      <c r="M236" s="614"/>
    </row>
    <row r="237" spans="1:13" ht="12.75">
      <c r="A237" s="614"/>
      <c r="B237" s="614"/>
      <c r="C237" s="614"/>
      <c r="D237" s="614"/>
      <c r="E237" s="614"/>
      <c r="F237" s="614"/>
      <c r="G237" s="614"/>
      <c r="H237" s="614"/>
      <c r="I237" s="614"/>
      <c r="J237" s="614"/>
      <c r="K237" s="614"/>
      <c r="L237" s="614"/>
      <c r="M237" s="614"/>
    </row>
    <row r="238" spans="1:13" ht="12.75">
      <c r="A238" s="614"/>
      <c r="B238" s="614"/>
      <c r="C238" s="614"/>
      <c r="D238" s="614"/>
      <c r="E238" s="614"/>
      <c r="F238" s="614"/>
      <c r="G238" s="614"/>
      <c r="H238" s="614"/>
      <c r="I238" s="614"/>
      <c r="J238" s="614"/>
      <c r="K238" s="614"/>
      <c r="L238" s="614"/>
      <c r="M238" s="614"/>
    </row>
    <row r="239" spans="1:13" ht="12.75">
      <c r="A239" s="614"/>
      <c r="B239" s="614"/>
      <c r="C239" s="614"/>
      <c r="D239" s="614"/>
      <c r="E239" s="614"/>
      <c r="F239" s="614"/>
      <c r="G239" s="614"/>
      <c r="H239" s="614"/>
      <c r="I239" s="614"/>
      <c r="J239" s="614"/>
      <c r="K239" s="614"/>
      <c r="L239" s="614"/>
      <c r="M239" s="614"/>
    </row>
    <row r="240" spans="1:13" ht="12.75">
      <c r="A240" s="614"/>
      <c r="B240" s="614"/>
      <c r="C240" s="614"/>
      <c r="D240" s="614"/>
      <c r="E240" s="614"/>
      <c r="F240" s="614"/>
      <c r="G240" s="614"/>
      <c r="H240" s="614"/>
      <c r="I240" s="614"/>
      <c r="J240" s="614"/>
      <c r="K240" s="614"/>
      <c r="L240" s="614"/>
      <c r="M240" s="614"/>
    </row>
    <row r="241" spans="1:13" ht="12.75">
      <c r="A241" s="614"/>
      <c r="B241" s="614"/>
      <c r="C241" s="614"/>
      <c r="D241" s="614"/>
      <c r="E241" s="614"/>
      <c r="F241" s="614"/>
      <c r="G241" s="614"/>
      <c r="H241" s="614"/>
      <c r="I241" s="614"/>
      <c r="J241" s="614"/>
      <c r="K241" s="614"/>
      <c r="L241" s="614"/>
      <c r="M241" s="614"/>
    </row>
    <row r="242" spans="1:13" ht="12.75">
      <c r="A242" s="614"/>
      <c r="B242" s="614"/>
      <c r="C242" s="614"/>
      <c r="D242" s="614"/>
      <c r="E242" s="614"/>
      <c r="F242" s="614"/>
      <c r="G242" s="614"/>
      <c r="H242" s="614"/>
      <c r="I242" s="614"/>
      <c r="J242" s="614"/>
      <c r="K242" s="614"/>
      <c r="L242" s="614"/>
      <c r="M242" s="614"/>
    </row>
    <row r="243" spans="1:13" ht="12.75">
      <c r="A243" s="614"/>
      <c r="B243" s="614"/>
      <c r="C243" s="614"/>
      <c r="D243" s="614"/>
      <c r="E243" s="614"/>
      <c r="F243" s="614"/>
      <c r="G243" s="614"/>
      <c r="H243" s="614"/>
      <c r="I243" s="614"/>
      <c r="J243" s="614"/>
      <c r="K243" s="614"/>
      <c r="L243" s="614"/>
      <c r="M243" s="614"/>
    </row>
    <row r="244" spans="1:13" ht="12.75">
      <c r="A244" s="614"/>
      <c r="B244" s="614"/>
      <c r="C244" s="614"/>
      <c r="D244" s="614"/>
      <c r="E244" s="614"/>
      <c r="F244" s="614"/>
      <c r="G244" s="614"/>
      <c r="H244" s="614"/>
      <c r="I244" s="614"/>
      <c r="J244" s="614"/>
      <c r="K244" s="614"/>
      <c r="L244" s="614"/>
      <c r="M244" s="614"/>
    </row>
    <row r="245" spans="1:13" ht="12.75">
      <c r="A245" s="614"/>
      <c r="B245" s="614"/>
      <c r="C245" s="614"/>
      <c r="D245" s="614"/>
      <c r="E245" s="614"/>
      <c r="F245" s="614"/>
      <c r="G245" s="614"/>
      <c r="H245" s="614"/>
      <c r="I245" s="614"/>
      <c r="J245" s="614"/>
      <c r="K245" s="614"/>
      <c r="L245" s="614"/>
      <c r="M245" s="614"/>
    </row>
    <row r="246" spans="1:13" ht="12.75">
      <c r="A246" s="614"/>
      <c r="B246" s="614"/>
      <c r="C246" s="614"/>
      <c r="D246" s="614"/>
      <c r="E246" s="614"/>
      <c r="F246" s="614"/>
      <c r="G246" s="614"/>
      <c r="H246" s="614"/>
      <c r="I246" s="614"/>
      <c r="J246" s="614"/>
      <c r="K246" s="614"/>
      <c r="L246" s="614"/>
      <c r="M246" s="614"/>
    </row>
    <row r="247" spans="1:13" ht="12.75">
      <c r="A247" s="614"/>
      <c r="B247" s="614"/>
      <c r="C247" s="614"/>
      <c r="D247" s="614"/>
      <c r="E247" s="614"/>
      <c r="F247" s="614"/>
      <c r="G247" s="614"/>
      <c r="H247" s="614"/>
      <c r="I247" s="614"/>
      <c r="J247" s="614"/>
      <c r="K247" s="614"/>
      <c r="L247" s="614"/>
      <c r="M247" s="614"/>
    </row>
    <row r="248" spans="1:13" ht="12.75">
      <c r="A248" s="614"/>
      <c r="B248" s="614"/>
      <c r="C248" s="614"/>
      <c r="D248" s="614"/>
      <c r="E248" s="614"/>
      <c r="F248" s="614"/>
      <c r="G248" s="614"/>
      <c r="H248" s="614"/>
      <c r="I248" s="614"/>
      <c r="J248" s="614"/>
      <c r="K248" s="614"/>
      <c r="L248" s="614"/>
      <c r="M248" s="614"/>
    </row>
    <row r="249" spans="1:13" ht="12.75">
      <c r="A249" s="614"/>
      <c r="B249" s="614"/>
      <c r="C249" s="614"/>
      <c r="D249" s="614"/>
      <c r="E249" s="614"/>
      <c r="F249" s="614"/>
      <c r="G249" s="614"/>
      <c r="H249" s="614"/>
      <c r="I249" s="614"/>
      <c r="J249" s="614"/>
      <c r="K249" s="614"/>
      <c r="L249" s="614"/>
      <c r="M249" s="614"/>
    </row>
    <row r="250" spans="1:13" ht="12.75">
      <c r="A250" s="614"/>
      <c r="B250" s="614"/>
      <c r="C250" s="614"/>
      <c r="D250" s="614"/>
      <c r="E250" s="614"/>
      <c r="F250" s="614"/>
      <c r="G250" s="614"/>
      <c r="H250" s="614"/>
      <c r="I250" s="614"/>
      <c r="J250" s="614"/>
      <c r="K250" s="614"/>
      <c r="L250" s="614"/>
      <c r="M250" s="614"/>
    </row>
    <row r="251" spans="1:13" ht="12.75">
      <c r="A251" s="614"/>
      <c r="B251" s="614"/>
      <c r="C251" s="614"/>
      <c r="D251" s="614"/>
      <c r="E251" s="614"/>
      <c r="F251" s="614"/>
      <c r="G251" s="614"/>
      <c r="H251" s="614"/>
      <c r="I251" s="614"/>
      <c r="J251" s="614"/>
      <c r="K251" s="614"/>
      <c r="L251" s="614"/>
      <c r="M251" s="614"/>
    </row>
    <row r="252" spans="1:13" ht="12.75">
      <c r="A252" s="614"/>
      <c r="B252" s="614"/>
      <c r="C252" s="614"/>
      <c r="D252" s="614"/>
      <c r="E252" s="614"/>
      <c r="F252" s="614"/>
      <c r="G252" s="614"/>
      <c r="H252" s="614"/>
      <c r="I252" s="614"/>
      <c r="J252" s="614"/>
      <c r="K252" s="614"/>
      <c r="L252" s="614"/>
      <c r="M252" s="614"/>
    </row>
    <row r="253" spans="1:13" ht="12.75">
      <c r="A253" s="614"/>
      <c r="B253" s="614"/>
      <c r="C253" s="614"/>
      <c r="D253" s="614"/>
      <c r="E253" s="614"/>
      <c r="F253" s="614"/>
      <c r="G253" s="614"/>
      <c r="H253" s="614"/>
      <c r="I253" s="614"/>
      <c r="J253" s="614"/>
      <c r="K253" s="614"/>
      <c r="L253" s="614"/>
      <c r="M253" s="614"/>
    </row>
    <row r="254" spans="1:13" ht="12.75">
      <c r="A254" s="614"/>
      <c r="B254" s="614"/>
      <c r="C254" s="614"/>
      <c r="D254" s="614"/>
      <c r="E254" s="614"/>
      <c r="F254" s="614"/>
      <c r="G254" s="614"/>
      <c r="H254" s="614"/>
      <c r="I254" s="614"/>
      <c r="J254" s="614"/>
      <c r="K254" s="614"/>
      <c r="L254" s="614"/>
      <c r="M254" s="614"/>
    </row>
    <row r="255" spans="1:13" ht="12.75">
      <c r="A255" s="614"/>
      <c r="B255" s="614"/>
      <c r="C255" s="614"/>
      <c r="D255" s="614"/>
      <c r="E255" s="614"/>
      <c r="F255" s="614"/>
      <c r="G255" s="614"/>
      <c r="H255" s="614"/>
      <c r="I255" s="614"/>
      <c r="J255" s="614"/>
      <c r="K255" s="614"/>
      <c r="L255" s="614"/>
      <c r="M255" s="614"/>
    </row>
    <row r="256" spans="1:13" ht="12.75">
      <c r="A256" s="614"/>
      <c r="B256" s="614"/>
      <c r="C256" s="614"/>
      <c r="D256" s="614"/>
      <c r="E256" s="614"/>
      <c r="F256" s="614"/>
      <c r="G256" s="614"/>
      <c r="H256" s="614"/>
      <c r="I256" s="614"/>
      <c r="J256" s="614"/>
      <c r="K256" s="614"/>
      <c r="L256" s="614"/>
      <c r="M256" s="614"/>
    </row>
    <row r="257" spans="1:13" ht="12.75">
      <c r="A257" s="614"/>
      <c r="B257" s="614"/>
      <c r="C257" s="614"/>
      <c r="D257" s="614"/>
      <c r="E257" s="614"/>
      <c r="F257" s="614"/>
      <c r="G257" s="614"/>
      <c r="H257" s="614"/>
      <c r="I257" s="614"/>
      <c r="J257" s="614"/>
      <c r="K257" s="614"/>
      <c r="L257" s="614"/>
      <c r="M257" s="614"/>
    </row>
    <row r="258" spans="1:13" ht="12.75">
      <c r="A258" s="614"/>
      <c r="B258" s="614"/>
      <c r="C258" s="614"/>
      <c r="D258" s="614"/>
      <c r="E258" s="614"/>
      <c r="F258" s="614"/>
      <c r="G258" s="614"/>
      <c r="H258" s="614"/>
      <c r="I258" s="614"/>
      <c r="J258" s="614"/>
      <c r="K258" s="614"/>
      <c r="L258" s="614"/>
      <c r="M258" s="614"/>
    </row>
    <row r="259" spans="1:13" ht="12.75">
      <c r="A259" s="614"/>
      <c r="B259" s="614"/>
      <c r="C259" s="614"/>
      <c r="D259" s="614"/>
      <c r="E259" s="614"/>
      <c r="F259" s="614"/>
      <c r="G259" s="614"/>
      <c r="H259" s="614"/>
      <c r="I259" s="614"/>
      <c r="J259" s="614"/>
      <c r="K259" s="614"/>
      <c r="L259" s="614"/>
      <c r="M259" s="614"/>
    </row>
    <row r="260" spans="1:13" ht="12.75">
      <c r="A260" s="614"/>
      <c r="B260" s="614"/>
      <c r="C260" s="614"/>
      <c r="D260" s="614"/>
      <c r="E260" s="614"/>
      <c r="F260" s="614"/>
      <c r="G260" s="614"/>
      <c r="H260" s="614"/>
      <c r="I260" s="614"/>
      <c r="J260" s="614"/>
      <c r="K260" s="614"/>
      <c r="L260" s="614"/>
      <c r="M260" s="614"/>
    </row>
    <row r="261" spans="1:13" ht="12.75">
      <c r="A261" s="614"/>
      <c r="B261" s="614"/>
      <c r="C261" s="614"/>
      <c r="D261" s="614"/>
      <c r="E261" s="614"/>
      <c r="F261" s="614"/>
      <c r="G261" s="614"/>
      <c r="H261" s="614"/>
      <c r="I261" s="614"/>
      <c r="J261" s="614"/>
      <c r="K261" s="614"/>
      <c r="L261" s="614"/>
      <c r="M261" s="614"/>
    </row>
    <row r="262" spans="1:13" ht="12.75">
      <c r="A262" s="614"/>
      <c r="B262" s="614"/>
      <c r="C262" s="614"/>
      <c r="D262" s="614"/>
      <c r="E262" s="614"/>
      <c r="F262" s="614"/>
      <c r="G262" s="614"/>
      <c r="H262" s="614"/>
      <c r="I262" s="614"/>
      <c r="J262" s="614"/>
      <c r="K262" s="614"/>
      <c r="L262" s="614"/>
      <c r="M262" s="614"/>
    </row>
    <row r="263" spans="1:13" ht="12.75">
      <c r="A263" s="614"/>
      <c r="B263" s="614"/>
      <c r="C263" s="614"/>
      <c r="D263" s="614"/>
      <c r="E263" s="614"/>
      <c r="F263" s="614"/>
      <c r="G263" s="614"/>
      <c r="H263" s="614"/>
      <c r="I263" s="614"/>
      <c r="J263" s="614"/>
      <c r="K263" s="614"/>
      <c r="L263" s="614"/>
      <c r="M263" s="614"/>
    </row>
    <row r="264" spans="1:13" ht="12.75">
      <c r="A264" s="614"/>
      <c r="B264" s="614"/>
      <c r="C264" s="614"/>
      <c r="D264" s="614"/>
      <c r="E264" s="614"/>
      <c r="F264" s="614"/>
      <c r="G264" s="614"/>
      <c r="H264" s="614"/>
      <c r="I264" s="614"/>
      <c r="J264" s="614"/>
      <c r="K264" s="614"/>
      <c r="L264" s="614"/>
      <c r="M264" s="614"/>
    </row>
    <row r="265" spans="1:13" ht="12.75">
      <c r="A265" s="614"/>
      <c r="B265" s="614"/>
      <c r="C265" s="614"/>
      <c r="D265" s="614"/>
      <c r="E265" s="614"/>
      <c r="F265" s="614"/>
      <c r="G265" s="614"/>
      <c r="H265" s="614"/>
      <c r="I265" s="614"/>
      <c r="J265" s="614"/>
      <c r="K265" s="614"/>
      <c r="L265" s="614"/>
      <c r="M265" s="614"/>
    </row>
    <row r="266" spans="1:13" ht="12.75">
      <c r="A266" s="614"/>
      <c r="B266" s="614"/>
      <c r="C266" s="614"/>
      <c r="D266" s="614"/>
      <c r="E266" s="614"/>
      <c r="F266" s="614"/>
      <c r="G266" s="614"/>
      <c r="H266" s="614"/>
      <c r="I266" s="614"/>
      <c r="J266" s="614"/>
      <c r="K266" s="614"/>
      <c r="L266" s="614"/>
      <c r="M266" s="614"/>
    </row>
    <row r="267" spans="1:13" ht="12.75">
      <c r="A267" s="614"/>
      <c r="B267" s="614"/>
      <c r="C267" s="614"/>
      <c r="D267" s="614"/>
      <c r="E267" s="614"/>
      <c r="F267" s="614"/>
      <c r="G267" s="614"/>
      <c r="H267" s="614"/>
      <c r="I267" s="614"/>
      <c r="J267" s="614"/>
      <c r="K267" s="614"/>
      <c r="L267" s="614"/>
      <c r="M267" s="614"/>
    </row>
    <row r="268" spans="1:13" ht="12.75">
      <c r="A268" s="614"/>
      <c r="B268" s="614"/>
      <c r="C268" s="614"/>
      <c r="D268" s="614"/>
      <c r="E268" s="614"/>
      <c r="F268" s="614"/>
      <c r="G268" s="614"/>
      <c r="H268" s="614"/>
      <c r="I268" s="614"/>
      <c r="J268" s="614"/>
      <c r="K268" s="614"/>
      <c r="L268" s="614"/>
      <c r="M268" s="614"/>
    </row>
    <row r="269" spans="1:13" ht="12.75">
      <c r="A269" s="614"/>
      <c r="B269" s="614"/>
      <c r="C269" s="614"/>
      <c r="D269" s="614"/>
      <c r="E269" s="614"/>
      <c r="F269" s="614"/>
      <c r="G269" s="614"/>
      <c r="H269" s="614"/>
      <c r="I269" s="614"/>
      <c r="J269" s="614"/>
      <c r="K269" s="614"/>
      <c r="L269" s="614"/>
      <c r="M269" s="614"/>
    </row>
    <row r="270" spans="1:13" ht="12.75">
      <c r="A270" s="614"/>
      <c r="B270" s="614"/>
      <c r="C270" s="614"/>
      <c r="D270" s="614"/>
      <c r="E270" s="614"/>
      <c r="F270" s="614"/>
      <c r="G270" s="614"/>
      <c r="H270" s="614"/>
      <c r="I270" s="614"/>
      <c r="J270" s="614"/>
      <c r="K270" s="614"/>
      <c r="L270" s="614"/>
      <c r="M270" s="614"/>
    </row>
    <row r="271" spans="1:13" ht="12.75">
      <c r="A271" s="614"/>
      <c r="B271" s="614"/>
      <c r="C271" s="614"/>
      <c r="D271" s="614"/>
      <c r="E271" s="614"/>
      <c r="F271" s="614"/>
      <c r="G271" s="614"/>
      <c r="H271" s="614"/>
      <c r="I271" s="614"/>
      <c r="J271" s="614"/>
      <c r="K271" s="614"/>
      <c r="L271" s="614"/>
      <c r="M271" s="614"/>
    </row>
    <row r="272" spans="1:13" ht="12.75">
      <c r="A272" s="614"/>
      <c r="B272" s="614"/>
      <c r="C272" s="614"/>
      <c r="D272" s="614"/>
      <c r="E272" s="614"/>
      <c r="F272" s="614"/>
      <c r="G272" s="614"/>
      <c r="H272" s="614"/>
      <c r="I272" s="614"/>
      <c r="J272" s="614"/>
      <c r="K272" s="614"/>
      <c r="L272" s="614"/>
      <c r="M272" s="614"/>
    </row>
    <row r="273" spans="1:13" ht="12.75">
      <c r="A273" s="614"/>
      <c r="B273" s="614"/>
      <c r="C273" s="614"/>
      <c r="D273" s="614"/>
      <c r="E273" s="614"/>
      <c r="F273" s="614"/>
      <c r="G273" s="614"/>
      <c r="H273" s="614"/>
      <c r="I273" s="614"/>
      <c r="J273" s="614"/>
      <c r="K273" s="614"/>
      <c r="L273" s="614"/>
      <c r="M273" s="614"/>
    </row>
    <row r="274" spans="1:13" ht="12.75">
      <c r="A274" s="614"/>
      <c r="B274" s="614"/>
      <c r="C274" s="614"/>
      <c r="D274" s="614"/>
      <c r="E274" s="614"/>
      <c r="F274" s="614"/>
      <c r="G274" s="614"/>
      <c r="H274" s="614"/>
      <c r="I274" s="614"/>
      <c r="J274" s="614"/>
      <c r="K274" s="614"/>
      <c r="L274" s="614"/>
      <c r="M274" s="614"/>
    </row>
    <row r="275" spans="1:13" ht="12.75">
      <c r="A275" s="614"/>
      <c r="B275" s="614"/>
      <c r="C275" s="614"/>
      <c r="D275" s="614"/>
      <c r="E275" s="614"/>
      <c r="F275" s="614"/>
      <c r="G275" s="614"/>
      <c r="H275" s="614"/>
      <c r="I275" s="614"/>
      <c r="J275" s="614"/>
      <c r="K275" s="614"/>
      <c r="L275" s="614"/>
      <c r="M275" s="614"/>
    </row>
    <row r="276" spans="1:13" ht="12.75">
      <c r="A276" s="614"/>
      <c r="B276" s="614"/>
      <c r="C276" s="614"/>
      <c r="D276" s="614"/>
      <c r="E276" s="614"/>
      <c r="F276" s="614"/>
      <c r="G276" s="614"/>
      <c r="H276" s="614"/>
      <c r="I276" s="614"/>
      <c r="J276" s="614"/>
      <c r="K276" s="614"/>
      <c r="L276" s="614"/>
      <c r="M276" s="614"/>
    </row>
    <row r="277" spans="1:13" ht="12.75">
      <c r="A277" s="614"/>
      <c r="B277" s="614"/>
      <c r="C277" s="614"/>
      <c r="D277" s="614"/>
      <c r="E277" s="614"/>
      <c r="F277" s="614"/>
      <c r="G277" s="614"/>
      <c r="H277" s="614"/>
      <c r="I277" s="614"/>
      <c r="J277" s="614"/>
      <c r="K277" s="614"/>
      <c r="L277" s="614"/>
      <c r="M277" s="614"/>
    </row>
    <row r="278" spans="1:13" ht="12.75">
      <c r="A278" s="614"/>
      <c r="B278" s="614"/>
      <c r="C278" s="614"/>
      <c r="D278" s="614"/>
      <c r="E278" s="614"/>
      <c r="F278" s="614"/>
      <c r="G278" s="614"/>
      <c r="H278" s="614"/>
      <c r="I278" s="614"/>
      <c r="J278" s="614"/>
      <c r="K278" s="614"/>
      <c r="L278" s="614"/>
      <c r="M278" s="614"/>
    </row>
    <row r="279" spans="1:13" ht="12.75">
      <c r="A279" s="614"/>
      <c r="B279" s="614"/>
      <c r="C279" s="614"/>
      <c r="D279" s="614"/>
      <c r="E279" s="614"/>
      <c r="F279" s="614"/>
      <c r="G279" s="614"/>
      <c r="H279" s="614"/>
      <c r="I279" s="614"/>
      <c r="J279" s="614"/>
      <c r="K279" s="614"/>
      <c r="L279" s="614"/>
      <c r="M279" s="614"/>
    </row>
    <row r="280" spans="1:13" ht="12.75">
      <c r="A280" s="614"/>
      <c r="B280" s="614"/>
      <c r="C280" s="614"/>
      <c r="D280" s="614"/>
      <c r="E280" s="614"/>
      <c r="F280" s="614"/>
      <c r="G280" s="614"/>
      <c r="H280" s="614"/>
      <c r="I280" s="614"/>
      <c r="J280" s="614"/>
      <c r="K280" s="614"/>
      <c r="L280" s="614"/>
      <c r="M280" s="614"/>
    </row>
    <row r="281" spans="1:13" ht="12.75">
      <c r="A281" s="614"/>
      <c r="B281" s="614"/>
      <c r="C281" s="614"/>
      <c r="D281" s="614"/>
      <c r="E281" s="614"/>
      <c r="F281" s="614"/>
      <c r="G281" s="614"/>
      <c r="H281" s="614"/>
      <c r="I281" s="614"/>
      <c r="J281" s="614"/>
      <c r="K281" s="614"/>
      <c r="L281" s="614"/>
      <c r="M281" s="614"/>
    </row>
    <row r="282" spans="1:13" ht="12.75">
      <c r="A282" s="614"/>
      <c r="B282" s="614"/>
      <c r="C282" s="614"/>
      <c r="D282" s="614"/>
      <c r="E282" s="614"/>
      <c r="F282" s="614"/>
      <c r="G282" s="614"/>
      <c r="H282" s="614"/>
      <c r="I282" s="614"/>
      <c r="J282" s="614"/>
      <c r="K282" s="614"/>
      <c r="L282" s="614"/>
      <c r="M282" s="614"/>
    </row>
    <row r="283" spans="1:13" ht="12.75">
      <c r="A283" s="614"/>
      <c r="B283" s="614"/>
      <c r="C283" s="614"/>
      <c r="D283" s="614"/>
      <c r="E283" s="614"/>
      <c r="F283" s="614"/>
      <c r="G283" s="614"/>
      <c r="H283" s="614"/>
      <c r="I283" s="614"/>
      <c r="J283" s="614"/>
      <c r="K283" s="614"/>
      <c r="L283" s="614"/>
      <c r="M283" s="614"/>
    </row>
    <row r="284" spans="1:13" ht="12.75">
      <c r="A284" s="614"/>
      <c r="B284" s="614"/>
      <c r="C284" s="614"/>
      <c r="D284" s="614"/>
      <c r="E284" s="614"/>
      <c r="F284" s="614"/>
      <c r="G284" s="614"/>
      <c r="H284" s="614"/>
      <c r="I284" s="614"/>
      <c r="J284" s="614"/>
      <c r="K284" s="614"/>
      <c r="L284" s="614"/>
      <c r="M284" s="614"/>
    </row>
    <row r="285" spans="1:13" ht="12.75">
      <c r="A285" s="614"/>
      <c r="B285" s="614"/>
      <c r="C285" s="614"/>
      <c r="D285" s="614"/>
      <c r="E285" s="614"/>
      <c r="F285" s="614"/>
      <c r="G285" s="614"/>
      <c r="H285" s="614"/>
      <c r="I285" s="614"/>
      <c r="J285" s="614"/>
      <c r="K285" s="614"/>
      <c r="L285" s="614"/>
      <c r="M285" s="614"/>
    </row>
    <row r="286" spans="1:13" ht="12.75">
      <c r="A286" s="614"/>
      <c r="B286" s="614"/>
      <c r="C286" s="614"/>
      <c r="D286" s="614"/>
      <c r="E286" s="614"/>
      <c r="F286" s="614"/>
      <c r="G286" s="614"/>
      <c r="H286" s="614"/>
      <c r="I286" s="614"/>
      <c r="J286" s="614"/>
      <c r="K286" s="614"/>
      <c r="L286" s="614"/>
      <c r="M286" s="614"/>
    </row>
    <row r="287" spans="1:13" ht="12.75">
      <c r="A287" s="614"/>
      <c r="B287" s="614"/>
      <c r="C287" s="614"/>
      <c r="D287" s="614"/>
      <c r="E287" s="614"/>
      <c r="F287" s="614"/>
      <c r="G287" s="614"/>
      <c r="H287" s="614"/>
      <c r="I287" s="614"/>
      <c r="J287" s="614"/>
      <c r="K287" s="614"/>
      <c r="L287" s="614"/>
      <c r="M287" s="614"/>
    </row>
    <row r="288" spans="1:13" ht="12.75">
      <c r="A288" s="614"/>
      <c r="B288" s="614"/>
      <c r="C288" s="614"/>
      <c r="D288" s="614"/>
      <c r="E288" s="614"/>
      <c r="F288" s="614"/>
      <c r="G288" s="614"/>
      <c r="H288" s="614"/>
      <c r="I288" s="614"/>
      <c r="J288" s="614"/>
      <c r="K288" s="614"/>
      <c r="L288" s="614"/>
      <c r="M288" s="614"/>
    </row>
    <row r="289" spans="1:13" ht="12.75">
      <c r="A289" s="614"/>
      <c r="B289" s="614"/>
      <c r="C289" s="614"/>
      <c r="D289" s="614"/>
      <c r="E289" s="614"/>
      <c r="F289" s="614"/>
      <c r="G289" s="614"/>
      <c r="H289" s="614"/>
      <c r="I289" s="614"/>
      <c r="J289" s="614"/>
      <c r="K289" s="614"/>
      <c r="L289" s="614"/>
      <c r="M289" s="614"/>
    </row>
    <row r="290" spans="1:13" ht="12.75">
      <c r="A290" s="614"/>
      <c r="B290" s="614"/>
      <c r="C290" s="614"/>
      <c r="D290" s="614"/>
      <c r="E290" s="614"/>
      <c r="F290" s="614"/>
      <c r="G290" s="614"/>
      <c r="H290" s="614"/>
      <c r="I290" s="614"/>
      <c r="J290" s="614"/>
      <c r="K290" s="614"/>
      <c r="L290" s="614"/>
      <c r="M290" s="614"/>
    </row>
    <row r="291" spans="1:13" ht="12.75">
      <c r="A291" s="614"/>
      <c r="B291" s="614"/>
      <c r="C291" s="614"/>
      <c r="D291" s="614"/>
      <c r="E291" s="614"/>
      <c r="F291" s="614"/>
      <c r="G291" s="614"/>
      <c r="H291" s="614"/>
      <c r="I291" s="614"/>
      <c r="J291" s="614"/>
      <c r="K291" s="614"/>
      <c r="L291" s="614"/>
      <c r="M291" s="614"/>
    </row>
    <row r="292" spans="1:13" ht="12.75">
      <c r="A292" s="614"/>
      <c r="B292" s="614"/>
      <c r="C292" s="614"/>
      <c r="D292" s="614"/>
      <c r="E292" s="614"/>
      <c r="F292" s="614"/>
      <c r="G292" s="614"/>
      <c r="H292" s="614"/>
      <c r="I292" s="614"/>
      <c r="J292" s="614"/>
      <c r="K292" s="614"/>
      <c r="L292" s="614"/>
      <c r="M292" s="614"/>
    </row>
    <row r="293" spans="1:13" ht="12.75">
      <c r="A293" s="614"/>
      <c r="B293" s="614"/>
      <c r="C293" s="614"/>
      <c r="D293" s="614"/>
      <c r="E293" s="614"/>
      <c r="F293" s="614"/>
      <c r="G293" s="614"/>
      <c r="H293" s="614"/>
      <c r="I293" s="614"/>
      <c r="J293" s="614"/>
      <c r="K293" s="614"/>
      <c r="L293" s="614"/>
      <c r="M293" s="614"/>
    </row>
    <row r="294" spans="1:13" ht="12.75">
      <c r="A294" s="614"/>
      <c r="B294" s="614"/>
      <c r="C294" s="614"/>
      <c r="D294" s="614"/>
      <c r="E294" s="614"/>
      <c r="F294" s="614"/>
      <c r="G294" s="614"/>
      <c r="H294" s="614"/>
      <c r="I294" s="614"/>
      <c r="J294" s="614"/>
      <c r="K294" s="614"/>
      <c r="L294" s="614"/>
      <c r="M294" s="614"/>
    </row>
    <row r="295" spans="1:13" ht="12.75">
      <c r="A295" s="614"/>
      <c r="B295" s="614"/>
      <c r="C295" s="614"/>
      <c r="D295" s="614"/>
      <c r="E295" s="614"/>
      <c r="F295" s="614"/>
      <c r="G295" s="614"/>
      <c r="H295" s="614"/>
      <c r="I295" s="614"/>
      <c r="J295" s="614"/>
      <c r="K295" s="614"/>
      <c r="L295" s="614"/>
      <c r="M295" s="614"/>
    </row>
    <row r="296" spans="1:13" ht="12.75">
      <c r="A296" s="614"/>
      <c r="B296" s="614"/>
      <c r="C296" s="614"/>
      <c r="D296" s="614"/>
      <c r="E296" s="614"/>
      <c r="F296" s="614"/>
      <c r="G296" s="614"/>
      <c r="H296" s="614"/>
      <c r="I296" s="614"/>
      <c r="J296" s="614"/>
      <c r="K296" s="614"/>
      <c r="L296" s="614"/>
      <c r="M296" s="614"/>
    </row>
    <row r="297" spans="1:13" ht="12.75">
      <c r="A297" s="614"/>
      <c r="B297" s="614"/>
      <c r="C297" s="614"/>
      <c r="D297" s="614"/>
      <c r="E297" s="614"/>
      <c r="F297" s="614"/>
      <c r="G297" s="614"/>
      <c r="H297" s="614"/>
      <c r="I297" s="614"/>
      <c r="J297" s="614"/>
      <c r="K297" s="614"/>
      <c r="L297" s="614"/>
      <c r="M297" s="614"/>
    </row>
    <row r="298" spans="1:13" ht="12.75">
      <c r="A298" s="614"/>
      <c r="B298" s="614"/>
      <c r="C298" s="614"/>
      <c r="D298" s="614"/>
      <c r="E298" s="614"/>
      <c r="F298" s="614"/>
      <c r="G298" s="614"/>
      <c r="H298" s="614"/>
      <c r="I298" s="614"/>
      <c r="J298" s="614"/>
      <c r="K298" s="614"/>
      <c r="L298" s="614"/>
      <c r="M298" s="614"/>
    </row>
    <row r="299" spans="1:13" ht="12.75">
      <c r="A299" s="614"/>
      <c r="B299" s="614"/>
      <c r="C299" s="614"/>
      <c r="D299" s="614"/>
      <c r="E299" s="614"/>
      <c r="F299" s="614"/>
      <c r="G299" s="614"/>
      <c r="H299" s="614"/>
      <c r="I299" s="614"/>
      <c r="J299" s="614"/>
      <c r="K299" s="614"/>
      <c r="L299" s="614"/>
      <c r="M299" s="614"/>
    </row>
    <row r="300" spans="1:13" ht="12.75">
      <c r="A300" s="614"/>
      <c r="B300" s="614"/>
      <c r="C300" s="614"/>
      <c r="D300" s="614"/>
      <c r="E300" s="614"/>
      <c r="F300" s="614"/>
      <c r="G300" s="614"/>
      <c r="H300" s="614"/>
      <c r="I300" s="614"/>
      <c r="J300" s="614"/>
      <c r="K300" s="614"/>
      <c r="L300" s="614"/>
      <c r="M300" s="614"/>
    </row>
    <row r="301" spans="1:13" ht="12.75">
      <c r="A301" s="614"/>
      <c r="B301" s="614"/>
      <c r="C301" s="614"/>
      <c r="D301" s="614"/>
      <c r="E301" s="614"/>
      <c r="F301" s="614"/>
      <c r="G301" s="614"/>
      <c r="H301" s="614"/>
      <c r="I301" s="614"/>
      <c r="J301" s="614"/>
      <c r="K301" s="614"/>
      <c r="L301" s="614"/>
      <c r="M301" s="614"/>
    </row>
    <row r="302" spans="1:13" ht="12.75">
      <c r="A302" s="614"/>
      <c r="B302" s="614"/>
      <c r="C302" s="614"/>
      <c r="D302" s="614"/>
      <c r="E302" s="614"/>
      <c r="F302" s="614"/>
      <c r="G302" s="614"/>
      <c r="H302" s="614"/>
      <c r="I302" s="614"/>
      <c r="J302" s="614"/>
      <c r="K302" s="614"/>
      <c r="L302" s="614"/>
      <c r="M302" s="614"/>
    </row>
    <row r="303" spans="1:13" ht="12.75">
      <c r="A303" s="614"/>
      <c r="B303" s="614"/>
      <c r="C303" s="614"/>
      <c r="D303" s="614"/>
      <c r="E303" s="614"/>
      <c r="F303" s="614"/>
      <c r="G303" s="614"/>
      <c r="H303" s="614"/>
      <c r="I303" s="614"/>
      <c r="J303" s="614"/>
      <c r="K303" s="614"/>
      <c r="L303" s="614"/>
      <c r="M303" s="614"/>
    </row>
    <row r="304" spans="1:13" ht="12.75">
      <c r="A304" s="614"/>
      <c r="B304" s="614"/>
      <c r="C304" s="614"/>
      <c r="D304" s="614"/>
      <c r="E304" s="614"/>
      <c r="F304" s="614"/>
      <c r="G304" s="614"/>
      <c r="H304" s="614"/>
      <c r="I304" s="614"/>
      <c r="J304" s="614"/>
      <c r="K304" s="614"/>
      <c r="L304" s="614"/>
      <c r="M304" s="614"/>
    </row>
    <row r="305" spans="1:13" ht="12.75">
      <c r="A305" s="614"/>
      <c r="B305" s="614"/>
      <c r="C305" s="614"/>
      <c r="D305" s="614"/>
      <c r="E305" s="614"/>
      <c r="F305" s="614"/>
      <c r="G305" s="614"/>
      <c r="H305" s="614"/>
      <c r="I305" s="614"/>
      <c r="J305" s="614"/>
      <c r="K305" s="614"/>
      <c r="L305" s="614"/>
      <c r="M305" s="614"/>
    </row>
    <row r="306" spans="1:13" ht="12.75">
      <c r="A306" s="614"/>
      <c r="B306" s="614"/>
      <c r="C306" s="614"/>
      <c r="D306" s="614"/>
      <c r="E306" s="614"/>
      <c r="F306" s="614"/>
      <c r="G306" s="614"/>
      <c r="H306" s="614"/>
      <c r="I306" s="614"/>
      <c r="J306" s="614"/>
      <c r="K306" s="614"/>
      <c r="L306" s="614"/>
      <c r="M306" s="614"/>
    </row>
    <row r="307" spans="1:13" ht="12.75">
      <c r="A307" s="614"/>
      <c r="B307" s="614"/>
      <c r="C307" s="614"/>
      <c r="D307" s="614"/>
      <c r="E307" s="614"/>
      <c r="F307" s="614"/>
      <c r="G307" s="614"/>
      <c r="H307" s="614"/>
      <c r="I307" s="614"/>
      <c r="J307" s="614"/>
      <c r="K307" s="614"/>
      <c r="L307" s="614"/>
      <c r="M307" s="614"/>
    </row>
    <row r="308" spans="1:13" ht="12.75">
      <c r="A308" s="614"/>
      <c r="B308" s="614"/>
      <c r="C308" s="614"/>
      <c r="D308" s="614"/>
      <c r="E308" s="614"/>
      <c r="F308" s="614"/>
      <c r="G308" s="614"/>
      <c r="H308" s="614"/>
      <c r="I308" s="614"/>
      <c r="J308" s="614"/>
      <c r="K308" s="614"/>
      <c r="L308" s="614"/>
      <c r="M308" s="614"/>
    </row>
    <row r="309" spans="1:13" ht="12.75">
      <c r="A309" s="614"/>
      <c r="B309" s="614"/>
      <c r="C309" s="614"/>
      <c r="D309" s="614"/>
      <c r="E309" s="614"/>
      <c r="F309" s="614"/>
      <c r="G309" s="614"/>
      <c r="H309" s="614"/>
      <c r="I309" s="614"/>
      <c r="J309" s="614"/>
      <c r="K309" s="614"/>
      <c r="L309" s="614"/>
      <c r="M309" s="614"/>
    </row>
    <row r="310" spans="1:13" ht="12.75">
      <c r="A310" s="614"/>
      <c r="B310" s="614"/>
      <c r="C310" s="614"/>
      <c r="D310" s="614"/>
      <c r="E310" s="614"/>
      <c r="F310" s="614"/>
      <c r="G310" s="614"/>
      <c r="H310" s="614"/>
      <c r="I310" s="614"/>
      <c r="J310" s="614"/>
      <c r="K310" s="614"/>
      <c r="L310" s="614"/>
      <c r="M310" s="614"/>
    </row>
    <row r="311" spans="1:13" ht="12.75">
      <c r="A311" s="614"/>
      <c r="B311" s="614"/>
      <c r="C311" s="614"/>
      <c r="D311" s="614"/>
      <c r="E311" s="614"/>
      <c r="F311" s="614"/>
      <c r="G311" s="614"/>
      <c r="H311" s="614"/>
      <c r="I311" s="614"/>
      <c r="J311" s="614"/>
      <c r="K311" s="614"/>
      <c r="L311" s="614"/>
      <c r="M311" s="614"/>
    </row>
    <row r="312" spans="1:13" ht="12.75">
      <c r="A312" s="614"/>
      <c r="B312" s="614"/>
      <c r="C312" s="614"/>
      <c r="D312" s="614"/>
      <c r="E312" s="614"/>
      <c r="F312" s="614"/>
      <c r="G312" s="614"/>
      <c r="H312" s="614"/>
      <c r="I312" s="614"/>
      <c r="J312" s="614"/>
      <c r="K312" s="614"/>
      <c r="L312" s="614"/>
      <c r="M312" s="614"/>
    </row>
    <row r="313" spans="1:13" ht="12.75">
      <c r="A313" s="614"/>
      <c r="B313" s="614"/>
      <c r="C313" s="614"/>
      <c r="D313" s="614"/>
      <c r="E313" s="614"/>
      <c r="F313" s="614"/>
      <c r="G313" s="614"/>
      <c r="H313" s="614"/>
      <c r="I313" s="614"/>
      <c r="J313" s="614"/>
      <c r="K313" s="614"/>
      <c r="L313" s="614"/>
      <c r="M313" s="614"/>
    </row>
    <row r="314" spans="1:13" ht="12.75">
      <c r="A314" s="614"/>
      <c r="B314" s="614"/>
      <c r="C314" s="614"/>
      <c r="D314" s="614"/>
      <c r="E314" s="614"/>
      <c r="F314" s="614"/>
      <c r="G314" s="614"/>
      <c r="H314" s="614"/>
      <c r="I314" s="614"/>
      <c r="J314" s="614"/>
      <c r="K314" s="614"/>
      <c r="L314" s="614"/>
      <c r="M314" s="614"/>
    </row>
    <row r="315" spans="1:13" ht="12.75">
      <c r="A315" s="614"/>
      <c r="B315" s="614"/>
      <c r="C315" s="614"/>
      <c r="D315" s="614"/>
      <c r="E315" s="614"/>
      <c r="F315" s="614"/>
      <c r="G315" s="614"/>
      <c r="H315" s="614"/>
      <c r="I315" s="614"/>
      <c r="J315" s="614"/>
      <c r="K315" s="614"/>
      <c r="L315" s="614"/>
      <c r="M315" s="614"/>
    </row>
    <row r="316" spans="1:13" ht="12.75">
      <c r="A316" s="614"/>
      <c r="B316" s="614"/>
      <c r="C316" s="614"/>
      <c r="D316" s="614"/>
      <c r="E316" s="614"/>
      <c r="F316" s="614"/>
      <c r="G316" s="614"/>
      <c r="H316" s="614"/>
      <c r="I316" s="614"/>
      <c r="J316" s="614"/>
      <c r="K316" s="614"/>
      <c r="L316" s="614"/>
      <c r="M316" s="614"/>
    </row>
    <row r="317" spans="1:13" ht="12.75">
      <c r="A317" s="614"/>
      <c r="B317" s="614"/>
      <c r="C317" s="614"/>
      <c r="D317" s="614"/>
      <c r="E317" s="614"/>
      <c r="F317" s="614"/>
      <c r="G317" s="614"/>
      <c r="H317" s="614"/>
      <c r="I317" s="614"/>
      <c r="J317" s="614"/>
      <c r="K317" s="614"/>
      <c r="L317" s="614"/>
      <c r="M317" s="614"/>
    </row>
    <row r="318" spans="1:13" ht="12.75">
      <c r="A318" s="614"/>
      <c r="B318" s="614"/>
      <c r="C318" s="614"/>
      <c r="D318" s="614"/>
      <c r="E318" s="614"/>
      <c r="F318" s="614"/>
      <c r="G318" s="614"/>
      <c r="H318" s="614"/>
      <c r="I318" s="614"/>
      <c r="J318" s="614"/>
      <c r="K318" s="614"/>
      <c r="L318" s="614"/>
      <c r="M318" s="614"/>
    </row>
    <row r="319" spans="1:13" ht="12.75">
      <c r="A319" s="614"/>
      <c r="B319" s="614"/>
      <c r="C319" s="614"/>
      <c r="D319" s="614"/>
      <c r="E319" s="614"/>
      <c r="F319" s="614"/>
      <c r="G319" s="614"/>
      <c r="H319" s="614"/>
      <c r="I319" s="614"/>
      <c r="J319" s="614"/>
      <c r="K319" s="614"/>
      <c r="L319" s="614"/>
      <c r="M319" s="614"/>
    </row>
    <row r="320" spans="1:13" ht="12.75">
      <c r="A320" s="614"/>
      <c r="B320" s="614"/>
      <c r="C320" s="614"/>
      <c r="D320" s="614"/>
      <c r="E320" s="614"/>
      <c r="F320" s="614"/>
      <c r="G320" s="614"/>
      <c r="H320" s="614"/>
      <c r="I320" s="614"/>
      <c r="J320" s="614"/>
      <c r="K320" s="614"/>
      <c r="L320" s="614"/>
      <c r="M320" s="614"/>
    </row>
    <row r="321" spans="1:13" ht="12.75">
      <c r="A321" s="614"/>
      <c r="B321" s="614"/>
      <c r="C321" s="614"/>
      <c r="D321" s="614"/>
      <c r="E321" s="614"/>
      <c r="F321" s="614"/>
      <c r="G321" s="614"/>
      <c r="H321" s="614"/>
      <c r="I321" s="614"/>
      <c r="J321" s="614"/>
      <c r="K321" s="614"/>
      <c r="L321" s="614"/>
      <c r="M321" s="614"/>
    </row>
    <row r="322" spans="1:13" ht="12.75">
      <c r="A322" s="614"/>
      <c r="B322" s="614"/>
      <c r="C322" s="614"/>
      <c r="D322" s="614"/>
      <c r="E322" s="614"/>
      <c r="F322" s="614"/>
      <c r="G322" s="614"/>
      <c r="H322" s="614"/>
      <c r="I322" s="614"/>
      <c r="J322" s="614"/>
      <c r="K322" s="614"/>
      <c r="L322" s="614"/>
      <c r="M322" s="614"/>
    </row>
    <row r="323" spans="1:13" ht="12.75">
      <c r="A323" s="614"/>
      <c r="B323" s="614"/>
      <c r="C323" s="614"/>
      <c r="D323" s="614"/>
      <c r="E323" s="614"/>
      <c r="F323" s="614"/>
      <c r="G323" s="614"/>
      <c r="H323" s="614"/>
      <c r="I323" s="614"/>
      <c r="J323" s="614"/>
      <c r="K323" s="614"/>
      <c r="L323" s="614"/>
      <c r="M323" s="614"/>
    </row>
    <row r="324" spans="1:13" ht="12.75">
      <c r="A324" s="614"/>
      <c r="B324" s="614"/>
      <c r="C324" s="614"/>
      <c r="D324" s="614"/>
      <c r="E324" s="614"/>
      <c r="F324" s="614"/>
      <c r="G324" s="614"/>
      <c r="H324" s="614"/>
      <c r="I324" s="614"/>
      <c r="J324" s="614"/>
      <c r="K324" s="614"/>
      <c r="L324" s="614"/>
      <c r="M324" s="614"/>
    </row>
    <row r="325" spans="1:13" ht="12.75">
      <c r="A325" s="614"/>
      <c r="B325" s="614"/>
      <c r="C325" s="614"/>
      <c r="D325" s="614"/>
      <c r="E325" s="614"/>
      <c r="F325" s="614"/>
      <c r="G325" s="614"/>
      <c r="H325" s="614"/>
      <c r="I325" s="614"/>
      <c r="J325" s="614"/>
      <c r="K325" s="614"/>
      <c r="L325" s="614"/>
      <c r="M325" s="614"/>
    </row>
    <row r="326" spans="1:13" ht="12.75">
      <c r="A326" s="614"/>
      <c r="B326" s="614"/>
      <c r="C326" s="614"/>
      <c r="D326" s="614"/>
      <c r="E326" s="614"/>
      <c r="F326" s="614"/>
      <c r="G326" s="614"/>
      <c r="H326" s="614"/>
      <c r="I326" s="614"/>
      <c r="J326" s="614"/>
      <c r="K326" s="614"/>
      <c r="L326" s="614"/>
      <c r="M326" s="614"/>
    </row>
    <row r="327" spans="1:13" ht="12.75">
      <c r="A327" s="614"/>
      <c r="B327" s="614"/>
      <c r="C327" s="614"/>
      <c r="D327" s="614"/>
      <c r="E327" s="614"/>
      <c r="F327" s="614"/>
      <c r="G327" s="614"/>
      <c r="H327" s="614"/>
      <c r="I327" s="614"/>
      <c r="J327" s="614"/>
      <c r="K327" s="614"/>
      <c r="L327" s="614"/>
      <c r="M327" s="614"/>
    </row>
    <row r="328" spans="1:13" ht="12.75">
      <c r="A328" s="614"/>
      <c r="B328" s="614"/>
      <c r="C328" s="614"/>
      <c r="D328" s="614"/>
      <c r="E328" s="614"/>
      <c r="F328" s="614"/>
      <c r="G328" s="614"/>
      <c r="H328" s="614"/>
      <c r="I328" s="614"/>
      <c r="J328" s="614"/>
      <c r="K328" s="614"/>
      <c r="L328" s="614"/>
      <c r="M328" s="614"/>
    </row>
    <row r="329" spans="1:13" ht="12.75">
      <c r="A329" s="614"/>
      <c r="B329" s="614"/>
      <c r="C329" s="614"/>
      <c r="D329" s="614"/>
      <c r="E329" s="614"/>
      <c r="F329" s="614"/>
      <c r="G329" s="614"/>
      <c r="H329" s="614"/>
      <c r="I329" s="614"/>
      <c r="J329" s="614"/>
      <c r="K329" s="614"/>
      <c r="L329" s="614"/>
      <c r="M329" s="614"/>
    </row>
    <row r="330" spans="1:13" ht="12.75">
      <c r="A330" s="614"/>
      <c r="B330" s="614"/>
      <c r="C330" s="614"/>
      <c r="D330" s="614"/>
      <c r="E330" s="614"/>
      <c r="F330" s="614"/>
      <c r="G330" s="614"/>
      <c r="H330" s="614"/>
      <c r="I330" s="614"/>
      <c r="J330" s="614"/>
      <c r="K330" s="614"/>
      <c r="L330" s="614"/>
      <c r="M330" s="614"/>
    </row>
    <row r="331" spans="1:13" ht="12.75">
      <c r="A331" s="614"/>
      <c r="B331" s="614"/>
      <c r="C331" s="614"/>
      <c r="D331" s="614"/>
      <c r="E331" s="614"/>
      <c r="F331" s="614"/>
      <c r="G331" s="614"/>
      <c r="H331" s="614"/>
      <c r="I331" s="614"/>
      <c r="J331" s="614"/>
      <c r="K331" s="614"/>
      <c r="L331" s="614"/>
      <c r="M331" s="614"/>
    </row>
    <row r="332" spans="1:13" ht="12.75">
      <c r="A332" s="614"/>
      <c r="B332" s="614"/>
      <c r="C332" s="614"/>
      <c r="D332" s="614"/>
      <c r="E332" s="614"/>
      <c r="F332" s="614"/>
      <c r="G332" s="614"/>
      <c r="H332" s="614"/>
      <c r="I332" s="614"/>
      <c r="J332" s="614"/>
      <c r="K332" s="614"/>
      <c r="L332" s="614"/>
      <c r="M332" s="614"/>
    </row>
    <row r="333" spans="1:13" ht="12.75">
      <c r="A333" s="614"/>
      <c r="B333" s="614"/>
      <c r="C333" s="614"/>
      <c r="D333" s="614"/>
      <c r="E333" s="614"/>
      <c r="F333" s="614"/>
      <c r="G333" s="614"/>
      <c r="H333" s="614"/>
      <c r="I333" s="614"/>
      <c r="J333" s="614"/>
      <c r="K333" s="614"/>
      <c r="L333" s="614"/>
      <c r="M333" s="614"/>
    </row>
    <row r="334" spans="1:13" ht="12.75">
      <c r="A334" s="614"/>
      <c r="B334" s="614"/>
      <c r="C334" s="614"/>
      <c r="D334" s="614"/>
      <c r="E334" s="614"/>
      <c r="F334" s="614"/>
      <c r="G334" s="614"/>
      <c r="H334" s="614"/>
      <c r="I334" s="614"/>
      <c r="J334" s="614"/>
      <c r="K334" s="614"/>
      <c r="L334" s="614"/>
      <c r="M334" s="614"/>
    </row>
    <row r="335" spans="1:13" ht="12.75">
      <c r="A335" s="614"/>
      <c r="B335" s="614"/>
      <c r="C335" s="614"/>
      <c r="D335" s="614"/>
      <c r="E335" s="614"/>
      <c r="F335" s="614"/>
      <c r="G335" s="614"/>
      <c r="H335" s="614"/>
      <c r="I335" s="614"/>
      <c r="J335" s="614"/>
      <c r="K335" s="614"/>
      <c r="L335" s="614"/>
      <c r="M335" s="614"/>
    </row>
    <row r="336" spans="1:13" ht="12.75">
      <c r="A336" s="614"/>
      <c r="B336" s="614"/>
      <c r="C336" s="614"/>
      <c r="D336" s="614"/>
      <c r="E336" s="614"/>
      <c r="F336" s="614"/>
      <c r="G336" s="614"/>
      <c r="H336" s="614"/>
      <c r="I336" s="614"/>
      <c r="J336" s="614"/>
      <c r="K336" s="614"/>
      <c r="L336" s="614"/>
      <c r="M336" s="614"/>
    </row>
    <row r="337" spans="1:13" ht="12.75">
      <c r="A337" s="614"/>
      <c r="B337" s="614"/>
      <c r="C337" s="614"/>
      <c r="D337" s="614"/>
      <c r="E337" s="614"/>
      <c r="F337" s="614"/>
      <c r="G337" s="614"/>
      <c r="H337" s="614"/>
      <c r="I337" s="614"/>
      <c r="J337" s="614"/>
      <c r="K337" s="614"/>
      <c r="L337" s="614"/>
      <c r="M337" s="614"/>
    </row>
    <row r="338" spans="1:13" ht="12.75">
      <c r="A338" s="614"/>
      <c r="B338" s="614"/>
      <c r="C338" s="614"/>
      <c r="D338" s="614"/>
      <c r="E338" s="614"/>
      <c r="F338" s="614"/>
      <c r="G338" s="614"/>
      <c r="H338" s="614"/>
      <c r="I338" s="614"/>
      <c r="J338" s="614"/>
      <c r="K338" s="614"/>
      <c r="L338" s="614"/>
      <c r="M338" s="614"/>
    </row>
    <row r="339" spans="1:13" ht="12.75">
      <c r="A339" s="614"/>
      <c r="B339" s="614"/>
      <c r="C339" s="614"/>
      <c r="D339" s="614"/>
      <c r="E339" s="614"/>
      <c r="F339" s="614"/>
      <c r="G339" s="614"/>
      <c r="H339" s="614"/>
      <c r="I339" s="614"/>
      <c r="J339" s="614"/>
      <c r="K339" s="614"/>
      <c r="L339" s="614"/>
      <c r="M339" s="614"/>
    </row>
    <row r="340" spans="1:13" ht="12.75">
      <c r="A340" s="614"/>
      <c r="B340" s="614"/>
      <c r="C340" s="614"/>
      <c r="D340" s="614"/>
      <c r="E340" s="614"/>
      <c r="F340" s="614"/>
      <c r="G340" s="614"/>
      <c r="H340" s="614"/>
      <c r="I340" s="614"/>
      <c r="J340" s="614"/>
      <c r="K340" s="614"/>
      <c r="L340" s="614"/>
      <c r="M340" s="614"/>
    </row>
    <row r="341" spans="1:13" ht="12.75">
      <c r="A341" s="614"/>
      <c r="B341" s="614"/>
      <c r="C341" s="614"/>
      <c r="D341" s="614"/>
      <c r="E341" s="614"/>
      <c r="F341" s="614"/>
      <c r="G341" s="614"/>
      <c r="H341" s="614"/>
      <c r="I341" s="614"/>
      <c r="J341" s="614"/>
      <c r="K341" s="614"/>
      <c r="L341" s="614"/>
      <c r="M341" s="614"/>
    </row>
    <row r="342" spans="1:13" ht="12.75">
      <c r="A342" s="614"/>
      <c r="B342" s="614"/>
      <c r="C342" s="614"/>
      <c r="D342" s="614"/>
      <c r="E342" s="614"/>
      <c r="F342" s="614"/>
      <c r="G342" s="614"/>
      <c r="H342" s="614"/>
      <c r="I342" s="614"/>
      <c r="J342" s="614"/>
      <c r="K342" s="614"/>
      <c r="L342" s="614"/>
      <c r="M342" s="614"/>
    </row>
    <row r="343" spans="1:13" ht="12.75">
      <c r="A343" s="614"/>
      <c r="B343" s="614"/>
      <c r="C343" s="614"/>
      <c r="D343" s="614"/>
      <c r="E343" s="614"/>
      <c r="F343" s="614"/>
      <c r="G343" s="614"/>
      <c r="H343" s="614"/>
      <c r="I343" s="614"/>
      <c r="J343" s="614"/>
      <c r="K343" s="614"/>
      <c r="L343" s="614"/>
      <c r="M343" s="614"/>
    </row>
    <row r="344" spans="1:13" ht="12.75">
      <c r="A344" s="614"/>
      <c r="B344" s="614"/>
      <c r="C344" s="614"/>
      <c r="D344" s="614"/>
      <c r="E344" s="614"/>
      <c r="F344" s="614"/>
      <c r="G344" s="614"/>
      <c r="H344" s="614"/>
      <c r="I344" s="614"/>
      <c r="J344" s="614"/>
      <c r="K344" s="614"/>
      <c r="L344" s="614"/>
      <c r="M344" s="614"/>
    </row>
    <row r="345" spans="1:13" ht="12.75">
      <c r="A345" s="614"/>
      <c r="B345" s="614"/>
      <c r="C345" s="614"/>
      <c r="D345" s="614"/>
      <c r="E345" s="614"/>
      <c r="F345" s="614"/>
      <c r="G345" s="614"/>
      <c r="H345" s="614"/>
      <c r="I345" s="614"/>
      <c r="J345" s="614"/>
      <c r="K345" s="614"/>
      <c r="L345" s="614"/>
      <c r="M345" s="614"/>
    </row>
    <row r="346" spans="1:13" ht="12.75">
      <c r="A346" s="614"/>
      <c r="B346" s="614"/>
      <c r="C346" s="614"/>
      <c r="D346" s="614"/>
      <c r="E346" s="614"/>
      <c r="F346" s="614"/>
      <c r="G346" s="614"/>
      <c r="H346" s="614"/>
      <c r="I346" s="614"/>
      <c r="J346" s="614"/>
      <c r="K346" s="614"/>
      <c r="L346" s="614"/>
      <c r="M346" s="614"/>
    </row>
    <row r="347" spans="1:13" ht="12.75">
      <c r="A347" s="614"/>
      <c r="B347" s="614"/>
      <c r="C347" s="614"/>
      <c r="D347" s="614"/>
      <c r="E347" s="614"/>
      <c r="F347" s="614"/>
      <c r="G347" s="614"/>
      <c r="H347" s="614"/>
      <c r="I347" s="614"/>
      <c r="J347" s="614"/>
      <c r="K347" s="614"/>
      <c r="L347" s="614"/>
      <c r="M347" s="614"/>
    </row>
    <row r="348" spans="1:13" ht="12.75">
      <c r="A348" s="614"/>
      <c r="B348" s="614"/>
      <c r="C348" s="614"/>
      <c r="D348" s="614"/>
      <c r="E348" s="614"/>
      <c r="F348" s="614"/>
      <c r="G348" s="614"/>
      <c r="H348" s="614"/>
      <c r="I348" s="614"/>
      <c r="J348" s="614"/>
      <c r="K348" s="614"/>
      <c r="L348" s="614"/>
      <c r="M348" s="614"/>
    </row>
    <row r="349" spans="1:13" ht="12.75">
      <c r="A349" s="614"/>
      <c r="B349" s="614"/>
      <c r="C349" s="614"/>
      <c r="D349" s="614"/>
      <c r="E349" s="614"/>
      <c r="F349" s="614"/>
      <c r="G349" s="614"/>
      <c r="H349" s="614"/>
      <c r="I349" s="614"/>
      <c r="J349" s="614"/>
      <c r="K349" s="614"/>
      <c r="L349" s="614"/>
      <c r="M349" s="614"/>
    </row>
    <row r="350" spans="1:13" ht="12.75">
      <c r="A350" s="614"/>
      <c r="B350" s="614"/>
      <c r="C350" s="614"/>
      <c r="D350" s="614"/>
      <c r="E350" s="614"/>
      <c r="F350" s="614"/>
      <c r="G350" s="614"/>
      <c r="H350" s="614"/>
      <c r="I350" s="614"/>
      <c r="J350" s="614"/>
      <c r="K350" s="614"/>
      <c r="L350" s="614"/>
      <c r="M350" s="614"/>
    </row>
    <row r="351" spans="1:13" ht="12.75">
      <c r="A351" s="614"/>
      <c r="B351" s="614"/>
      <c r="C351" s="614"/>
      <c r="D351" s="614"/>
      <c r="E351" s="614"/>
      <c r="F351" s="614"/>
      <c r="G351" s="614"/>
      <c r="H351" s="614"/>
      <c r="I351" s="614"/>
      <c r="J351" s="614"/>
      <c r="K351" s="614"/>
      <c r="L351" s="614"/>
      <c r="M351" s="614"/>
    </row>
    <row r="352" spans="1:13" ht="12.75">
      <c r="A352" s="614"/>
      <c r="B352" s="614"/>
      <c r="C352" s="614"/>
      <c r="D352" s="614"/>
      <c r="E352" s="614"/>
      <c r="F352" s="614"/>
      <c r="G352" s="614"/>
      <c r="H352" s="614"/>
      <c r="I352" s="614"/>
      <c r="J352" s="614"/>
      <c r="K352" s="614"/>
      <c r="L352" s="614"/>
      <c r="M352" s="614"/>
    </row>
    <row r="353" spans="1:13" ht="12.75">
      <c r="A353" s="614"/>
      <c r="B353" s="614"/>
      <c r="C353" s="614"/>
      <c r="D353" s="614"/>
      <c r="E353" s="614"/>
      <c r="F353" s="614"/>
      <c r="G353" s="614"/>
      <c r="H353" s="614"/>
      <c r="I353" s="614"/>
      <c r="J353" s="614"/>
      <c r="K353" s="614"/>
      <c r="L353" s="614"/>
      <c r="M353" s="614"/>
    </row>
    <row r="354" spans="1:13" ht="12.75">
      <c r="A354" s="614"/>
      <c r="B354" s="614"/>
      <c r="C354" s="614"/>
      <c r="D354" s="614"/>
      <c r="E354" s="614"/>
      <c r="F354" s="614"/>
      <c r="G354" s="614"/>
      <c r="H354" s="614"/>
      <c r="I354" s="614"/>
      <c r="J354" s="614"/>
      <c r="K354" s="614"/>
      <c r="L354" s="614"/>
      <c r="M354" s="614"/>
    </row>
    <row r="355" spans="1:13" ht="12.75">
      <c r="A355" s="614"/>
      <c r="B355" s="614"/>
      <c r="C355" s="614"/>
      <c r="D355" s="614"/>
      <c r="E355" s="614"/>
      <c r="F355" s="614"/>
      <c r="G355" s="614"/>
      <c r="H355" s="614"/>
      <c r="I355" s="614"/>
      <c r="J355" s="614"/>
      <c r="K355" s="614"/>
      <c r="L355" s="614"/>
      <c r="M355" s="614"/>
    </row>
    <row r="356" spans="1:13" ht="12.75">
      <c r="A356" s="614"/>
      <c r="B356" s="614"/>
      <c r="C356" s="614"/>
      <c r="D356" s="614"/>
      <c r="E356" s="614"/>
      <c r="F356" s="614"/>
      <c r="G356" s="614"/>
      <c r="H356" s="614"/>
      <c r="I356" s="614"/>
      <c r="J356" s="614"/>
      <c r="K356" s="614"/>
      <c r="L356" s="614"/>
      <c r="M356" s="614"/>
    </row>
    <row r="357" spans="1:13" ht="12.75">
      <c r="A357" s="614"/>
      <c r="B357" s="614"/>
      <c r="C357" s="614"/>
      <c r="D357" s="614"/>
      <c r="E357" s="614"/>
      <c r="F357" s="614"/>
      <c r="G357" s="614"/>
      <c r="H357" s="614"/>
      <c r="I357" s="614"/>
      <c r="J357" s="614"/>
      <c r="K357" s="614"/>
      <c r="L357" s="614"/>
      <c r="M357" s="614"/>
    </row>
    <row r="358" spans="1:13" ht="12.75">
      <c r="A358" s="614"/>
      <c r="B358" s="614"/>
      <c r="C358" s="614"/>
      <c r="D358" s="614"/>
      <c r="E358" s="614"/>
      <c r="F358" s="614"/>
      <c r="G358" s="614"/>
      <c r="H358" s="614"/>
      <c r="I358" s="614"/>
      <c r="J358" s="614"/>
      <c r="K358" s="614"/>
      <c r="L358" s="614"/>
      <c r="M358" s="614"/>
    </row>
    <row r="359" spans="1:13" ht="12.75">
      <c r="A359" s="614"/>
      <c r="B359" s="614"/>
      <c r="C359" s="614"/>
      <c r="D359" s="614"/>
      <c r="E359" s="614"/>
      <c r="F359" s="614"/>
      <c r="G359" s="614"/>
      <c r="H359" s="614"/>
      <c r="I359" s="614"/>
      <c r="J359" s="614"/>
      <c r="K359" s="614"/>
      <c r="L359" s="614"/>
      <c r="M359" s="614"/>
    </row>
    <row r="360" spans="1:13" ht="12.75">
      <c r="A360" s="614"/>
      <c r="B360" s="614"/>
      <c r="C360" s="614"/>
      <c r="D360" s="614"/>
      <c r="E360" s="614"/>
      <c r="F360" s="614"/>
      <c r="G360" s="614"/>
      <c r="H360" s="614"/>
      <c r="I360" s="614"/>
      <c r="J360" s="614"/>
      <c r="K360" s="614"/>
      <c r="L360" s="614"/>
      <c r="M360" s="614"/>
    </row>
    <row r="361" spans="1:13" ht="12.75">
      <c r="A361" s="614"/>
      <c r="B361" s="614"/>
      <c r="C361" s="614"/>
      <c r="D361" s="614"/>
      <c r="E361" s="614"/>
      <c r="F361" s="614"/>
      <c r="G361" s="614"/>
      <c r="H361" s="614"/>
      <c r="I361" s="614"/>
      <c r="J361" s="614"/>
      <c r="K361" s="614"/>
      <c r="L361" s="614"/>
      <c r="M361" s="614"/>
    </row>
    <row r="362" spans="1:13" ht="12.75">
      <c r="A362" s="614"/>
      <c r="B362" s="614"/>
      <c r="C362" s="614"/>
      <c r="D362" s="614"/>
      <c r="E362" s="614"/>
      <c r="F362" s="614"/>
      <c r="G362" s="614"/>
      <c r="H362" s="614"/>
      <c r="I362" s="614"/>
      <c r="J362" s="614"/>
      <c r="K362" s="614"/>
      <c r="L362" s="614"/>
      <c r="M362" s="614"/>
    </row>
    <row r="363" spans="1:13" ht="12.75">
      <c r="A363" s="614"/>
      <c r="B363" s="614"/>
      <c r="C363" s="614"/>
      <c r="D363" s="614"/>
      <c r="E363" s="614"/>
      <c r="F363" s="614"/>
      <c r="G363" s="614"/>
      <c r="H363" s="614"/>
      <c r="I363" s="614"/>
      <c r="J363" s="614"/>
      <c r="K363" s="614"/>
      <c r="L363" s="614"/>
      <c r="M363" s="614"/>
    </row>
    <row r="364" spans="1:13" ht="12.75">
      <c r="A364" s="614"/>
      <c r="B364" s="614"/>
      <c r="C364" s="614"/>
      <c r="D364" s="614"/>
      <c r="E364" s="614"/>
      <c r="F364" s="614"/>
      <c r="G364" s="614"/>
      <c r="H364" s="614"/>
      <c r="I364" s="614"/>
      <c r="J364" s="614"/>
      <c r="K364" s="614"/>
      <c r="L364" s="614"/>
      <c r="M364" s="614"/>
    </row>
    <row r="365" spans="1:13" ht="12.75">
      <c r="A365" s="614"/>
      <c r="B365" s="614"/>
      <c r="C365" s="614"/>
      <c r="D365" s="614"/>
      <c r="E365" s="614"/>
      <c r="F365" s="614"/>
      <c r="G365" s="614"/>
      <c r="H365" s="614"/>
      <c r="I365" s="614"/>
      <c r="J365" s="614"/>
      <c r="K365" s="614"/>
      <c r="L365" s="614"/>
      <c r="M365" s="614"/>
    </row>
    <row r="366" spans="1:13" ht="12.75">
      <c r="A366" s="614"/>
      <c r="B366" s="614"/>
      <c r="C366" s="614"/>
      <c r="D366" s="614"/>
      <c r="E366" s="614"/>
      <c r="F366" s="614"/>
      <c r="G366" s="614"/>
      <c r="H366" s="614"/>
      <c r="I366" s="614"/>
      <c r="J366" s="614"/>
      <c r="K366" s="614"/>
      <c r="L366" s="614"/>
      <c r="M366" s="614"/>
    </row>
    <row r="367" spans="1:13" ht="12.75">
      <c r="A367" s="614"/>
      <c r="B367" s="614"/>
      <c r="C367" s="614"/>
      <c r="D367" s="614"/>
      <c r="E367" s="614"/>
      <c r="F367" s="614"/>
      <c r="G367" s="614"/>
      <c r="H367" s="614"/>
      <c r="I367" s="614"/>
      <c r="J367" s="614"/>
      <c r="K367" s="614"/>
      <c r="L367" s="614"/>
      <c r="M367" s="614"/>
    </row>
    <row r="368" spans="1:13" ht="12.75">
      <c r="A368" s="614"/>
      <c r="B368" s="614"/>
      <c r="C368" s="614"/>
      <c r="D368" s="614"/>
      <c r="E368" s="614"/>
      <c r="F368" s="614"/>
      <c r="G368" s="614"/>
      <c r="H368" s="614"/>
      <c r="I368" s="614"/>
      <c r="J368" s="614"/>
      <c r="K368" s="614"/>
      <c r="L368" s="614"/>
      <c r="M368" s="614"/>
    </row>
    <row r="369" spans="1:13" ht="12.75">
      <c r="A369" s="614"/>
      <c r="B369" s="614"/>
      <c r="C369" s="614"/>
      <c r="D369" s="614"/>
      <c r="E369" s="614"/>
      <c r="F369" s="614"/>
      <c r="G369" s="614"/>
      <c r="H369" s="614"/>
      <c r="I369" s="614"/>
      <c r="J369" s="614"/>
      <c r="K369" s="614"/>
      <c r="L369" s="614"/>
      <c r="M369" s="614"/>
    </row>
    <row r="370" spans="1:13" ht="12.75">
      <c r="A370" s="614"/>
      <c r="B370" s="614"/>
      <c r="C370" s="614"/>
      <c r="D370" s="614"/>
      <c r="E370" s="614"/>
      <c r="F370" s="614"/>
      <c r="G370" s="614"/>
      <c r="H370" s="614"/>
      <c r="I370" s="614"/>
      <c r="J370" s="614"/>
      <c r="K370" s="614"/>
      <c r="L370" s="614"/>
      <c r="M370" s="614"/>
    </row>
    <row r="371" spans="1:13" ht="12.75">
      <c r="A371" s="614"/>
      <c r="B371" s="614"/>
      <c r="C371" s="614"/>
      <c r="D371" s="614"/>
      <c r="E371" s="614"/>
      <c r="F371" s="614"/>
      <c r="G371" s="614"/>
      <c r="H371" s="614"/>
      <c r="I371" s="614"/>
      <c r="J371" s="614"/>
      <c r="K371" s="614"/>
      <c r="L371" s="614"/>
      <c r="M371" s="614"/>
    </row>
    <row r="372" spans="1:13" ht="12.75">
      <c r="A372" s="614"/>
      <c r="B372" s="614"/>
      <c r="C372" s="614"/>
      <c r="D372" s="614"/>
      <c r="E372" s="614"/>
      <c r="F372" s="614"/>
      <c r="G372" s="614"/>
      <c r="H372" s="614"/>
      <c r="I372" s="614"/>
      <c r="J372" s="614"/>
      <c r="K372" s="614"/>
      <c r="L372" s="614"/>
      <c r="M372" s="614"/>
    </row>
    <row r="373" spans="1:13" ht="12.75">
      <c r="A373" s="614"/>
      <c r="B373" s="614"/>
      <c r="C373" s="614"/>
      <c r="D373" s="614"/>
      <c r="E373" s="614"/>
      <c r="F373" s="614"/>
      <c r="G373" s="614"/>
      <c r="H373" s="614"/>
      <c r="I373" s="614"/>
      <c r="J373" s="614"/>
      <c r="K373" s="614"/>
      <c r="L373" s="614"/>
      <c r="M373" s="614"/>
    </row>
    <row r="374" spans="1:13" ht="12.75">
      <c r="A374" s="614"/>
      <c r="B374" s="614"/>
      <c r="C374" s="614"/>
      <c r="D374" s="614"/>
      <c r="E374" s="614"/>
      <c r="F374" s="614"/>
      <c r="G374" s="614"/>
      <c r="H374" s="614"/>
      <c r="I374" s="614"/>
      <c r="J374" s="614"/>
      <c r="K374" s="614"/>
      <c r="L374" s="614"/>
      <c r="M374" s="614"/>
    </row>
    <row r="375" spans="1:13" ht="12.75">
      <c r="A375" s="614"/>
      <c r="B375" s="614"/>
      <c r="C375" s="614"/>
      <c r="D375" s="614"/>
      <c r="E375" s="614"/>
      <c r="F375" s="614"/>
      <c r="G375" s="614"/>
      <c r="H375" s="614"/>
      <c r="I375" s="614"/>
      <c r="J375" s="614"/>
      <c r="K375" s="614"/>
      <c r="L375" s="614"/>
      <c r="M375" s="614"/>
    </row>
    <row r="376" spans="1:13" ht="12.75">
      <c r="A376" s="614"/>
      <c r="B376" s="614"/>
      <c r="C376" s="614"/>
      <c r="D376" s="614"/>
      <c r="E376" s="614"/>
      <c r="F376" s="614"/>
      <c r="G376" s="614"/>
      <c r="H376" s="614"/>
      <c r="I376" s="614"/>
      <c r="J376" s="614"/>
      <c r="K376" s="614"/>
      <c r="L376" s="614"/>
      <c r="M376" s="614"/>
    </row>
    <row r="377" spans="1:13" ht="12.75">
      <c r="A377" s="614"/>
      <c r="B377" s="614"/>
      <c r="C377" s="614"/>
      <c r="D377" s="614"/>
      <c r="E377" s="614"/>
      <c r="F377" s="614"/>
      <c r="G377" s="614"/>
      <c r="H377" s="614"/>
      <c r="I377" s="614"/>
      <c r="J377" s="614"/>
      <c r="K377" s="614"/>
      <c r="L377" s="614"/>
      <c r="M377" s="614"/>
    </row>
    <row r="378" spans="1:13" ht="12.75">
      <c r="A378" s="614"/>
      <c r="B378" s="614"/>
      <c r="C378" s="614"/>
      <c r="D378" s="614"/>
      <c r="E378" s="614"/>
      <c r="F378" s="614"/>
      <c r="G378" s="614"/>
      <c r="H378" s="614"/>
      <c r="I378" s="614"/>
      <c r="J378" s="614"/>
      <c r="K378" s="614"/>
      <c r="L378" s="614"/>
      <c r="M378" s="614"/>
    </row>
    <row r="379" spans="1:13" ht="12.75">
      <c r="A379" s="614"/>
      <c r="B379" s="614"/>
      <c r="C379" s="614"/>
      <c r="D379" s="614"/>
      <c r="E379" s="614"/>
      <c r="F379" s="614"/>
      <c r="G379" s="614"/>
      <c r="H379" s="614"/>
      <c r="I379" s="614"/>
      <c r="J379" s="614"/>
      <c r="K379" s="614"/>
      <c r="L379" s="614"/>
      <c r="M379" s="614"/>
    </row>
    <row r="380" spans="1:13" ht="12.75">
      <c r="A380" s="614"/>
      <c r="B380" s="614"/>
      <c r="C380" s="614"/>
      <c r="D380" s="614"/>
      <c r="E380" s="614"/>
      <c r="F380" s="614"/>
      <c r="G380" s="614"/>
      <c r="H380" s="614"/>
      <c r="I380" s="614"/>
      <c r="J380" s="614"/>
      <c r="K380" s="614"/>
      <c r="L380" s="614"/>
      <c r="M380" s="614"/>
    </row>
    <row r="381" spans="1:13" ht="12.75">
      <c r="A381" s="614"/>
      <c r="B381" s="614"/>
      <c r="C381" s="614"/>
      <c r="D381" s="614"/>
      <c r="E381" s="614"/>
      <c r="F381" s="614"/>
      <c r="G381" s="614"/>
      <c r="H381" s="614"/>
      <c r="I381" s="614"/>
      <c r="J381" s="614"/>
      <c r="K381" s="614"/>
      <c r="L381" s="614"/>
      <c r="M381" s="614"/>
    </row>
    <row r="382" spans="1:13" ht="12.75">
      <c r="A382" s="614"/>
      <c r="B382" s="614"/>
      <c r="C382" s="614"/>
      <c r="D382" s="614"/>
      <c r="E382" s="614"/>
      <c r="F382" s="614"/>
      <c r="G382" s="614"/>
      <c r="H382" s="614"/>
      <c r="I382" s="614"/>
      <c r="J382" s="614"/>
      <c r="K382" s="614"/>
      <c r="L382" s="614"/>
      <c r="M382" s="614"/>
    </row>
    <row r="383" spans="1:13" ht="12.75">
      <c r="A383" s="614"/>
      <c r="B383" s="614"/>
      <c r="C383" s="614"/>
      <c r="D383" s="614"/>
      <c r="E383" s="614"/>
      <c r="F383" s="614"/>
      <c r="G383" s="614"/>
      <c r="H383" s="614"/>
      <c r="I383" s="614"/>
      <c r="J383" s="614"/>
      <c r="K383" s="614"/>
      <c r="L383" s="614"/>
      <c r="M383" s="614"/>
    </row>
    <row r="384" spans="1:13" ht="12.75">
      <c r="A384" s="614"/>
      <c r="B384" s="614"/>
      <c r="C384" s="614"/>
      <c r="D384" s="614"/>
      <c r="E384" s="614"/>
      <c r="F384" s="614"/>
      <c r="G384" s="614"/>
      <c r="H384" s="614"/>
      <c r="I384" s="614"/>
      <c r="J384" s="614"/>
      <c r="K384" s="614"/>
      <c r="L384" s="614"/>
      <c r="M384" s="614"/>
    </row>
    <row r="385" spans="1:13" ht="12.75">
      <c r="A385" s="614"/>
      <c r="B385" s="614"/>
      <c r="C385" s="614"/>
      <c r="D385" s="614"/>
      <c r="E385" s="614"/>
      <c r="F385" s="614"/>
      <c r="G385" s="614"/>
      <c r="H385" s="614"/>
      <c r="I385" s="614"/>
      <c r="J385" s="614"/>
      <c r="K385" s="614"/>
      <c r="L385" s="614"/>
      <c r="M385" s="614"/>
    </row>
    <row r="386" spans="1:13" ht="12.75">
      <c r="A386" s="614"/>
      <c r="B386" s="614"/>
      <c r="C386" s="614"/>
      <c r="D386" s="614"/>
      <c r="E386" s="614"/>
      <c r="F386" s="614"/>
      <c r="G386" s="614"/>
      <c r="H386" s="614"/>
      <c r="I386" s="614"/>
      <c r="J386" s="614"/>
      <c r="K386" s="614"/>
      <c r="L386" s="614"/>
      <c r="M386" s="614"/>
    </row>
    <row r="387" spans="1:13" ht="12.75">
      <c r="A387" s="614"/>
      <c r="B387" s="614"/>
      <c r="C387" s="614"/>
      <c r="D387" s="614"/>
      <c r="E387" s="614"/>
      <c r="F387" s="614"/>
      <c r="G387" s="614"/>
      <c r="H387" s="614"/>
      <c r="I387" s="614"/>
      <c r="J387" s="614"/>
      <c r="K387" s="614"/>
      <c r="L387" s="614"/>
      <c r="M387" s="614"/>
    </row>
    <row r="388" spans="1:13" ht="12.75">
      <c r="A388" s="614"/>
      <c r="B388" s="614"/>
      <c r="C388" s="614"/>
      <c r="D388" s="614"/>
      <c r="E388" s="614"/>
      <c r="F388" s="614"/>
      <c r="G388" s="614"/>
      <c r="H388" s="614"/>
      <c r="I388" s="614"/>
      <c r="J388" s="614"/>
      <c r="K388" s="614"/>
      <c r="L388" s="614"/>
      <c r="M388" s="614"/>
    </row>
    <row r="389" spans="1:13" ht="12.75">
      <c r="A389" s="614"/>
      <c r="B389" s="614"/>
      <c r="C389" s="614"/>
      <c r="D389" s="614"/>
      <c r="E389" s="614"/>
      <c r="F389" s="614"/>
      <c r="G389" s="614"/>
      <c r="H389" s="614"/>
      <c r="I389" s="614"/>
      <c r="J389" s="614"/>
      <c r="K389" s="614"/>
      <c r="L389" s="614"/>
      <c r="M389" s="614"/>
    </row>
    <row r="390" spans="1:13" ht="12.75">
      <c r="A390" s="614"/>
      <c r="B390" s="614"/>
      <c r="C390" s="614"/>
      <c r="D390" s="614"/>
      <c r="E390" s="614"/>
      <c r="F390" s="614"/>
      <c r="G390" s="614"/>
      <c r="H390" s="614"/>
      <c r="I390" s="614"/>
      <c r="J390" s="614"/>
      <c r="K390" s="614"/>
      <c r="L390" s="614"/>
      <c r="M390" s="614"/>
    </row>
    <row r="391" spans="1:13" ht="12.75">
      <c r="A391" s="614"/>
      <c r="B391" s="614"/>
      <c r="C391" s="614"/>
      <c r="D391" s="614"/>
      <c r="E391" s="614"/>
      <c r="F391" s="614"/>
      <c r="G391" s="614"/>
      <c r="H391" s="614"/>
      <c r="I391" s="614"/>
      <c r="J391" s="614"/>
      <c r="K391" s="614"/>
      <c r="L391" s="614"/>
      <c r="M391" s="614"/>
    </row>
    <row r="392" spans="1:13" ht="12.75">
      <c r="A392" s="614"/>
      <c r="B392" s="614"/>
      <c r="C392" s="614"/>
      <c r="D392" s="614"/>
      <c r="E392" s="614"/>
      <c r="F392" s="614"/>
      <c r="G392" s="614"/>
      <c r="H392" s="614"/>
      <c r="I392" s="614"/>
      <c r="J392" s="614"/>
      <c r="K392" s="614"/>
      <c r="L392" s="614"/>
      <c r="M392" s="614"/>
    </row>
    <row r="393" spans="1:13" ht="12.75">
      <c r="A393" s="614"/>
      <c r="B393" s="614"/>
      <c r="C393" s="614"/>
      <c r="D393" s="614"/>
      <c r="E393" s="614"/>
      <c r="F393" s="614"/>
      <c r="G393" s="614"/>
      <c r="H393" s="614"/>
      <c r="I393" s="614"/>
      <c r="J393" s="614"/>
      <c r="K393" s="614"/>
      <c r="L393" s="614"/>
      <c r="M393" s="614"/>
    </row>
    <row r="394" spans="1:13" ht="12.75">
      <c r="A394" s="614"/>
      <c r="B394" s="614"/>
      <c r="C394" s="614"/>
      <c r="D394" s="614"/>
      <c r="E394" s="614"/>
      <c r="F394" s="614"/>
      <c r="G394" s="614"/>
      <c r="H394" s="614"/>
      <c r="I394" s="614"/>
      <c r="J394" s="614"/>
      <c r="K394" s="614"/>
      <c r="L394" s="614"/>
      <c r="M394" s="614"/>
    </row>
    <row r="395" spans="1:13" ht="12.75">
      <c r="A395" s="614"/>
      <c r="B395" s="614"/>
      <c r="C395" s="614"/>
      <c r="D395" s="614"/>
      <c r="E395" s="614"/>
      <c r="F395" s="614"/>
      <c r="G395" s="614"/>
      <c r="H395" s="614"/>
      <c r="I395" s="614"/>
      <c r="J395" s="614"/>
      <c r="K395" s="614"/>
      <c r="L395" s="614"/>
      <c r="M395" s="614"/>
    </row>
    <row r="396" spans="1:13" ht="12.75">
      <c r="A396" s="614"/>
      <c r="B396" s="614"/>
      <c r="C396" s="614"/>
      <c r="D396" s="614"/>
      <c r="E396" s="614"/>
      <c r="F396" s="614"/>
      <c r="G396" s="614"/>
      <c r="H396" s="614"/>
      <c r="I396" s="614"/>
      <c r="J396" s="614"/>
      <c r="K396" s="614"/>
      <c r="L396" s="614"/>
      <c r="M396" s="614"/>
    </row>
    <row r="397" spans="1:13" ht="12.75">
      <c r="A397" s="614"/>
      <c r="B397" s="614"/>
      <c r="C397" s="614"/>
      <c r="D397" s="614"/>
      <c r="E397" s="614"/>
      <c r="F397" s="614"/>
      <c r="G397" s="614"/>
      <c r="H397" s="614"/>
      <c r="I397" s="614"/>
      <c r="J397" s="614"/>
      <c r="K397" s="614"/>
      <c r="L397" s="614"/>
      <c r="M397" s="614"/>
    </row>
    <row r="398" spans="1:13" ht="12.75">
      <c r="A398" s="614"/>
      <c r="B398" s="614"/>
      <c r="C398" s="614"/>
      <c r="D398" s="614"/>
      <c r="E398" s="614"/>
      <c r="F398" s="614"/>
      <c r="G398" s="614"/>
      <c r="H398" s="614"/>
      <c r="I398" s="614"/>
      <c r="J398" s="614"/>
      <c r="K398" s="614"/>
      <c r="L398" s="614"/>
      <c r="M398" s="614"/>
    </row>
    <row r="399" spans="1:13" ht="12.75">
      <c r="A399" s="614"/>
      <c r="B399" s="614"/>
      <c r="C399" s="614"/>
      <c r="D399" s="614"/>
      <c r="E399" s="614"/>
      <c r="F399" s="614"/>
      <c r="G399" s="614"/>
      <c r="H399" s="614"/>
      <c r="I399" s="614"/>
      <c r="J399" s="614"/>
      <c r="K399" s="614"/>
      <c r="L399" s="614"/>
      <c r="M399" s="614"/>
    </row>
    <row r="400" spans="1:13" ht="12.75">
      <c r="A400" s="614"/>
      <c r="B400" s="614"/>
      <c r="C400" s="614"/>
      <c r="D400" s="614"/>
      <c r="E400" s="614"/>
      <c r="F400" s="614"/>
      <c r="G400" s="614"/>
      <c r="H400" s="614"/>
      <c r="I400" s="614"/>
      <c r="J400" s="614"/>
      <c r="K400" s="614"/>
      <c r="L400" s="614"/>
      <c r="M400" s="614"/>
    </row>
    <row r="401" spans="1:13" ht="12.75">
      <c r="A401" s="614"/>
      <c r="B401" s="614"/>
      <c r="C401" s="614"/>
      <c r="D401" s="614"/>
      <c r="E401" s="614"/>
      <c r="F401" s="614"/>
      <c r="G401" s="614"/>
      <c r="H401" s="614"/>
      <c r="I401" s="614"/>
      <c r="J401" s="614"/>
      <c r="K401" s="614"/>
      <c r="L401" s="614"/>
      <c r="M401" s="614"/>
    </row>
    <row r="402" spans="1:13" ht="12.75">
      <c r="A402" s="614"/>
      <c r="B402" s="614"/>
      <c r="C402" s="614"/>
      <c r="D402" s="614"/>
      <c r="E402" s="614"/>
      <c r="F402" s="614"/>
      <c r="G402" s="614"/>
      <c r="H402" s="614"/>
      <c r="I402" s="614"/>
      <c r="J402" s="614"/>
      <c r="K402" s="614"/>
      <c r="L402" s="614"/>
      <c r="M402" s="614"/>
    </row>
    <row r="403" spans="1:13" ht="12.75">
      <c r="A403" s="614"/>
      <c r="B403" s="614"/>
      <c r="C403" s="614"/>
      <c r="D403" s="614"/>
      <c r="E403" s="614"/>
      <c r="F403" s="614"/>
      <c r="G403" s="614"/>
      <c r="H403" s="614"/>
      <c r="I403" s="614"/>
      <c r="J403" s="614"/>
      <c r="K403" s="614"/>
      <c r="L403" s="614"/>
      <c r="M403" s="614"/>
    </row>
    <row r="404" spans="1:13" ht="12.75">
      <c r="A404" s="614"/>
      <c r="B404" s="614"/>
      <c r="C404" s="614"/>
      <c r="D404" s="614"/>
      <c r="E404" s="614"/>
      <c r="F404" s="614"/>
      <c r="G404" s="614"/>
      <c r="H404" s="614"/>
      <c r="I404" s="614"/>
      <c r="J404" s="614"/>
      <c r="K404" s="614"/>
      <c r="L404" s="614"/>
      <c r="M404" s="614"/>
    </row>
    <row r="405" spans="1:13" ht="12.75">
      <c r="A405" s="614"/>
      <c r="B405" s="614"/>
      <c r="C405" s="614"/>
      <c r="D405" s="614"/>
      <c r="E405" s="614"/>
      <c r="F405" s="614"/>
      <c r="G405" s="614"/>
      <c r="H405" s="614"/>
      <c r="I405" s="614"/>
      <c r="J405" s="614"/>
      <c r="K405" s="614"/>
      <c r="L405" s="614"/>
      <c r="M405" s="614"/>
    </row>
    <row r="406" spans="1:13" ht="12.75">
      <c r="A406" s="614"/>
      <c r="B406" s="614"/>
      <c r="C406" s="614"/>
      <c r="D406" s="614"/>
      <c r="E406" s="614"/>
      <c r="F406" s="614"/>
      <c r="G406" s="614"/>
      <c r="H406" s="614"/>
      <c r="I406" s="614"/>
      <c r="J406" s="614"/>
      <c r="K406" s="614"/>
      <c r="L406" s="614"/>
      <c r="M406" s="614"/>
    </row>
    <row r="407" spans="1:13" ht="12.75">
      <c r="A407" s="614"/>
      <c r="B407" s="614"/>
      <c r="C407" s="614"/>
      <c r="D407" s="614"/>
      <c r="E407" s="614"/>
      <c r="F407" s="614"/>
      <c r="G407" s="614"/>
      <c r="H407" s="614"/>
      <c r="I407" s="614"/>
      <c r="J407" s="614"/>
      <c r="K407" s="614"/>
      <c r="L407" s="614"/>
      <c r="M407" s="614"/>
    </row>
    <row r="408" spans="1:13" ht="12.75">
      <c r="A408" s="614"/>
      <c r="B408" s="614"/>
      <c r="C408" s="614"/>
      <c r="D408" s="614"/>
      <c r="E408" s="614"/>
      <c r="F408" s="614"/>
      <c r="G408" s="614"/>
      <c r="H408" s="614"/>
      <c r="I408" s="614"/>
      <c r="J408" s="614"/>
      <c r="K408" s="614"/>
      <c r="L408" s="614"/>
      <c r="M408" s="614"/>
    </row>
    <row r="409" spans="1:13" ht="12.75">
      <c r="A409" s="614"/>
      <c r="B409" s="614"/>
      <c r="C409" s="614"/>
      <c r="D409" s="614"/>
      <c r="E409" s="614"/>
      <c r="F409" s="614"/>
      <c r="G409" s="614"/>
      <c r="H409" s="614"/>
      <c r="I409" s="614"/>
      <c r="J409" s="614"/>
      <c r="K409" s="614"/>
      <c r="L409" s="614"/>
      <c r="M409" s="614"/>
    </row>
    <row r="410" spans="1:13" ht="12.75">
      <c r="A410" s="614"/>
      <c r="B410" s="614"/>
      <c r="C410" s="614"/>
      <c r="D410" s="614"/>
      <c r="E410" s="614"/>
      <c r="F410" s="614"/>
      <c r="G410" s="614"/>
      <c r="H410" s="614"/>
      <c r="I410" s="614"/>
      <c r="J410" s="614"/>
      <c r="K410" s="614"/>
      <c r="L410" s="614"/>
      <c r="M410" s="614"/>
    </row>
    <row r="411" spans="1:13" ht="12.75">
      <c r="A411" s="614"/>
      <c r="B411" s="614"/>
      <c r="C411" s="614"/>
      <c r="D411" s="614"/>
      <c r="E411" s="614"/>
      <c r="F411" s="614"/>
      <c r="G411" s="614"/>
      <c r="H411" s="614"/>
      <c r="I411" s="614"/>
      <c r="J411" s="614"/>
      <c r="K411" s="614"/>
      <c r="L411" s="614"/>
      <c r="M411" s="614"/>
    </row>
    <row r="412" spans="1:13" ht="12.75">
      <c r="A412" s="614"/>
      <c r="B412" s="614"/>
      <c r="C412" s="614"/>
      <c r="D412" s="614"/>
      <c r="E412" s="614"/>
      <c r="F412" s="614"/>
      <c r="G412" s="614"/>
      <c r="H412" s="614"/>
      <c r="I412" s="614"/>
      <c r="J412" s="614"/>
      <c r="K412" s="614"/>
      <c r="L412" s="614"/>
      <c r="M412" s="614"/>
    </row>
    <row r="413" spans="1:13" ht="12.75">
      <c r="A413" s="614"/>
      <c r="B413" s="614"/>
      <c r="C413" s="614"/>
      <c r="D413" s="614"/>
      <c r="E413" s="614"/>
      <c r="F413" s="614"/>
      <c r="G413" s="614"/>
      <c r="H413" s="614"/>
      <c r="I413" s="614"/>
      <c r="J413" s="614"/>
      <c r="K413" s="614"/>
      <c r="L413" s="614"/>
      <c r="M413" s="614"/>
    </row>
    <row r="414" spans="1:13" ht="12.75">
      <c r="A414" s="614"/>
      <c r="B414" s="614"/>
      <c r="C414" s="614"/>
      <c r="D414" s="614"/>
      <c r="E414" s="614"/>
      <c r="F414" s="614"/>
      <c r="G414" s="614"/>
      <c r="H414" s="614"/>
      <c r="I414" s="614"/>
      <c r="J414" s="614"/>
      <c r="K414" s="614"/>
      <c r="L414" s="614"/>
      <c r="M414" s="614"/>
    </row>
    <row r="415" spans="1:13" ht="12.75">
      <c r="A415" s="614"/>
      <c r="B415" s="614"/>
      <c r="C415" s="614"/>
      <c r="D415" s="614"/>
      <c r="E415" s="614"/>
      <c r="F415" s="614"/>
      <c r="G415" s="614"/>
      <c r="H415" s="614"/>
      <c r="I415" s="614"/>
      <c r="J415" s="614"/>
      <c r="K415" s="614"/>
      <c r="L415" s="614"/>
      <c r="M415" s="614"/>
    </row>
    <row r="416" spans="1:13" ht="12.75">
      <c r="A416" s="614"/>
      <c r="B416" s="614"/>
      <c r="C416" s="614"/>
      <c r="D416" s="614"/>
      <c r="E416" s="614"/>
      <c r="F416" s="614"/>
      <c r="G416" s="614"/>
      <c r="H416" s="614"/>
      <c r="I416" s="614"/>
      <c r="J416" s="614"/>
      <c r="K416" s="614"/>
      <c r="L416" s="614"/>
      <c r="M416" s="614"/>
    </row>
    <row r="417" spans="1:13" ht="12.75">
      <c r="A417" s="614"/>
      <c r="B417" s="614"/>
      <c r="C417" s="614"/>
      <c r="D417" s="614"/>
      <c r="E417" s="614"/>
      <c r="F417" s="614"/>
      <c r="G417" s="614"/>
      <c r="H417" s="614"/>
      <c r="I417" s="614"/>
      <c r="J417" s="614"/>
      <c r="K417" s="614"/>
      <c r="L417" s="614"/>
      <c r="M417" s="614"/>
    </row>
    <row r="418" spans="1:13" ht="12.75">
      <c r="A418" s="614"/>
      <c r="B418" s="614"/>
      <c r="C418" s="614"/>
      <c r="D418" s="614"/>
      <c r="E418" s="614"/>
      <c r="F418" s="614"/>
      <c r="G418" s="614"/>
      <c r="H418" s="614"/>
      <c r="I418" s="614"/>
      <c r="J418" s="614"/>
      <c r="K418" s="614"/>
      <c r="L418" s="614"/>
      <c r="M418" s="614"/>
    </row>
    <row r="419" spans="1:13" ht="12.75">
      <c r="A419" s="614"/>
      <c r="B419" s="614"/>
      <c r="C419" s="614"/>
      <c r="D419" s="614"/>
      <c r="E419" s="614"/>
      <c r="F419" s="614"/>
      <c r="G419" s="614"/>
      <c r="H419" s="614"/>
      <c r="I419" s="614"/>
      <c r="J419" s="614"/>
      <c r="K419" s="614"/>
      <c r="L419" s="614"/>
      <c r="M419" s="614"/>
    </row>
    <row r="420" spans="1:13" ht="12.75">
      <c r="A420" s="614"/>
      <c r="B420" s="614"/>
      <c r="C420" s="614"/>
      <c r="D420" s="614"/>
      <c r="E420" s="614"/>
      <c r="F420" s="614"/>
      <c r="G420" s="614"/>
      <c r="H420" s="614"/>
      <c r="I420" s="614"/>
      <c r="J420" s="614"/>
      <c r="K420" s="614"/>
      <c r="L420" s="614"/>
      <c r="M420" s="614"/>
    </row>
    <row r="421" spans="1:13" ht="12.75">
      <c r="A421" s="614"/>
      <c r="B421" s="614"/>
      <c r="C421" s="614"/>
      <c r="D421" s="614"/>
      <c r="E421" s="614"/>
      <c r="F421" s="614"/>
      <c r="G421" s="614"/>
      <c r="H421" s="614"/>
      <c r="I421" s="614"/>
      <c r="J421" s="614"/>
      <c r="K421" s="614"/>
      <c r="L421" s="614"/>
      <c r="M421" s="614"/>
    </row>
    <row r="422" spans="1:13" ht="12.75">
      <c r="A422" s="614"/>
      <c r="B422" s="614"/>
      <c r="C422" s="614"/>
      <c r="D422" s="614"/>
      <c r="E422" s="614"/>
      <c r="F422" s="614"/>
      <c r="G422" s="614"/>
      <c r="H422" s="614"/>
      <c r="I422" s="614"/>
      <c r="J422" s="614"/>
      <c r="K422" s="614"/>
      <c r="L422" s="614"/>
      <c r="M422" s="614"/>
    </row>
    <row r="423" spans="1:13" ht="12.75">
      <c r="A423" s="614"/>
      <c r="B423" s="614"/>
      <c r="C423" s="614"/>
      <c r="D423" s="614"/>
      <c r="E423" s="614"/>
      <c r="F423" s="614"/>
      <c r="G423" s="614"/>
      <c r="H423" s="614"/>
      <c r="I423" s="614"/>
      <c r="J423" s="614"/>
      <c r="K423" s="614"/>
      <c r="L423" s="614"/>
      <c r="M423" s="614"/>
    </row>
    <row r="424" spans="1:13" ht="12.75">
      <c r="A424" s="614"/>
      <c r="B424" s="614"/>
      <c r="C424" s="614"/>
      <c r="D424" s="614"/>
      <c r="E424" s="614"/>
      <c r="F424" s="614"/>
      <c r="G424" s="614"/>
      <c r="H424" s="614"/>
      <c r="I424" s="614"/>
      <c r="J424" s="614"/>
      <c r="K424" s="614"/>
      <c r="L424" s="614"/>
      <c r="M424" s="614"/>
    </row>
    <row r="425" spans="1:13" ht="12.75">
      <c r="A425" s="614"/>
      <c r="B425" s="614"/>
      <c r="C425" s="614"/>
      <c r="D425" s="614"/>
      <c r="E425" s="614"/>
      <c r="F425" s="614"/>
      <c r="G425" s="614"/>
      <c r="H425" s="614"/>
      <c r="I425" s="614"/>
      <c r="J425" s="614"/>
      <c r="K425" s="614"/>
      <c r="L425" s="614"/>
      <c r="M425" s="614"/>
    </row>
    <row r="426" spans="1:13" ht="12.75">
      <c r="A426" s="614"/>
      <c r="B426" s="614"/>
      <c r="C426" s="614"/>
      <c r="D426" s="614"/>
      <c r="E426" s="614"/>
      <c r="F426" s="614"/>
      <c r="G426" s="614"/>
      <c r="H426" s="614"/>
      <c r="I426" s="614"/>
      <c r="J426" s="614"/>
      <c r="K426" s="614"/>
      <c r="L426" s="614"/>
      <c r="M426" s="614"/>
    </row>
    <row r="427" spans="1:13" ht="12.75">
      <c r="A427" s="614"/>
      <c r="B427" s="614"/>
      <c r="C427" s="614"/>
      <c r="D427" s="614"/>
      <c r="E427" s="614"/>
      <c r="F427" s="614"/>
      <c r="G427" s="614"/>
      <c r="H427" s="614"/>
      <c r="I427" s="614"/>
      <c r="J427" s="614"/>
      <c r="K427" s="614"/>
      <c r="L427" s="614"/>
      <c r="M427" s="614"/>
    </row>
    <row r="428" spans="1:13" ht="12.75">
      <c r="A428" s="614"/>
      <c r="B428" s="614"/>
      <c r="C428" s="614"/>
      <c r="D428" s="614"/>
      <c r="E428" s="614"/>
      <c r="F428" s="614"/>
      <c r="G428" s="614"/>
      <c r="H428" s="614"/>
      <c r="I428" s="614"/>
      <c r="J428" s="614"/>
      <c r="K428" s="614"/>
      <c r="L428" s="614"/>
      <c r="M428" s="614"/>
    </row>
    <row r="429" spans="1:13" ht="12.75">
      <c r="A429" s="614"/>
      <c r="B429" s="614"/>
      <c r="C429" s="614"/>
      <c r="D429" s="614"/>
      <c r="E429" s="614"/>
      <c r="F429" s="614"/>
      <c r="G429" s="614"/>
      <c r="H429" s="614"/>
      <c r="I429" s="614"/>
      <c r="J429" s="614"/>
      <c r="K429" s="614"/>
      <c r="L429" s="614"/>
      <c r="M429" s="614"/>
    </row>
    <row r="430" spans="1:13" ht="12.75">
      <c r="A430" s="614"/>
      <c r="B430" s="614"/>
      <c r="C430" s="614"/>
      <c r="D430" s="614"/>
      <c r="E430" s="614"/>
      <c r="F430" s="614"/>
      <c r="G430" s="614"/>
      <c r="H430" s="614"/>
      <c r="I430" s="614"/>
      <c r="J430" s="614"/>
      <c r="K430" s="614"/>
      <c r="L430" s="614"/>
      <c r="M430" s="614"/>
    </row>
    <row r="431" spans="1:13" ht="12.75">
      <c r="A431" s="614"/>
      <c r="B431" s="614"/>
      <c r="C431" s="614"/>
      <c r="D431" s="614"/>
      <c r="E431" s="614"/>
      <c r="F431" s="614"/>
      <c r="G431" s="614"/>
      <c r="H431" s="614"/>
      <c r="I431" s="614"/>
      <c r="J431" s="614"/>
      <c r="K431" s="614"/>
      <c r="L431" s="614"/>
      <c r="M431" s="614"/>
    </row>
    <row r="432" spans="1:13" ht="12.75">
      <c r="A432" s="614"/>
      <c r="B432" s="614"/>
      <c r="C432" s="614"/>
      <c r="D432" s="614"/>
      <c r="E432" s="614"/>
      <c r="F432" s="614"/>
      <c r="G432" s="614"/>
      <c r="H432" s="614"/>
      <c r="I432" s="614"/>
      <c r="J432" s="614"/>
      <c r="K432" s="614"/>
      <c r="L432" s="614"/>
      <c r="M432" s="614"/>
    </row>
    <row r="433" spans="1:13" ht="12.75">
      <c r="A433" s="614"/>
      <c r="B433" s="614"/>
      <c r="C433" s="614"/>
      <c r="D433" s="614"/>
      <c r="E433" s="614"/>
      <c r="F433" s="614"/>
      <c r="G433" s="614"/>
      <c r="H433" s="614"/>
      <c r="I433" s="614"/>
      <c r="J433" s="614"/>
      <c r="K433" s="614"/>
      <c r="L433" s="614"/>
      <c r="M433" s="614"/>
    </row>
    <row r="434" spans="1:13" ht="12.75">
      <c r="A434" s="614"/>
      <c r="B434" s="614"/>
      <c r="C434" s="614"/>
      <c r="D434" s="614"/>
      <c r="E434" s="614"/>
      <c r="F434" s="614"/>
      <c r="G434" s="614"/>
      <c r="H434" s="614"/>
      <c r="I434" s="614"/>
      <c r="J434" s="614"/>
      <c r="K434" s="614"/>
      <c r="L434" s="614"/>
      <c r="M434" s="614"/>
    </row>
    <row r="435" spans="1:13" ht="12.75">
      <c r="A435" s="614"/>
      <c r="B435" s="614"/>
      <c r="C435" s="614"/>
      <c r="D435" s="614"/>
      <c r="E435" s="614"/>
      <c r="F435" s="614"/>
      <c r="G435" s="614"/>
      <c r="H435" s="614"/>
      <c r="I435" s="614"/>
      <c r="J435" s="614"/>
      <c r="K435" s="614"/>
      <c r="L435" s="614"/>
      <c r="M435" s="614"/>
    </row>
    <row r="436" spans="1:13" ht="12.75">
      <c r="A436" s="614"/>
      <c r="B436" s="614"/>
      <c r="C436" s="614"/>
      <c r="D436" s="614"/>
      <c r="E436" s="614"/>
      <c r="F436" s="614"/>
      <c r="G436" s="614"/>
      <c r="H436" s="614"/>
      <c r="I436" s="614"/>
      <c r="J436" s="614"/>
      <c r="K436" s="614"/>
      <c r="L436" s="614"/>
      <c r="M436" s="614"/>
    </row>
    <row r="437" spans="1:13" ht="12.75">
      <c r="A437" s="614"/>
      <c r="B437" s="614"/>
      <c r="C437" s="614"/>
      <c r="D437" s="614"/>
      <c r="E437" s="614"/>
      <c r="F437" s="614"/>
      <c r="G437" s="614"/>
      <c r="H437" s="614"/>
      <c r="I437" s="614"/>
      <c r="J437" s="614"/>
      <c r="K437" s="614"/>
      <c r="L437" s="614"/>
      <c r="M437" s="614"/>
    </row>
    <row r="438" spans="1:13" ht="12.75">
      <c r="A438" s="614"/>
      <c r="B438" s="614"/>
      <c r="C438" s="614"/>
      <c r="D438" s="614"/>
      <c r="E438" s="614"/>
      <c r="F438" s="614"/>
      <c r="G438" s="614"/>
      <c r="H438" s="614"/>
      <c r="I438" s="614"/>
      <c r="J438" s="614"/>
      <c r="K438" s="614"/>
      <c r="L438" s="614"/>
      <c r="M438" s="614"/>
    </row>
    <row r="439" spans="1:13" ht="12.75">
      <c r="A439" s="614"/>
      <c r="B439" s="614"/>
      <c r="C439" s="614"/>
      <c r="D439" s="614"/>
      <c r="E439" s="614"/>
      <c r="F439" s="614"/>
      <c r="G439" s="614"/>
      <c r="H439" s="614"/>
      <c r="I439" s="614"/>
      <c r="J439" s="614"/>
      <c r="K439" s="614"/>
      <c r="L439" s="614"/>
      <c r="M439" s="614"/>
    </row>
    <row r="440" spans="1:13" ht="12.75">
      <c r="A440" s="614"/>
      <c r="B440" s="614"/>
      <c r="C440" s="614"/>
      <c r="D440" s="614"/>
      <c r="E440" s="614"/>
      <c r="F440" s="614"/>
      <c r="G440" s="614"/>
      <c r="H440" s="614"/>
      <c r="I440" s="614"/>
      <c r="J440" s="614"/>
      <c r="K440" s="614"/>
      <c r="L440" s="614"/>
      <c r="M440" s="614"/>
    </row>
    <row r="441" spans="1:13" ht="12.75">
      <c r="A441" s="614"/>
      <c r="B441" s="614"/>
      <c r="C441" s="614"/>
      <c r="D441" s="614"/>
      <c r="E441" s="614"/>
      <c r="F441" s="614"/>
      <c r="G441" s="614"/>
      <c r="H441" s="614"/>
      <c r="I441" s="614"/>
      <c r="J441" s="614"/>
      <c r="K441" s="614"/>
      <c r="L441" s="614"/>
      <c r="M441" s="614"/>
    </row>
    <row r="442" spans="1:13" ht="12.75">
      <c r="A442" s="614"/>
      <c r="B442" s="614"/>
      <c r="C442" s="614"/>
      <c r="D442" s="614"/>
      <c r="E442" s="614"/>
      <c r="F442" s="614"/>
      <c r="G442" s="614"/>
      <c r="H442" s="614"/>
      <c r="I442" s="614"/>
      <c r="J442" s="614"/>
      <c r="K442" s="614"/>
      <c r="L442" s="614"/>
      <c r="M442" s="614"/>
    </row>
    <row r="443" spans="1:13" ht="12.75">
      <c r="A443" s="614"/>
      <c r="B443" s="614"/>
      <c r="C443" s="614"/>
      <c r="D443" s="614"/>
      <c r="E443" s="614"/>
      <c r="F443" s="614"/>
      <c r="G443" s="614"/>
      <c r="H443" s="614"/>
      <c r="I443" s="614"/>
      <c r="J443" s="614"/>
      <c r="K443" s="614"/>
      <c r="L443" s="614"/>
      <c r="M443" s="614"/>
    </row>
    <row r="444" spans="1:13" ht="12.75">
      <c r="A444" s="614"/>
      <c r="B444" s="614"/>
      <c r="C444" s="614"/>
      <c r="D444" s="614"/>
      <c r="E444" s="614"/>
      <c r="F444" s="614"/>
      <c r="G444" s="614"/>
      <c r="H444" s="614"/>
      <c r="I444" s="614"/>
      <c r="J444" s="614"/>
      <c r="K444" s="614"/>
      <c r="L444" s="614"/>
      <c r="M444" s="614"/>
    </row>
    <row r="445" spans="1:13" ht="12.75">
      <c r="A445" s="614"/>
      <c r="B445" s="614"/>
      <c r="C445" s="614"/>
      <c r="D445" s="614"/>
      <c r="E445" s="614"/>
      <c r="F445" s="614"/>
      <c r="G445" s="614"/>
      <c r="H445" s="614"/>
      <c r="I445" s="614"/>
      <c r="J445" s="614"/>
      <c r="K445" s="614"/>
      <c r="L445" s="614"/>
      <c r="M445" s="614"/>
    </row>
    <row r="446" spans="1:13" ht="12.75">
      <c r="A446" s="614"/>
      <c r="B446" s="614"/>
      <c r="C446" s="614"/>
      <c r="D446" s="614"/>
      <c r="E446" s="614"/>
      <c r="F446" s="614"/>
      <c r="G446" s="614"/>
      <c r="H446" s="614"/>
      <c r="I446" s="614"/>
      <c r="J446" s="614"/>
      <c r="K446" s="614"/>
      <c r="L446" s="614"/>
      <c r="M446" s="614"/>
    </row>
    <row r="447" spans="1:13" ht="12.75">
      <c r="A447" s="614"/>
      <c r="B447" s="614"/>
      <c r="C447" s="614"/>
      <c r="D447" s="614"/>
      <c r="E447" s="614"/>
      <c r="F447" s="614"/>
      <c r="G447" s="614"/>
      <c r="H447" s="614"/>
      <c r="I447" s="614"/>
      <c r="J447" s="614"/>
      <c r="K447" s="614"/>
      <c r="L447" s="614"/>
      <c r="M447" s="614"/>
    </row>
    <row r="448" spans="1:13" ht="12.75">
      <c r="A448" s="614"/>
      <c r="B448" s="614"/>
      <c r="C448" s="614"/>
      <c r="D448" s="614"/>
      <c r="E448" s="614"/>
      <c r="F448" s="614"/>
      <c r="G448" s="614"/>
      <c r="H448" s="614"/>
      <c r="I448" s="614"/>
      <c r="J448" s="614"/>
      <c r="K448" s="614"/>
      <c r="L448" s="614"/>
      <c r="M448" s="614"/>
    </row>
    <row r="449" spans="1:13" ht="12.75">
      <c r="A449" s="614"/>
      <c r="B449" s="614"/>
      <c r="C449" s="614"/>
      <c r="D449" s="614"/>
      <c r="E449" s="614"/>
      <c r="F449" s="614"/>
      <c r="G449" s="614"/>
      <c r="H449" s="614"/>
      <c r="I449" s="614"/>
      <c r="J449" s="614"/>
      <c r="K449" s="614"/>
      <c r="L449" s="614"/>
      <c r="M449" s="614"/>
    </row>
    <row r="450" spans="1:13" ht="12.75">
      <c r="A450" s="614"/>
      <c r="B450" s="614"/>
      <c r="C450" s="614"/>
      <c r="D450" s="614"/>
      <c r="E450" s="614"/>
      <c r="F450" s="614"/>
      <c r="G450" s="614"/>
      <c r="H450" s="614"/>
      <c r="I450" s="614"/>
      <c r="J450" s="614"/>
      <c r="K450" s="614"/>
      <c r="L450" s="614"/>
      <c r="M450" s="614"/>
    </row>
    <row r="451" spans="1:13" ht="12.75">
      <c r="A451" s="614"/>
      <c r="B451" s="614"/>
      <c r="C451" s="614"/>
      <c r="D451" s="614"/>
      <c r="E451" s="614"/>
      <c r="F451" s="614"/>
      <c r="G451" s="614"/>
      <c r="H451" s="614"/>
      <c r="I451" s="614"/>
      <c r="J451" s="614"/>
      <c r="K451" s="614"/>
      <c r="L451" s="614"/>
      <c r="M451" s="614"/>
    </row>
    <row r="452" spans="1:13" ht="12.75">
      <c r="A452" s="614"/>
      <c r="B452" s="614"/>
      <c r="C452" s="614"/>
      <c r="D452" s="614"/>
      <c r="E452" s="614"/>
      <c r="F452" s="614"/>
      <c r="G452" s="614"/>
      <c r="H452" s="614"/>
      <c r="I452" s="614"/>
      <c r="J452" s="614"/>
      <c r="K452" s="614"/>
      <c r="L452" s="614"/>
      <c r="M452" s="614"/>
    </row>
    <row r="453" spans="1:13" ht="12.75">
      <c r="A453" s="614"/>
      <c r="B453" s="614"/>
      <c r="C453" s="614"/>
      <c r="D453" s="614"/>
      <c r="E453" s="614"/>
      <c r="F453" s="614"/>
      <c r="G453" s="614"/>
      <c r="H453" s="614"/>
      <c r="I453" s="614"/>
      <c r="J453" s="614"/>
      <c r="K453" s="614"/>
      <c r="L453" s="614"/>
      <c r="M453" s="614"/>
    </row>
    <row r="454" spans="1:13" ht="12.75">
      <c r="A454" s="614"/>
      <c r="B454" s="614"/>
      <c r="C454" s="614"/>
      <c r="D454" s="614"/>
      <c r="E454" s="614"/>
      <c r="F454" s="614"/>
      <c r="G454" s="614"/>
      <c r="H454" s="614"/>
      <c r="I454" s="614"/>
      <c r="J454" s="614"/>
      <c r="K454" s="614"/>
      <c r="L454" s="614"/>
      <c r="M454" s="614"/>
    </row>
    <row r="455" spans="1:13" ht="12.75">
      <c r="A455" s="614"/>
      <c r="B455" s="614"/>
      <c r="C455" s="614"/>
      <c r="D455" s="614"/>
      <c r="E455" s="614"/>
      <c r="F455" s="614"/>
      <c r="G455" s="614"/>
      <c r="H455" s="614"/>
      <c r="I455" s="614"/>
      <c r="J455" s="614"/>
      <c r="K455" s="614"/>
      <c r="L455" s="614"/>
      <c r="M455" s="614"/>
    </row>
    <row r="456" spans="1:13" ht="12.75">
      <c r="A456" s="614"/>
      <c r="B456" s="614"/>
      <c r="C456" s="614"/>
      <c r="D456" s="614"/>
      <c r="E456" s="614"/>
      <c r="F456" s="614"/>
      <c r="G456" s="614"/>
      <c r="H456" s="614"/>
      <c r="I456" s="614"/>
      <c r="J456" s="614"/>
      <c r="K456" s="614"/>
      <c r="L456" s="614"/>
      <c r="M456" s="614"/>
    </row>
    <row r="457" spans="1:13" ht="12.75">
      <c r="A457" s="614"/>
      <c r="B457" s="614"/>
      <c r="C457" s="614"/>
      <c r="D457" s="614"/>
      <c r="E457" s="614"/>
      <c r="F457" s="614"/>
      <c r="G457" s="614"/>
      <c r="H457" s="614"/>
      <c r="I457" s="614"/>
      <c r="J457" s="614"/>
      <c r="K457" s="614"/>
      <c r="L457" s="614"/>
      <c r="M457" s="614"/>
    </row>
    <row r="458" spans="1:13" ht="12.75">
      <c r="A458" s="614"/>
      <c r="B458" s="614"/>
      <c r="C458" s="614"/>
      <c r="D458" s="614"/>
      <c r="E458" s="614"/>
      <c r="F458" s="614"/>
      <c r="G458" s="614"/>
      <c r="H458" s="614"/>
      <c r="I458" s="614"/>
      <c r="J458" s="614"/>
      <c r="K458" s="614"/>
      <c r="L458" s="614"/>
      <c r="M458" s="614"/>
    </row>
    <row r="459" spans="1:13" ht="12.75">
      <c r="A459" s="614"/>
      <c r="B459" s="614"/>
      <c r="C459" s="614"/>
      <c r="D459" s="614"/>
      <c r="E459" s="614"/>
      <c r="F459" s="614"/>
      <c r="G459" s="614"/>
      <c r="H459" s="614"/>
      <c r="I459" s="614"/>
      <c r="J459" s="614"/>
      <c r="K459" s="614"/>
      <c r="L459" s="614"/>
      <c r="M459" s="614"/>
    </row>
    <row r="460" spans="1:13" ht="12.75">
      <c r="A460" s="614"/>
      <c r="B460" s="614"/>
      <c r="C460" s="614"/>
      <c r="D460" s="614"/>
      <c r="E460" s="614"/>
      <c r="F460" s="614"/>
      <c r="G460" s="614"/>
      <c r="H460" s="614"/>
      <c r="I460" s="614"/>
      <c r="J460" s="614"/>
      <c r="K460" s="614"/>
      <c r="L460" s="614"/>
      <c r="M460" s="614"/>
    </row>
    <row r="461" spans="1:13" ht="12.75">
      <c r="A461" s="614"/>
      <c r="B461" s="614"/>
      <c r="C461" s="614"/>
      <c r="D461" s="614"/>
      <c r="E461" s="614"/>
      <c r="F461" s="614"/>
      <c r="G461" s="614"/>
      <c r="H461" s="614"/>
      <c r="I461" s="614"/>
      <c r="J461" s="614"/>
      <c r="K461" s="614"/>
      <c r="L461" s="614"/>
      <c r="M461" s="614"/>
    </row>
    <row r="462" spans="1:13" ht="12.75">
      <c r="A462" s="614"/>
      <c r="B462" s="614"/>
      <c r="C462" s="614"/>
      <c r="D462" s="614"/>
      <c r="E462" s="614"/>
      <c r="F462" s="614"/>
      <c r="G462" s="614"/>
      <c r="H462" s="614"/>
      <c r="I462" s="614"/>
      <c r="J462" s="614"/>
      <c r="K462" s="614"/>
      <c r="L462" s="614"/>
      <c r="M462" s="614"/>
    </row>
    <row r="463" spans="1:13" ht="12.75">
      <c r="A463" s="614"/>
      <c r="B463" s="614"/>
      <c r="C463" s="614"/>
      <c r="D463" s="614"/>
      <c r="E463" s="614"/>
      <c r="F463" s="614"/>
      <c r="G463" s="614"/>
      <c r="H463" s="614"/>
      <c r="I463" s="614"/>
      <c r="J463" s="614"/>
      <c r="K463" s="614"/>
      <c r="L463" s="614"/>
      <c r="M463" s="614"/>
    </row>
    <row r="464" spans="1:13" ht="12.75">
      <c r="A464" s="614"/>
      <c r="B464" s="614"/>
      <c r="C464" s="614"/>
      <c r="D464" s="614"/>
      <c r="E464" s="614"/>
      <c r="F464" s="614"/>
      <c r="G464" s="614"/>
      <c r="H464" s="614"/>
      <c r="I464" s="614"/>
      <c r="J464" s="614"/>
      <c r="K464" s="614"/>
      <c r="L464" s="614"/>
      <c r="M464" s="614"/>
    </row>
    <row r="465" spans="1:13" ht="12.75">
      <c r="A465" s="614"/>
      <c r="B465" s="614"/>
      <c r="C465" s="614"/>
      <c r="D465" s="614"/>
      <c r="E465" s="614"/>
      <c r="F465" s="614"/>
      <c r="G465" s="614"/>
      <c r="H465" s="614"/>
      <c r="I465" s="614"/>
      <c r="J465" s="614"/>
      <c r="K465" s="614"/>
      <c r="L465" s="614"/>
      <c r="M465" s="614"/>
    </row>
    <row r="466" spans="1:13" ht="12.75">
      <c r="A466" s="614"/>
      <c r="B466" s="614"/>
      <c r="C466" s="614"/>
      <c r="D466" s="614"/>
      <c r="E466" s="614"/>
      <c r="F466" s="614"/>
      <c r="G466" s="614"/>
      <c r="H466" s="614"/>
      <c r="I466" s="614"/>
      <c r="J466" s="614"/>
      <c r="K466" s="614"/>
      <c r="L466" s="614"/>
      <c r="M466" s="614"/>
    </row>
    <row r="467" spans="1:13" ht="12.75">
      <c r="A467" s="614"/>
      <c r="B467" s="614"/>
      <c r="C467" s="614"/>
      <c r="D467" s="614"/>
      <c r="E467" s="614"/>
      <c r="F467" s="614"/>
      <c r="G467" s="614"/>
      <c r="H467" s="614"/>
      <c r="I467" s="614"/>
      <c r="J467" s="614"/>
      <c r="K467" s="614"/>
      <c r="L467" s="614"/>
      <c r="M467" s="614"/>
    </row>
    <row r="468" spans="1:13" ht="12.75">
      <c r="A468" s="614"/>
      <c r="B468" s="614"/>
      <c r="C468" s="614"/>
      <c r="D468" s="614"/>
      <c r="E468" s="614"/>
      <c r="F468" s="614"/>
      <c r="G468" s="614"/>
      <c r="H468" s="614"/>
      <c r="I468" s="614"/>
      <c r="J468" s="614"/>
      <c r="K468" s="614"/>
      <c r="L468" s="614"/>
      <c r="M468" s="614"/>
    </row>
    <row r="469" spans="1:13" ht="12.75">
      <c r="A469" s="614"/>
      <c r="B469" s="614"/>
      <c r="C469" s="614"/>
      <c r="D469" s="614"/>
      <c r="E469" s="614"/>
      <c r="F469" s="614"/>
      <c r="G469" s="614"/>
      <c r="H469" s="614"/>
      <c r="I469" s="614"/>
      <c r="J469" s="614"/>
      <c r="K469" s="614"/>
      <c r="L469" s="614"/>
      <c r="M469" s="614"/>
    </row>
    <row r="470" spans="1:13" ht="12.75">
      <c r="A470" s="614"/>
      <c r="B470" s="614"/>
      <c r="C470" s="614"/>
      <c r="D470" s="614"/>
      <c r="E470" s="614"/>
      <c r="F470" s="614"/>
      <c r="G470" s="614"/>
      <c r="H470" s="614"/>
      <c r="I470" s="614"/>
      <c r="J470" s="614"/>
      <c r="K470" s="614"/>
      <c r="L470" s="614"/>
      <c r="M470" s="614"/>
    </row>
    <row r="471" spans="1:13" ht="12.75">
      <c r="A471" s="614"/>
      <c r="B471" s="614"/>
      <c r="C471" s="614"/>
      <c r="D471" s="614"/>
      <c r="E471" s="614"/>
      <c r="F471" s="614"/>
      <c r="G471" s="614"/>
      <c r="H471" s="614"/>
      <c r="I471" s="614"/>
      <c r="J471" s="614"/>
      <c r="K471" s="614"/>
      <c r="L471" s="614"/>
      <c r="M471" s="614"/>
    </row>
    <row r="472" spans="1:13" ht="12.75">
      <c r="A472" s="614"/>
      <c r="B472" s="614"/>
      <c r="C472" s="614"/>
      <c r="D472" s="614"/>
      <c r="E472" s="614"/>
      <c r="F472" s="614"/>
      <c r="G472" s="614"/>
      <c r="H472" s="614"/>
      <c r="I472" s="614"/>
      <c r="J472" s="614"/>
      <c r="K472" s="614"/>
      <c r="L472" s="614"/>
      <c r="M472" s="614"/>
    </row>
    <row r="473" spans="1:13" ht="12.75">
      <c r="A473" s="614"/>
      <c r="B473" s="614"/>
      <c r="C473" s="614"/>
      <c r="D473" s="614"/>
      <c r="E473" s="614"/>
      <c r="F473" s="614"/>
      <c r="G473" s="614"/>
      <c r="H473" s="614"/>
      <c r="I473" s="614"/>
      <c r="J473" s="614"/>
      <c r="K473" s="614"/>
      <c r="L473" s="614"/>
      <c r="M473" s="614"/>
    </row>
    <row r="474" spans="1:13" ht="12.75">
      <c r="A474" s="614"/>
      <c r="B474" s="614"/>
      <c r="C474" s="614"/>
      <c r="D474" s="614"/>
      <c r="E474" s="614"/>
      <c r="F474" s="614"/>
      <c r="G474" s="614"/>
      <c r="H474" s="614"/>
      <c r="I474" s="614"/>
      <c r="J474" s="614"/>
      <c r="K474" s="614"/>
      <c r="L474" s="614"/>
      <c r="M474" s="614"/>
    </row>
    <row r="475" spans="1:13" ht="12.75">
      <c r="A475" s="614"/>
      <c r="B475" s="614"/>
      <c r="C475" s="614"/>
      <c r="D475" s="614"/>
      <c r="E475" s="614"/>
      <c r="F475" s="614"/>
      <c r="G475" s="614"/>
      <c r="H475" s="614"/>
      <c r="I475" s="614"/>
      <c r="J475" s="614"/>
      <c r="K475" s="614"/>
      <c r="L475" s="614"/>
      <c r="M475" s="614"/>
    </row>
    <row r="476" spans="1:13" ht="12.75">
      <c r="A476" s="614"/>
      <c r="B476" s="614"/>
      <c r="C476" s="614"/>
      <c r="D476" s="614"/>
      <c r="E476" s="614"/>
      <c r="F476" s="614"/>
      <c r="G476" s="614"/>
      <c r="H476" s="614"/>
      <c r="I476" s="614"/>
      <c r="J476" s="614"/>
      <c r="K476" s="614"/>
      <c r="L476" s="614"/>
      <c r="M476" s="614"/>
    </row>
    <row r="477" spans="1:13" ht="12.75">
      <c r="A477" s="614"/>
      <c r="B477" s="614"/>
      <c r="C477" s="614"/>
      <c r="D477" s="614"/>
      <c r="E477" s="614"/>
      <c r="F477" s="614"/>
      <c r="G477" s="614"/>
      <c r="H477" s="614"/>
      <c r="I477" s="614"/>
      <c r="J477" s="614"/>
      <c r="K477" s="614"/>
      <c r="L477" s="614"/>
      <c r="M477" s="614"/>
    </row>
    <row r="478" spans="1:13" ht="12.75">
      <c r="A478" s="614"/>
      <c r="B478" s="614"/>
      <c r="C478" s="614"/>
      <c r="D478" s="614"/>
      <c r="E478" s="614"/>
      <c r="F478" s="614"/>
      <c r="G478" s="614"/>
      <c r="H478" s="614"/>
      <c r="I478" s="614"/>
      <c r="J478" s="614"/>
      <c r="K478" s="614"/>
      <c r="L478" s="614"/>
      <c r="M478" s="614"/>
    </row>
    <row r="479" spans="1:13" ht="12.75">
      <c r="A479" s="614"/>
      <c r="B479" s="614"/>
      <c r="C479" s="614"/>
      <c r="D479" s="614"/>
      <c r="E479" s="614"/>
      <c r="F479" s="614"/>
      <c r="G479" s="614"/>
      <c r="H479" s="614"/>
      <c r="I479" s="614"/>
      <c r="J479" s="614"/>
      <c r="K479" s="614"/>
      <c r="L479" s="614"/>
      <c r="M479" s="614"/>
    </row>
    <row r="480" spans="1:13" ht="12.75">
      <c r="A480" s="614"/>
      <c r="B480" s="614"/>
      <c r="C480" s="614"/>
      <c r="D480" s="614"/>
      <c r="E480" s="614"/>
      <c r="F480" s="614"/>
      <c r="G480" s="614"/>
      <c r="H480" s="614"/>
      <c r="I480" s="614"/>
      <c r="J480" s="614"/>
      <c r="K480" s="614"/>
      <c r="L480" s="614"/>
      <c r="M480" s="614"/>
    </row>
    <row r="481" spans="1:13" ht="12.75">
      <c r="A481" s="614"/>
      <c r="B481" s="614"/>
      <c r="C481" s="614"/>
      <c r="D481" s="614"/>
      <c r="E481" s="614"/>
      <c r="F481" s="614"/>
      <c r="G481" s="614"/>
      <c r="H481" s="614"/>
      <c r="I481" s="614"/>
      <c r="J481" s="614"/>
      <c r="K481" s="614"/>
      <c r="L481" s="614"/>
      <c r="M481" s="614"/>
    </row>
    <row r="482" spans="1:13" ht="12.75">
      <c r="A482" s="614"/>
      <c r="B482" s="614"/>
      <c r="C482" s="614"/>
      <c r="D482" s="614"/>
      <c r="E482" s="614"/>
      <c r="F482" s="614"/>
      <c r="G482" s="614"/>
      <c r="H482" s="614"/>
      <c r="I482" s="614"/>
      <c r="J482" s="614"/>
      <c r="K482" s="614"/>
      <c r="L482" s="614"/>
      <c r="M482" s="614"/>
    </row>
    <row r="483" spans="1:13" ht="12.75">
      <c r="A483" s="614"/>
      <c r="B483" s="614"/>
      <c r="C483" s="614"/>
      <c r="D483" s="614"/>
      <c r="E483" s="614"/>
      <c r="F483" s="614"/>
      <c r="G483" s="614"/>
      <c r="H483" s="614"/>
      <c r="I483" s="614"/>
      <c r="J483" s="614"/>
      <c r="K483" s="614"/>
      <c r="L483" s="614"/>
      <c r="M483" s="614"/>
    </row>
    <row r="484" spans="1:13" ht="12.75">
      <c r="A484" s="614"/>
      <c r="B484" s="614"/>
      <c r="C484" s="614"/>
      <c r="D484" s="614"/>
      <c r="E484" s="614"/>
      <c r="F484" s="614"/>
      <c r="G484" s="614"/>
      <c r="H484" s="614"/>
      <c r="I484" s="614"/>
      <c r="J484" s="614"/>
      <c r="K484" s="614"/>
      <c r="L484" s="614"/>
      <c r="M484" s="614"/>
    </row>
    <row r="485" spans="1:13" ht="12.75">
      <c r="A485" s="614"/>
      <c r="B485" s="614"/>
      <c r="C485" s="614"/>
      <c r="D485" s="614"/>
      <c r="E485" s="614"/>
      <c r="F485" s="614"/>
      <c r="G485" s="614"/>
      <c r="H485" s="614"/>
      <c r="I485" s="614"/>
      <c r="J485" s="614"/>
      <c r="K485" s="614"/>
      <c r="L485" s="614"/>
      <c r="M485" s="614"/>
    </row>
    <row r="486" spans="1:13" ht="12.75">
      <c r="A486" s="614"/>
      <c r="B486" s="614"/>
      <c r="C486" s="614"/>
      <c r="D486" s="614"/>
      <c r="E486" s="614"/>
      <c r="F486" s="614"/>
      <c r="G486" s="614"/>
      <c r="H486" s="614"/>
      <c r="I486" s="614"/>
      <c r="J486" s="614"/>
      <c r="K486" s="614"/>
      <c r="L486" s="614"/>
      <c r="M486" s="614"/>
    </row>
    <row r="487" spans="1:13" ht="12.75">
      <c r="A487" s="614"/>
      <c r="B487" s="614"/>
      <c r="C487" s="614"/>
      <c r="D487" s="614"/>
      <c r="E487" s="614"/>
      <c r="F487" s="614"/>
      <c r="G487" s="614"/>
      <c r="H487" s="614"/>
      <c r="I487" s="614"/>
      <c r="J487" s="614"/>
      <c r="K487" s="614"/>
      <c r="L487" s="614"/>
      <c r="M487" s="614"/>
    </row>
    <row r="488" spans="1:13" ht="12.75">
      <c r="A488" s="614"/>
      <c r="B488" s="614"/>
      <c r="C488" s="614"/>
      <c r="D488" s="614"/>
      <c r="E488" s="614"/>
      <c r="F488" s="614"/>
      <c r="G488" s="614"/>
      <c r="H488" s="614"/>
      <c r="I488" s="614"/>
      <c r="J488" s="614"/>
      <c r="K488" s="614"/>
      <c r="L488" s="614"/>
      <c r="M488" s="614"/>
    </row>
    <row r="489" spans="1:13" ht="12.75">
      <c r="A489" s="614"/>
      <c r="B489" s="614"/>
      <c r="C489" s="614"/>
      <c r="D489" s="614"/>
      <c r="E489" s="614"/>
      <c r="F489" s="614"/>
      <c r="G489" s="614"/>
      <c r="H489" s="614"/>
      <c r="I489" s="614"/>
      <c r="J489" s="614"/>
      <c r="K489" s="614"/>
      <c r="L489" s="614"/>
      <c r="M489" s="614"/>
    </row>
    <row r="490" spans="1:13" ht="12.75">
      <c r="A490" s="614"/>
      <c r="B490" s="614"/>
      <c r="C490" s="614"/>
      <c r="D490" s="614"/>
      <c r="E490" s="614"/>
      <c r="F490" s="614"/>
      <c r="G490" s="614"/>
      <c r="H490" s="614"/>
      <c r="I490" s="614"/>
      <c r="J490" s="614"/>
      <c r="K490" s="614"/>
      <c r="L490" s="614"/>
      <c r="M490" s="614"/>
    </row>
    <row r="491" spans="1:13" ht="12.75">
      <c r="A491" s="614"/>
      <c r="B491" s="614"/>
      <c r="C491" s="614"/>
      <c r="D491" s="614"/>
      <c r="E491" s="614"/>
      <c r="F491" s="614"/>
      <c r="G491" s="614"/>
      <c r="H491" s="614"/>
      <c r="I491" s="614"/>
      <c r="J491" s="614"/>
      <c r="K491" s="614"/>
      <c r="L491" s="614"/>
      <c r="M491" s="614"/>
    </row>
    <row r="492" spans="1:13" ht="12.75">
      <c r="A492" s="614"/>
      <c r="B492" s="614"/>
      <c r="C492" s="614"/>
      <c r="D492" s="614"/>
      <c r="E492" s="614"/>
      <c r="F492" s="614"/>
      <c r="G492" s="614"/>
      <c r="H492" s="614"/>
      <c r="I492" s="614"/>
      <c r="J492" s="614"/>
      <c r="K492" s="614"/>
      <c r="L492" s="614"/>
      <c r="M492" s="614"/>
    </row>
    <row r="493" spans="1:13" ht="12.75">
      <c r="A493" s="614"/>
      <c r="B493" s="614"/>
      <c r="C493" s="614"/>
      <c r="D493" s="614"/>
      <c r="E493" s="614"/>
      <c r="F493" s="614"/>
      <c r="G493" s="614"/>
      <c r="H493" s="614"/>
      <c r="I493" s="614"/>
      <c r="J493" s="614"/>
      <c r="K493" s="614"/>
      <c r="L493" s="614"/>
      <c r="M493" s="614"/>
    </row>
    <row r="494" spans="1:13" ht="12.75">
      <c r="A494" s="614"/>
      <c r="B494" s="614"/>
      <c r="C494" s="614"/>
      <c r="D494" s="614"/>
      <c r="E494" s="614"/>
      <c r="F494" s="614"/>
      <c r="G494" s="614"/>
      <c r="H494" s="614"/>
      <c r="I494" s="614"/>
      <c r="J494" s="614"/>
      <c r="K494" s="614"/>
      <c r="L494" s="614"/>
      <c r="M494" s="614"/>
    </row>
    <row r="495" spans="1:13" ht="12.75">
      <c r="A495" s="614"/>
      <c r="B495" s="614"/>
      <c r="C495" s="614"/>
      <c r="D495" s="614"/>
      <c r="E495" s="614"/>
      <c r="F495" s="614"/>
      <c r="G495" s="614"/>
      <c r="H495" s="614"/>
      <c r="I495" s="614"/>
      <c r="J495" s="614"/>
      <c r="K495" s="614"/>
      <c r="L495" s="614"/>
      <c r="M495" s="614"/>
    </row>
    <row r="496" spans="1:13" ht="12.75">
      <c r="A496" s="614"/>
      <c r="B496" s="614"/>
      <c r="C496" s="614"/>
      <c r="D496" s="614"/>
      <c r="E496" s="614"/>
      <c r="F496" s="614"/>
      <c r="G496" s="614"/>
      <c r="H496" s="614"/>
      <c r="I496" s="614"/>
      <c r="J496" s="614"/>
      <c r="K496" s="614"/>
      <c r="L496" s="614"/>
      <c r="M496" s="614"/>
    </row>
    <row r="497" spans="1:13" ht="12.75">
      <c r="A497" s="614"/>
      <c r="B497" s="614"/>
      <c r="C497" s="614"/>
      <c r="D497" s="614"/>
      <c r="E497" s="614"/>
      <c r="F497" s="614"/>
      <c r="G497" s="614"/>
      <c r="H497" s="614"/>
      <c r="I497" s="614"/>
      <c r="J497" s="614"/>
      <c r="K497" s="614"/>
      <c r="L497" s="614"/>
      <c r="M497" s="614"/>
    </row>
    <row r="498" spans="1:13" ht="12.75">
      <c r="A498" s="614"/>
      <c r="B498" s="614"/>
      <c r="C498" s="614"/>
      <c r="D498" s="614"/>
      <c r="E498" s="614"/>
      <c r="F498" s="614"/>
      <c r="G498" s="614"/>
      <c r="H498" s="614"/>
      <c r="I498" s="614"/>
      <c r="J498" s="614"/>
      <c r="K498" s="614"/>
      <c r="L498" s="614"/>
      <c r="M498" s="614"/>
    </row>
    <row r="499" spans="1:13" ht="12.75">
      <c r="A499" s="614"/>
      <c r="B499" s="614"/>
      <c r="C499" s="614"/>
      <c r="D499" s="614"/>
      <c r="E499" s="614"/>
      <c r="F499" s="614"/>
      <c r="G499" s="614"/>
      <c r="H499" s="614"/>
      <c r="I499" s="614"/>
      <c r="J499" s="614"/>
      <c r="K499" s="614"/>
      <c r="L499" s="614"/>
      <c r="M499" s="614"/>
    </row>
    <row r="500" spans="1:13" ht="12.75">
      <c r="A500" s="614"/>
      <c r="B500" s="614"/>
      <c r="C500" s="614"/>
      <c r="D500" s="614"/>
      <c r="E500" s="614"/>
      <c r="F500" s="614"/>
      <c r="G500" s="614"/>
      <c r="H500" s="614"/>
      <c r="I500" s="614"/>
      <c r="J500" s="614"/>
      <c r="K500" s="614"/>
      <c r="L500" s="614"/>
      <c r="M500" s="614"/>
    </row>
    <row r="501" spans="1:13" ht="12.75">
      <c r="A501" s="614"/>
      <c r="B501" s="614"/>
      <c r="C501" s="614"/>
      <c r="D501" s="614"/>
      <c r="E501" s="614"/>
      <c r="F501" s="614"/>
      <c r="G501" s="614"/>
      <c r="H501" s="614"/>
      <c r="I501" s="614"/>
      <c r="J501" s="614"/>
      <c r="K501" s="614"/>
      <c r="L501" s="614"/>
      <c r="M501" s="614"/>
    </row>
    <row r="502" spans="1:13" ht="12.75">
      <c r="A502" s="614"/>
      <c r="B502" s="614"/>
      <c r="C502" s="614"/>
      <c r="D502" s="614"/>
      <c r="E502" s="614"/>
      <c r="F502" s="614"/>
      <c r="G502" s="614"/>
      <c r="H502" s="614"/>
      <c r="I502" s="614"/>
      <c r="J502" s="614"/>
      <c r="K502" s="614"/>
      <c r="L502" s="614"/>
      <c r="M502" s="614"/>
    </row>
    <row r="503" spans="1:13" ht="12.75">
      <c r="A503" s="614"/>
      <c r="B503" s="614"/>
      <c r="C503" s="614"/>
      <c r="D503" s="614"/>
      <c r="E503" s="614"/>
      <c r="F503" s="614"/>
      <c r="G503" s="614"/>
      <c r="H503" s="614"/>
      <c r="I503" s="614"/>
      <c r="J503" s="614"/>
      <c r="K503" s="614"/>
      <c r="L503" s="614"/>
      <c r="M503" s="614"/>
    </row>
    <row r="504" spans="1:13" ht="12.75">
      <c r="A504" s="614"/>
      <c r="B504" s="614"/>
      <c r="C504" s="614"/>
      <c r="D504" s="614"/>
      <c r="E504" s="614"/>
      <c r="F504" s="614"/>
      <c r="G504" s="614"/>
      <c r="H504" s="614"/>
      <c r="I504" s="614"/>
      <c r="J504" s="614"/>
      <c r="K504" s="614"/>
      <c r="L504" s="614"/>
      <c r="M504" s="614"/>
    </row>
    <row r="505" spans="1:13" ht="12.75">
      <c r="A505" s="614"/>
      <c r="B505" s="614"/>
      <c r="C505" s="614"/>
      <c r="D505" s="614"/>
      <c r="E505" s="614"/>
      <c r="F505" s="614"/>
      <c r="G505" s="614"/>
      <c r="H505" s="614"/>
      <c r="I505" s="614"/>
      <c r="J505" s="614"/>
      <c r="K505" s="614"/>
      <c r="L505" s="614"/>
      <c r="M505" s="614"/>
    </row>
    <row r="506" spans="1:13" ht="12.75">
      <c r="A506" s="614"/>
      <c r="B506" s="614"/>
      <c r="C506" s="614"/>
      <c r="D506" s="614"/>
      <c r="E506" s="614"/>
      <c r="F506" s="614"/>
      <c r="G506" s="614"/>
      <c r="H506" s="614"/>
      <c r="I506" s="614"/>
      <c r="J506" s="614"/>
      <c r="K506" s="614"/>
      <c r="L506" s="614"/>
      <c r="M506" s="614"/>
    </row>
    <row r="507" spans="1:13" ht="12.75">
      <c r="A507" s="614"/>
      <c r="B507" s="614"/>
      <c r="C507" s="614"/>
      <c r="D507" s="614"/>
      <c r="E507" s="614"/>
      <c r="F507" s="614"/>
      <c r="G507" s="614"/>
      <c r="H507" s="614"/>
      <c r="I507" s="614"/>
      <c r="J507" s="614"/>
      <c r="K507" s="614"/>
      <c r="L507" s="614"/>
      <c r="M507" s="614"/>
    </row>
    <row r="508" spans="1:13" ht="12.75">
      <c r="A508" s="614"/>
      <c r="B508" s="614"/>
      <c r="C508" s="614"/>
      <c r="D508" s="614"/>
      <c r="E508" s="614"/>
      <c r="F508" s="614"/>
      <c r="G508" s="614"/>
      <c r="H508" s="614"/>
      <c r="I508" s="614"/>
      <c r="J508" s="614"/>
      <c r="K508" s="614"/>
      <c r="L508" s="614"/>
      <c r="M508" s="614"/>
    </row>
    <row r="509" spans="1:13" ht="12.75">
      <c r="A509" s="614"/>
      <c r="B509" s="614"/>
      <c r="C509" s="614"/>
      <c r="D509" s="614"/>
      <c r="E509" s="614"/>
      <c r="F509" s="614"/>
      <c r="G509" s="614"/>
      <c r="H509" s="614"/>
      <c r="I509" s="614"/>
      <c r="J509" s="614"/>
      <c r="K509" s="614"/>
      <c r="L509" s="614"/>
      <c r="M509" s="614"/>
    </row>
    <row r="510" spans="1:13" ht="12.75">
      <c r="A510" s="614"/>
      <c r="B510" s="614"/>
      <c r="C510" s="614"/>
      <c r="D510" s="614"/>
      <c r="E510" s="614"/>
      <c r="F510" s="614"/>
      <c r="G510" s="614"/>
      <c r="H510" s="614"/>
      <c r="I510" s="614"/>
      <c r="J510" s="614"/>
      <c r="K510" s="614"/>
      <c r="L510" s="614"/>
      <c r="M510" s="614"/>
    </row>
    <row r="511" spans="1:13" ht="12.75">
      <c r="A511" s="614"/>
      <c r="B511" s="614"/>
      <c r="C511" s="614"/>
      <c r="D511" s="614"/>
      <c r="E511" s="614"/>
      <c r="F511" s="614"/>
      <c r="G511" s="614"/>
      <c r="H511" s="614"/>
      <c r="I511" s="614"/>
      <c r="J511" s="614"/>
      <c r="K511" s="614"/>
      <c r="L511" s="614"/>
      <c r="M511" s="614"/>
    </row>
    <row r="512" spans="1:13" ht="12.75">
      <c r="A512" s="614"/>
      <c r="B512" s="614"/>
      <c r="C512" s="614"/>
      <c r="D512" s="614"/>
      <c r="E512" s="614"/>
      <c r="F512" s="614"/>
      <c r="G512" s="614"/>
      <c r="H512" s="614"/>
      <c r="I512" s="614"/>
      <c r="J512" s="614"/>
      <c r="K512" s="614"/>
      <c r="L512" s="614"/>
      <c r="M512" s="614"/>
    </row>
    <row r="513" spans="1:13" ht="12.75">
      <c r="A513" s="614"/>
      <c r="B513" s="614"/>
      <c r="C513" s="614"/>
      <c r="D513" s="614"/>
      <c r="E513" s="614"/>
      <c r="F513" s="614"/>
      <c r="G513" s="614"/>
      <c r="H513" s="614"/>
      <c r="I513" s="614"/>
      <c r="J513" s="614"/>
      <c r="K513" s="614"/>
      <c r="L513" s="614"/>
      <c r="M513" s="614"/>
    </row>
    <row r="514" spans="1:13" ht="12.75">
      <c r="A514" s="614"/>
      <c r="B514" s="614"/>
      <c r="C514" s="614"/>
      <c r="D514" s="614"/>
      <c r="E514" s="614"/>
      <c r="F514" s="614"/>
      <c r="G514" s="614"/>
      <c r="H514" s="614"/>
      <c r="I514" s="614"/>
      <c r="J514" s="614"/>
      <c r="K514" s="614"/>
      <c r="L514" s="614"/>
      <c r="M514" s="614"/>
    </row>
    <row r="515" spans="1:13" ht="12.75">
      <c r="A515" s="614"/>
      <c r="B515" s="614"/>
      <c r="C515" s="614"/>
      <c r="D515" s="614"/>
      <c r="E515" s="614"/>
      <c r="F515" s="614"/>
      <c r="G515" s="614"/>
      <c r="H515" s="614"/>
      <c r="I515" s="614"/>
      <c r="J515" s="614"/>
      <c r="K515" s="614"/>
      <c r="L515" s="614"/>
      <c r="M515" s="614"/>
    </row>
    <row r="516" spans="1:13" ht="12.75">
      <c r="A516" s="614"/>
      <c r="B516" s="614"/>
      <c r="C516" s="614"/>
      <c r="D516" s="614"/>
      <c r="E516" s="614"/>
      <c r="F516" s="614"/>
      <c r="G516" s="614"/>
      <c r="H516" s="614"/>
      <c r="I516" s="614"/>
      <c r="J516" s="614"/>
      <c r="K516" s="614"/>
      <c r="L516" s="614"/>
      <c r="M516" s="614"/>
    </row>
    <row r="517" spans="1:13" ht="12.75">
      <c r="A517" s="614"/>
      <c r="B517" s="614"/>
      <c r="C517" s="614"/>
      <c r="D517" s="614"/>
      <c r="E517" s="614"/>
      <c r="F517" s="614"/>
      <c r="G517" s="614"/>
      <c r="H517" s="614"/>
      <c r="I517" s="614"/>
      <c r="J517" s="614"/>
      <c r="K517" s="614"/>
      <c r="L517" s="614"/>
      <c r="M517" s="614"/>
    </row>
    <row r="518" spans="1:13" ht="12.75">
      <c r="A518" s="614"/>
      <c r="B518" s="614"/>
      <c r="C518" s="614"/>
      <c r="D518" s="614"/>
      <c r="E518" s="614"/>
      <c r="F518" s="614"/>
      <c r="G518" s="614"/>
      <c r="H518" s="614"/>
      <c r="I518" s="614"/>
      <c r="J518" s="614"/>
      <c r="K518" s="614"/>
      <c r="L518" s="614"/>
      <c r="M518" s="614"/>
    </row>
    <row r="519" spans="1:13" ht="12.75">
      <c r="A519" s="614"/>
      <c r="B519" s="614"/>
      <c r="C519" s="614"/>
      <c r="D519" s="614"/>
      <c r="E519" s="614"/>
      <c r="F519" s="614"/>
      <c r="G519" s="614"/>
      <c r="H519" s="614"/>
      <c r="I519" s="614"/>
      <c r="J519" s="614"/>
      <c r="K519" s="614"/>
      <c r="L519" s="614"/>
      <c r="M519" s="614"/>
    </row>
    <row r="520" spans="1:13" ht="12.75">
      <c r="A520" s="614"/>
      <c r="B520" s="614"/>
      <c r="C520" s="614"/>
      <c r="D520" s="614"/>
      <c r="E520" s="614"/>
      <c r="F520" s="614"/>
      <c r="G520" s="614"/>
      <c r="H520" s="614"/>
      <c r="I520" s="614"/>
      <c r="J520" s="614"/>
      <c r="K520" s="614"/>
      <c r="L520" s="614"/>
      <c r="M520" s="614"/>
    </row>
    <row r="521" spans="1:13" ht="12.75">
      <c r="A521" s="614"/>
      <c r="B521" s="614"/>
      <c r="C521" s="614"/>
      <c r="D521" s="614"/>
      <c r="E521" s="614"/>
      <c r="F521" s="614"/>
      <c r="G521" s="614"/>
      <c r="H521" s="614"/>
      <c r="I521" s="614"/>
      <c r="J521" s="614"/>
      <c r="K521" s="614"/>
      <c r="L521" s="614"/>
      <c r="M521" s="614"/>
    </row>
    <row r="522" spans="1:13" ht="12.75">
      <c r="A522" s="614"/>
      <c r="B522" s="614"/>
      <c r="C522" s="614"/>
      <c r="D522" s="614"/>
      <c r="E522" s="614"/>
      <c r="F522" s="614"/>
      <c r="G522" s="614"/>
      <c r="H522" s="614"/>
      <c r="I522" s="614"/>
      <c r="J522" s="614"/>
      <c r="K522" s="614"/>
      <c r="L522" s="614"/>
      <c r="M522" s="614"/>
    </row>
    <row r="523" spans="1:13" ht="12.75">
      <c r="A523" s="614"/>
      <c r="B523" s="614"/>
      <c r="C523" s="614"/>
      <c r="D523" s="614"/>
      <c r="E523" s="614"/>
      <c r="F523" s="614"/>
      <c r="G523" s="614"/>
      <c r="H523" s="614"/>
      <c r="I523" s="614"/>
      <c r="J523" s="614"/>
      <c r="K523" s="614"/>
      <c r="L523" s="614"/>
      <c r="M523" s="614"/>
    </row>
    <row r="524" spans="1:13" ht="12.75">
      <c r="A524" s="614"/>
      <c r="B524" s="614"/>
      <c r="C524" s="614"/>
      <c r="D524" s="614"/>
      <c r="E524" s="614"/>
      <c r="F524" s="614"/>
      <c r="G524" s="614"/>
      <c r="H524" s="614"/>
      <c r="I524" s="614"/>
      <c r="J524" s="614"/>
      <c r="K524" s="614"/>
      <c r="L524" s="614"/>
      <c r="M524" s="614"/>
    </row>
    <row r="525" spans="1:13" ht="12.75">
      <c r="A525" s="614"/>
      <c r="B525" s="614"/>
      <c r="C525" s="614"/>
      <c r="D525" s="614"/>
      <c r="E525" s="614"/>
      <c r="F525" s="614"/>
      <c r="G525" s="614"/>
      <c r="H525" s="614"/>
      <c r="I525" s="614"/>
      <c r="J525" s="614"/>
      <c r="K525" s="614"/>
      <c r="L525" s="614"/>
      <c r="M525" s="614"/>
    </row>
    <row r="526" spans="1:13" ht="12.75">
      <c r="A526" s="614"/>
      <c r="B526" s="614"/>
      <c r="C526" s="614"/>
      <c r="D526" s="614"/>
      <c r="E526" s="614"/>
      <c r="F526" s="614"/>
      <c r="G526" s="614"/>
      <c r="H526" s="614"/>
      <c r="I526" s="614"/>
      <c r="J526" s="614"/>
      <c r="K526" s="614"/>
      <c r="L526" s="614"/>
      <c r="M526" s="614"/>
    </row>
    <row r="527" spans="1:13" ht="12.75">
      <c r="A527" s="614"/>
      <c r="B527" s="614"/>
      <c r="C527" s="614"/>
      <c r="D527" s="614"/>
      <c r="E527" s="614"/>
      <c r="F527" s="614"/>
      <c r="G527" s="614"/>
      <c r="H527" s="614"/>
      <c r="I527" s="614"/>
      <c r="J527" s="614"/>
      <c r="K527" s="614"/>
      <c r="L527" s="614"/>
      <c r="M527" s="614"/>
    </row>
    <row r="528" spans="1:13" ht="12.75">
      <c r="A528" s="614"/>
      <c r="B528" s="614"/>
      <c r="C528" s="614"/>
      <c r="D528" s="614"/>
      <c r="E528" s="614"/>
      <c r="F528" s="614"/>
      <c r="G528" s="614"/>
      <c r="H528" s="614"/>
      <c r="I528" s="614"/>
      <c r="J528" s="614"/>
      <c r="K528" s="614"/>
      <c r="L528" s="614"/>
      <c r="M528" s="614"/>
    </row>
    <row r="529" spans="1:13" ht="12.75">
      <c r="A529" s="614"/>
      <c r="B529" s="614"/>
      <c r="C529" s="614"/>
      <c r="D529" s="614"/>
      <c r="E529" s="614"/>
      <c r="F529" s="614"/>
      <c r="G529" s="614"/>
      <c r="H529" s="614"/>
      <c r="I529" s="614"/>
      <c r="J529" s="614"/>
      <c r="K529" s="614"/>
      <c r="L529" s="614"/>
      <c r="M529" s="614"/>
    </row>
    <row r="530" spans="1:13" ht="12.75">
      <c r="A530" s="614"/>
      <c r="B530" s="614"/>
      <c r="C530" s="614"/>
      <c r="D530" s="614"/>
      <c r="E530" s="614"/>
      <c r="F530" s="614"/>
      <c r="G530" s="614"/>
      <c r="H530" s="614"/>
      <c r="I530" s="614"/>
      <c r="J530" s="614"/>
      <c r="K530" s="614"/>
      <c r="L530" s="614"/>
      <c r="M530" s="614"/>
    </row>
    <row r="531" spans="1:13" ht="12.75">
      <c r="A531" s="614"/>
      <c r="B531" s="614"/>
      <c r="C531" s="614"/>
      <c r="D531" s="614"/>
      <c r="E531" s="614"/>
      <c r="F531" s="614"/>
      <c r="G531" s="614"/>
      <c r="H531" s="614"/>
      <c r="I531" s="614"/>
      <c r="J531" s="614"/>
      <c r="K531" s="614"/>
      <c r="L531" s="614"/>
      <c r="M531" s="614"/>
    </row>
    <row r="532" spans="1:13" ht="12.75">
      <c r="A532" s="614"/>
      <c r="B532" s="614"/>
      <c r="C532" s="614"/>
      <c r="D532" s="614"/>
      <c r="E532" s="614"/>
      <c r="F532" s="614"/>
      <c r="G532" s="614"/>
      <c r="H532" s="614"/>
      <c r="I532" s="614"/>
      <c r="J532" s="614"/>
      <c r="K532" s="614"/>
      <c r="L532" s="614"/>
      <c r="M532" s="614"/>
    </row>
    <row r="533" spans="1:13" ht="12.75">
      <c r="A533" s="614"/>
      <c r="B533" s="614"/>
      <c r="C533" s="614"/>
      <c r="D533" s="614"/>
      <c r="E533" s="614"/>
      <c r="F533" s="614"/>
      <c r="G533" s="614"/>
      <c r="H533" s="614"/>
      <c r="I533" s="614"/>
      <c r="J533" s="614"/>
      <c r="K533" s="614"/>
      <c r="L533" s="614"/>
      <c r="M533" s="614"/>
    </row>
    <row r="534" spans="1:13" ht="12.75">
      <c r="A534" s="614"/>
      <c r="B534" s="614"/>
      <c r="C534" s="614"/>
      <c r="D534" s="614"/>
      <c r="E534" s="614"/>
      <c r="F534" s="614"/>
      <c r="G534" s="614"/>
      <c r="H534" s="614"/>
      <c r="I534" s="614"/>
      <c r="J534" s="614"/>
      <c r="K534" s="614"/>
      <c r="L534" s="614"/>
      <c r="M534" s="614"/>
    </row>
    <row r="535" spans="1:13" ht="12.75">
      <c r="A535" s="614"/>
      <c r="B535" s="614"/>
      <c r="C535" s="614"/>
      <c r="D535" s="614"/>
      <c r="E535" s="614"/>
      <c r="F535" s="614"/>
      <c r="G535" s="614"/>
      <c r="H535" s="614"/>
      <c r="I535" s="614"/>
      <c r="J535" s="614"/>
      <c r="K535" s="614"/>
      <c r="L535" s="614"/>
      <c r="M535" s="614"/>
    </row>
    <row r="536" spans="1:13" ht="12.75">
      <c r="A536" s="614"/>
      <c r="B536" s="614"/>
      <c r="C536" s="614"/>
      <c r="D536" s="614"/>
      <c r="E536" s="614"/>
      <c r="F536" s="614"/>
      <c r="G536" s="614"/>
      <c r="H536" s="614"/>
      <c r="I536" s="614"/>
      <c r="J536" s="614"/>
      <c r="K536" s="614"/>
      <c r="L536" s="614"/>
      <c r="M536" s="614"/>
    </row>
    <row r="537" spans="1:13" ht="12.75">
      <c r="A537" s="614"/>
      <c r="B537" s="614"/>
      <c r="C537" s="614"/>
      <c r="D537" s="614"/>
      <c r="E537" s="614"/>
      <c r="F537" s="614"/>
      <c r="G537" s="614"/>
      <c r="H537" s="614"/>
      <c r="I537" s="614"/>
      <c r="J537" s="614"/>
      <c r="K537" s="614"/>
      <c r="L537" s="614"/>
      <c r="M537" s="614"/>
    </row>
    <row r="538" spans="1:13" ht="12.75">
      <c r="A538" s="614"/>
      <c r="B538" s="614"/>
      <c r="C538" s="614"/>
      <c r="D538" s="614"/>
      <c r="E538" s="614"/>
      <c r="F538" s="614"/>
      <c r="G538" s="614"/>
      <c r="H538" s="614"/>
      <c r="I538" s="614"/>
      <c r="J538" s="614"/>
      <c r="K538" s="614"/>
      <c r="L538" s="614"/>
      <c r="M538" s="614"/>
    </row>
    <row r="539" spans="1:13" ht="12.75">
      <c r="A539" s="614"/>
      <c r="B539" s="614"/>
      <c r="C539" s="614"/>
      <c r="D539" s="614"/>
      <c r="E539" s="614"/>
      <c r="F539" s="614"/>
      <c r="G539" s="614"/>
      <c r="H539" s="614"/>
      <c r="I539" s="614"/>
      <c r="J539" s="614"/>
      <c r="K539" s="614"/>
      <c r="L539" s="614"/>
      <c r="M539" s="614"/>
    </row>
    <row r="540" spans="1:13" ht="12.75">
      <c r="A540" s="614"/>
      <c r="B540" s="614"/>
      <c r="C540" s="614"/>
      <c r="D540" s="614"/>
      <c r="E540" s="614"/>
      <c r="F540" s="614"/>
      <c r="G540" s="614"/>
      <c r="H540" s="614"/>
      <c r="I540" s="614"/>
      <c r="J540" s="614"/>
      <c r="K540" s="614"/>
      <c r="L540" s="614"/>
      <c r="M540" s="614"/>
    </row>
    <row r="541" spans="1:13" ht="12.75">
      <c r="A541" s="614"/>
      <c r="B541" s="614"/>
      <c r="C541" s="614"/>
      <c r="D541" s="614"/>
      <c r="E541" s="614"/>
      <c r="F541" s="614"/>
      <c r="G541" s="614"/>
      <c r="H541" s="614"/>
      <c r="I541" s="614"/>
      <c r="J541" s="614"/>
      <c r="K541" s="614"/>
      <c r="L541" s="614"/>
      <c r="M541" s="614"/>
    </row>
    <row r="542" spans="1:13" ht="12.75">
      <c r="A542" s="614"/>
      <c r="B542" s="614"/>
      <c r="C542" s="614"/>
      <c r="D542" s="614"/>
      <c r="E542" s="614"/>
      <c r="F542" s="614"/>
      <c r="G542" s="614"/>
      <c r="H542" s="614"/>
      <c r="I542" s="614"/>
      <c r="J542" s="614"/>
      <c r="K542" s="614"/>
      <c r="L542" s="614"/>
      <c r="M542" s="614"/>
    </row>
    <row r="543" spans="1:13" ht="12.75">
      <c r="A543" s="614"/>
      <c r="B543" s="614"/>
      <c r="C543" s="614"/>
      <c r="D543" s="614"/>
      <c r="E543" s="614"/>
      <c r="F543" s="614"/>
      <c r="G543" s="614"/>
      <c r="H543" s="614"/>
      <c r="I543" s="614"/>
      <c r="J543" s="614"/>
      <c r="K543" s="614"/>
      <c r="L543" s="614"/>
      <c r="M543" s="614"/>
    </row>
    <row r="544" spans="1:13" ht="12.75">
      <c r="A544" s="614"/>
      <c r="B544" s="614"/>
      <c r="C544" s="614"/>
      <c r="D544" s="614"/>
      <c r="E544" s="614"/>
      <c r="F544" s="614"/>
      <c r="G544" s="614"/>
      <c r="H544" s="614"/>
      <c r="I544" s="614"/>
      <c r="J544" s="614"/>
      <c r="K544" s="614"/>
      <c r="L544" s="614"/>
      <c r="M544" s="614"/>
    </row>
    <row r="545" spans="1:13" ht="12.75">
      <c r="A545" s="614"/>
      <c r="B545" s="614"/>
      <c r="C545" s="614"/>
      <c r="D545" s="614"/>
      <c r="E545" s="614"/>
      <c r="F545" s="614"/>
      <c r="G545" s="614"/>
      <c r="H545" s="614"/>
      <c r="I545" s="614"/>
      <c r="J545" s="614"/>
      <c r="K545" s="614"/>
      <c r="L545" s="614"/>
      <c r="M545" s="614"/>
    </row>
    <row r="546" spans="1:13" ht="12.75">
      <c r="A546" s="614"/>
      <c r="B546" s="614"/>
      <c r="C546" s="614"/>
      <c r="D546" s="614"/>
      <c r="E546" s="614"/>
      <c r="F546" s="614"/>
      <c r="G546" s="614"/>
      <c r="H546" s="614"/>
      <c r="I546" s="614"/>
      <c r="J546" s="614"/>
      <c r="K546" s="614"/>
      <c r="L546" s="614"/>
      <c r="M546" s="614"/>
    </row>
    <row r="547" spans="1:13" ht="12.75">
      <c r="A547" s="614"/>
      <c r="B547" s="614"/>
      <c r="C547" s="614"/>
      <c r="D547" s="614"/>
      <c r="E547" s="614"/>
      <c r="F547" s="614"/>
      <c r="G547" s="614"/>
      <c r="H547" s="614"/>
      <c r="I547" s="614"/>
      <c r="J547" s="614"/>
      <c r="K547" s="614"/>
      <c r="L547" s="614"/>
      <c r="M547" s="614"/>
    </row>
    <row r="548" spans="1:13" ht="12.75">
      <c r="A548" s="614"/>
      <c r="B548" s="614"/>
      <c r="C548" s="614"/>
      <c r="D548" s="614"/>
      <c r="E548" s="614"/>
      <c r="F548" s="614"/>
      <c r="G548" s="614"/>
      <c r="H548" s="614"/>
      <c r="I548" s="614"/>
      <c r="J548" s="614"/>
      <c r="K548" s="614"/>
      <c r="L548" s="614"/>
      <c r="M548" s="614"/>
    </row>
    <row r="549" spans="1:13" ht="12.75">
      <c r="A549" s="614"/>
      <c r="B549" s="614"/>
      <c r="C549" s="614"/>
      <c r="D549" s="614"/>
      <c r="E549" s="614"/>
      <c r="F549" s="614"/>
      <c r="G549" s="614"/>
      <c r="H549" s="614"/>
      <c r="I549" s="614"/>
      <c r="J549" s="614"/>
      <c r="K549" s="614"/>
      <c r="L549" s="614"/>
      <c r="M549" s="614"/>
    </row>
    <row r="550" spans="1:13" ht="12.75">
      <c r="A550" s="614"/>
      <c r="B550" s="614"/>
      <c r="C550" s="614"/>
      <c r="D550" s="614"/>
      <c r="E550" s="614"/>
      <c r="F550" s="614"/>
      <c r="G550" s="614"/>
      <c r="H550" s="614"/>
      <c r="I550" s="614"/>
      <c r="J550" s="614"/>
      <c r="K550" s="614"/>
      <c r="L550" s="614"/>
      <c r="M550" s="614"/>
    </row>
    <row r="551" spans="1:13" ht="12.75">
      <c r="A551" s="614"/>
      <c r="B551" s="614"/>
      <c r="C551" s="614"/>
      <c r="D551" s="614"/>
      <c r="E551" s="614"/>
      <c r="F551" s="614"/>
      <c r="G551" s="614"/>
      <c r="H551" s="614"/>
      <c r="I551" s="614"/>
      <c r="J551" s="614"/>
      <c r="K551" s="614"/>
      <c r="L551" s="614"/>
      <c r="M551" s="614"/>
    </row>
    <row r="552" spans="1:13" ht="12.75">
      <c r="A552" s="614"/>
      <c r="B552" s="614"/>
      <c r="C552" s="614"/>
      <c r="D552" s="614"/>
      <c r="E552" s="614"/>
      <c r="F552" s="614"/>
      <c r="G552" s="614"/>
      <c r="H552" s="614"/>
      <c r="I552" s="614"/>
      <c r="J552" s="614"/>
      <c r="K552" s="614"/>
      <c r="L552" s="614"/>
      <c r="M552" s="614"/>
    </row>
    <row r="553" spans="1:13" ht="12.75">
      <c r="A553" s="614"/>
      <c r="B553" s="614"/>
      <c r="C553" s="614"/>
      <c r="D553" s="614"/>
      <c r="E553" s="614"/>
      <c r="F553" s="614"/>
      <c r="G553" s="614"/>
      <c r="H553" s="614"/>
      <c r="I553" s="614"/>
      <c r="J553" s="614"/>
      <c r="K553" s="614"/>
      <c r="L553" s="614"/>
      <c r="M553" s="614"/>
    </row>
    <row r="554" spans="1:13" ht="12.75">
      <c r="A554" s="614"/>
      <c r="B554" s="614"/>
      <c r="C554" s="614"/>
      <c r="D554" s="614"/>
      <c r="E554" s="614"/>
      <c r="F554" s="614"/>
      <c r="G554" s="614"/>
      <c r="H554" s="614"/>
      <c r="I554" s="614"/>
      <c r="J554" s="614"/>
      <c r="K554" s="614"/>
      <c r="L554" s="614"/>
      <c r="M554" s="614"/>
    </row>
    <row r="555" spans="1:13" ht="12.75">
      <c r="A555" s="614"/>
      <c r="B555" s="614"/>
      <c r="C555" s="614"/>
      <c r="D555" s="614"/>
      <c r="E555" s="614"/>
      <c r="F555" s="614"/>
      <c r="G555" s="614"/>
      <c r="H555" s="614"/>
      <c r="I555" s="614"/>
      <c r="J555" s="614"/>
      <c r="K555" s="614"/>
      <c r="L555" s="614"/>
      <c r="M555" s="614"/>
    </row>
    <row r="556" spans="1:13" ht="12.75">
      <c r="A556" s="614"/>
      <c r="B556" s="614"/>
      <c r="C556" s="614"/>
      <c r="D556" s="614"/>
      <c r="E556" s="614"/>
      <c r="F556" s="614"/>
      <c r="G556" s="614"/>
      <c r="H556" s="614"/>
      <c r="I556" s="614"/>
      <c r="J556" s="614"/>
      <c r="K556" s="614"/>
      <c r="L556" s="614"/>
      <c r="M556" s="614"/>
    </row>
    <row r="557" spans="1:13" ht="12.75">
      <c r="A557" s="614"/>
      <c r="B557" s="614"/>
      <c r="C557" s="614"/>
      <c r="D557" s="614"/>
      <c r="E557" s="614"/>
      <c r="F557" s="614"/>
      <c r="G557" s="614"/>
      <c r="H557" s="614"/>
      <c r="I557" s="614"/>
      <c r="J557" s="614"/>
      <c r="K557" s="614"/>
      <c r="L557" s="614"/>
      <c r="M557" s="614"/>
    </row>
    <row r="558" spans="1:13" ht="12.75">
      <c r="A558" s="614"/>
      <c r="B558" s="614"/>
      <c r="C558" s="614"/>
      <c r="D558" s="614"/>
      <c r="E558" s="614"/>
      <c r="F558" s="614"/>
      <c r="G558" s="614"/>
      <c r="H558" s="614"/>
      <c r="I558" s="614"/>
      <c r="J558" s="614"/>
      <c r="K558" s="614"/>
      <c r="L558" s="614"/>
      <c r="M558" s="614"/>
    </row>
    <row r="559" spans="1:13" ht="12.75">
      <c r="A559" s="614"/>
      <c r="B559" s="614"/>
      <c r="C559" s="614"/>
      <c r="D559" s="614"/>
      <c r="E559" s="614"/>
      <c r="F559" s="614"/>
      <c r="G559" s="614"/>
      <c r="H559" s="614"/>
      <c r="I559" s="614"/>
      <c r="J559" s="614"/>
      <c r="K559" s="614"/>
      <c r="L559" s="614"/>
      <c r="M559" s="614"/>
    </row>
    <row r="560" spans="1:13" ht="12.75">
      <c r="A560" s="614"/>
      <c r="B560" s="614"/>
      <c r="C560" s="614"/>
      <c r="D560" s="614"/>
      <c r="E560" s="614"/>
      <c r="F560" s="614"/>
      <c r="G560" s="614"/>
      <c r="H560" s="614"/>
      <c r="I560" s="614"/>
      <c r="J560" s="614"/>
      <c r="K560" s="614"/>
      <c r="L560" s="614"/>
      <c r="M560" s="614"/>
    </row>
    <row r="561" spans="1:13" ht="12.75">
      <c r="A561" s="614"/>
      <c r="B561" s="614"/>
      <c r="C561" s="614"/>
      <c r="D561" s="614"/>
      <c r="E561" s="614"/>
      <c r="F561" s="614"/>
      <c r="G561" s="614"/>
      <c r="H561" s="614"/>
      <c r="I561" s="614"/>
      <c r="J561" s="614"/>
      <c r="K561" s="614"/>
      <c r="L561" s="614"/>
      <c r="M561" s="614"/>
    </row>
    <row r="562" spans="1:13" ht="12.75">
      <c r="A562" s="614"/>
      <c r="B562" s="614"/>
      <c r="C562" s="614"/>
      <c r="D562" s="614"/>
      <c r="E562" s="614"/>
      <c r="F562" s="614"/>
      <c r="G562" s="614"/>
      <c r="H562" s="614"/>
      <c r="I562" s="614"/>
      <c r="J562" s="614"/>
      <c r="K562" s="614"/>
      <c r="L562" s="614"/>
      <c r="M562" s="614"/>
    </row>
    <row r="563" spans="1:13" ht="12.75">
      <c r="A563" s="614"/>
      <c r="B563" s="614"/>
      <c r="C563" s="614"/>
      <c r="D563" s="614"/>
      <c r="E563" s="614"/>
      <c r="F563" s="614"/>
      <c r="G563" s="614"/>
      <c r="H563" s="614"/>
      <c r="I563" s="614"/>
      <c r="J563" s="614"/>
      <c r="K563" s="614"/>
      <c r="L563" s="614"/>
      <c r="M563" s="614"/>
    </row>
    <row r="564" spans="1:13" ht="12.75">
      <c r="A564" s="614"/>
      <c r="B564" s="614"/>
      <c r="C564" s="614"/>
      <c r="D564" s="614"/>
      <c r="E564" s="614"/>
      <c r="F564" s="614"/>
      <c r="G564" s="614"/>
      <c r="H564" s="614"/>
      <c r="I564" s="614"/>
      <c r="J564" s="614"/>
      <c r="K564" s="614"/>
      <c r="L564" s="614"/>
      <c r="M564" s="614"/>
    </row>
    <row r="565" spans="1:13" ht="12.75">
      <c r="A565" s="614"/>
      <c r="B565" s="614"/>
      <c r="C565" s="614"/>
      <c r="D565" s="614"/>
      <c r="E565" s="614"/>
      <c r="F565" s="614"/>
      <c r="G565" s="614"/>
      <c r="H565" s="614"/>
      <c r="I565" s="614"/>
      <c r="J565" s="614"/>
      <c r="K565" s="614"/>
      <c r="L565" s="614"/>
      <c r="M565" s="614"/>
    </row>
    <row r="566" spans="1:13" ht="12.75">
      <c r="A566" s="614"/>
      <c r="B566" s="614"/>
      <c r="C566" s="614"/>
      <c r="D566" s="614"/>
      <c r="E566" s="614"/>
      <c r="F566" s="614"/>
      <c r="G566" s="614"/>
      <c r="H566" s="614"/>
      <c r="I566" s="614"/>
      <c r="J566" s="614"/>
      <c r="K566" s="614"/>
      <c r="L566" s="614"/>
      <c r="M566" s="614"/>
    </row>
    <row r="567" spans="1:13" ht="12.75">
      <c r="A567" s="614"/>
      <c r="B567" s="614"/>
      <c r="C567" s="614"/>
      <c r="D567" s="614"/>
      <c r="E567" s="614"/>
      <c r="F567" s="614"/>
      <c r="G567" s="614"/>
      <c r="H567" s="614"/>
      <c r="I567" s="614"/>
      <c r="J567" s="614"/>
      <c r="K567" s="614"/>
      <c r="L567" s="614"/>
      <c r="M567" s="614"/>
    </row>
    <row r="568" spans="1:13" ht="12.75">
      <c r="A568" s="614"/>
      <c r="B568" s="614"/>
      <c r="C568" s="614"/>
      <c r="D568" s="614"/>
      <c r="E568" s="614"/>
      <c r="F568" s="614"/>
      <c r="G568" s="614"/>
      <c r="H568" s="614"/>
      <c r="I568" s="614"/>
      <c r="J568" s="614"/>
      <c r="K568" s="614"/>
      <c r="L568" s="614"/>
      <c r="M568" s="614"/>
    </row>
    <row r="569" spans="1:13" ht="12.75">
      <c r="A569" s="614"/>
      <c r="B569" s="614"/>
      <c r="C569" s="614"/>
      <c r="D569" s="614"/>
      <c r="E569" s="614"/>
      <c r="F569" s="614"/>
      <c r="G569" s="614"/>
      <c r="H569" s="614"/>
      <c r="I569" s="614"/>
      <c r="J569" s="614"/>
      <c r="K569" s="614"/>
      <c r="L569" s="614"/>
      <c r="M569" s="614"/>
    </row>
    <row r="570" spans="1:13" ht="12.75">
      <c r="A570" s="614"/>
      <c r="B570" s="614"/>
      <c r="C570" s="614"/>
      <c r="D570" s="614"/>
      <c r="E570" s="614"/>
      <c r="F570" s="614"/>
      <c r="G570" s="614"/>
      <c r="H570" s="614"/>
      <c r="I570" s="614"/>
      <c r="J570" s="614"/>
      <c r="K570" s="614"/>
      <c r="L570" s="614"/>
      <c r="M570" s="614"/>
    </row>
    <row r="571" spans="1:13" ht="12.75">
      <c r="A571" s="614"/>
      <c r="B571" s="614"/>
      <c r="C571" s="614"/>
      <c r="D571" s="614"/>
      <c r="E571" s="614"/>
      <c r="F571" s="614"/>
      <c r="G571" s="614"/>
      <c r="H571" s="614"/>
      <c r="I571" s="614"/>
      <c r="J571" s="614"/>
      <c r="K571" s="614"/>
      <c r="L571" s="614"/>
      <c r="M571" s="614"/>
    </row>
    <row r="572" spans="1:13" ht="12.75">
      <c r="A572" s="614"/>
      <c r="B572" s="614"/>
      <c r="C572" s="614"/>
      <c r="D572" s="614"/>
      <c r="E572" s="614"/>
      <c r="F572" s="614"/>
      <c r="G572" s="614"/>
      <c r="H572" s="614"/>
      <c r="I572" s="614"/>
      <c r="J572" s="614"/>
      <c r="K572" s="614"/>
      <c r="L572" s="614"/>
      <c r="M572" s="614"/>
    </row>
    <row r="573" spans="1:13" ht="12.75">
      <c r="A573" s="614"/>
      <c r="B573" s="614"/>
      <c r="C573" s="614"/>
      <c r="D573" s="614"/>
      <c r="E573" s="614"/>
      <c r="F573" s="614"/>
      <c r="G573" s="614"/>
      <c r="H573" s="614"/>
      <c r="I573" s="614"/>
      <c r="J573" s="614"/>
      <c r="K573" s="614"/>
      <c r="L573" s="614"/>
      <c r="M573" s="614"/>
    </row>
    <row r="574" spans="1:13" ht="12.75">
      <c r="A574" s="614"/>
      <c r="B574" s="614"/>
      <c r="C574" s="614"/>
      <c r="D574" s="614"/>
      <c r="E574" s="614"/>
      <c r="F574" s="614"/>
      <c r="G574" s="614"/>
      <c r="H574" s="614"/>
      <c r="I574" s="614"/>
      <c r="J574" s="614"/>
      <c r="K574" s="614"/>
      <c r="L574" s="614"/>
      <c r="M574" s="614"/>
    </row>
    <row r="575" spans="1:13" ht="12.75">
      <c r="A575" s="614"/>
      <c r="B575" s="614"/>
      <c r="C575" s="614"/>
      <c r="D575" s="614"/>
      <c r="E575" s="614"/>
      <c r="F575" s="614"/>
      <c r="G575" s="614"/>
      <c r="H575" s="614"/>
      <c r="I575" s="614"/>
      <c r="J575" s="614"/>
      <c r="K575" s="614"/>
      <c r="L575" s="614"/>
      <c r="M575" s="614"/>
    </row>
    <row r="576" spans="1:13" ht="12.75">
      <c r="A576" s="614"/>
      <c r="B576" s="614"/>
      <c r="C576" s="614"/>
      <c r="D576" s="614"/>
      <c r="E576" s="614"/>
      <c r="F576" s="614"/>
      <c r="G576" s="614"/>
      <c r="H576" s="614"/>
      <c r="I576" s="614"/>
      <c r="J576" s="614"/>
      <c r="K576" s="614"/>
      <c r="L576" s="614"/>
      <c r="M576" s="614"/>
    </row>
    <row r="577" spans="1:13" ht="12.75">
      <c r="A577" s="614"/>
      <c r="B577" s="614"/>
      <c r="C577" s="614"/>
      <c r="D577" s="614"/>
      <c r="E577" s="614"/>
      <c r="F577" s="614"/>
      <c r="G577" s="614"/>
      <c r="H577" s="614"/>
      <c r="I577" s="614"/>
      <c r="J577" s="614"/>
      <c r="K577" s="614"/>
      <c r="L577" s="614"/>
      <c r="M577" s="614"/>
    </row>
    <row r="578" spans="1:13" ht="12.75">
      <c r="A578" s="614"/>
      <c r="B578" s="614"/>
      <c r="C578" s="614"/>
      <c r="D578" s="614"/>
      <c r="E578" s="614"/>
      <c r="F578" s="614"/>
      <c r="G578" s="614"/>
      <c r="H578" s="614"/>
      <c r="I578" s="614"/>
      <c r="J578" s="614"/>
      <c r="K578" s="614"/>
      <c r="L578" s="614"/>
      <c r="M578" s="614"/>
    </row>
    <row r="579" spans="1:13" ht="12.75">
      <c r="A579" s="614"/>
      <c r="B579" s="614"/>
      <c r="C579" s="614"/>
      <c r="D579" s="614"/>
      <c r="E579" s="614"/>
      <c r="F579" s="614"/>
      <c r="G579" s="614"/>
      <c r="H579" s="614"/>
      <c r="I579" s="614"/>
      <c r="J579" s="614"/>
      <c r="K579" s="614"/>
      <c r="L579" s="614"/>
      <c r="M579" s="614"/>
    </row>
    <row r="580" spans="1:13" ht="12.75">
      <c r="A580" s="614"/>
      <c r="B580" s="614"/>
      <c r="C580" s="614"/>
      <c r="D580" s="614"/>
      <c r="E580" s="614"/>
      <c r="F580" s="614"/>
      <c r="G580" s="614"/>
      <c r="H580" s="614"/>
      <c r="I580" s="614"/>
      <c r="J580" s="614"/>
      <c r="K580" s="614"/>
      <c r="L580" s="614"/>
      <c r="M580" s="614"/>
    </row>
    <row r="581" spans="1:13" ht="12.75">
      <c r="A581" s="614"/>
      <c r="B581" s="614"/>
      <c r="C581" s="614"/>
      <c r="D581" s="614"/>
      <c r="E581" s="614"/>
      <c r="F581" s="614"/>
      <c r="G581" s="614"/>
      <c r="H581" s="614"/>
      <c r="I581" s="614"/>
      <c r="J581" s="614"/>
      <c r="K581" s="614"/>
      <c r="L581" s="614"/>
      <c r="M581" s="614"/>
    </row>
    <row r="582" spans="1:13" ht="12.75">
      <c r="A582" s="614"/>
      <c r="B582" s="614"/>
      <c r="C582" s="614"/>
      <c r="D582" s="614"/>
      <c r="E582" s="614"/>
      <c r="F582" s="614"/>
      <c r="G582" s="614"/>
      <c r="H582" s="614"/>
      <c r="I582" s="614"/>
      <c r="J582" s="614"/>
      <c r="K582" s="614"/>
      <c r="L582" s="614"/>
      <c r="M582" s="614"/>
    </row>
    <row r="583" spans="1:13" ht="12.75">
      <c r="A583" s="614"/>
      <c r="B583" s="614"/>
      <c r="C583" s="614"/>
      <c r="D583" s="614"/>
      <c r="E583" s="614"/>
      <c r="F583" s="614"/>
      <c r="G583" s="614"/>
      <c r="H583" s="614"/>
      <c r="I583" s="614"/>
      <c r="J583" s="614"/>
      <c r="K583" s="614"/>
      <c r="L583" s="614"/>
      <c r="M583" s="614"/>
    </row>
    <row r="584" spans="1:13" ht="12.75">
      <c r="A584" s="614"/>
      <c r="B584" s="614"/>
      <c r="C584" s="614"/>
      <c r="D584" s="614"/>
      <c r="E584" s="614"/>
      <c r="F584" s="614"/>
      <c r="G584" s="614"/>
      <c r="H584" s="614"/>
      <c r="I584" s="614"/>
      <c r="J584" s="614"/>
      <c r="K584" s="614"/>
      <c r="L584" s="614"/>
      <c r="M584" s="614"/>
    </row>
    <row r="585" spans="1:13" ht="12.75">
      <c r="A585" s="614"/>
      <c r="B585" s="614"/>
      <c r="C585" s="614"/>
      <c r="D585" s="614"/>
      <c r="E585" s="614"/>
      <c r="F585" s="614"/>
      <c r="G585" s="614"/>
      <c r="H585" s="614"/>
      <c r="I585" s="614"/>
      <c r="J585" s="614"/>
      <c r="K585" s="614"/>
      <c r="L585" s="614"/>
      <c r="M585" s="614"/>
    </row>
    <row r="586" spans="1:13" ht="12.75">
      <c r="A586" s="614"/>
      <c r="B586" s="614"/>
      <c r="C586" s="614"/>
      <c r="D586" s="614"/>
      <c r="E586" s="614"/>
      <c r="F586" s="614"/>
      <c r="G586" s="614"/>
      <c r="H586" s="614"/>
      <c r="I586" s="614"/>
      <c r="J586" s="614"/>
      <c r="K586" s="614"/>
      <c r="L586" s="614"/>
      <c r="M586" s="614"/>
    </row>
    <row r="587" spans="1:13" ht="12.75">
      <c r="A587" s="614"/>
      <c r="B587" s="614"/>
      <c r="C587" s="614"/>
      <c r="D587" s="614"/>
      <c r="E587" s="614"/>
      <c r="F587" s="614"/>
      <c r="G587" s="614"/>
      <c r="H587" s="614"/>
      <c r="I587" s="614"/>
      <c r="J587" s="614"/>
      <c r="K587" s="614"/>
      <c r="L587" s="614"/>
      <c r="M587" s="614"/>
    </row>
    <row r="588" spans="1:13" ht="12.75">
      <c r="A588" s="614"/>
      <c r="B588" s="614"/>
      <c r="C588" s="614"/>
      <c r="D588" s="614"/>
      <c r="E588" s="614"/>
      <c r="F588" s="614"/>
      <c r="G588" s="614"/>
      <c r="H588" s="614"/>
      <c r="I588" s="614"/>
      <c r="J588" s="614"/>
      <c r="K588" s="614"/>
      <c r="L588" s="614"/>
      <c r="M588" s="614"/>
    </row>
    <row r="589" spans="1:13" ht="12.75">
      <c r="A589" s="614"/>
      <c r="B589" s="614"/>
      <c r="C589" s="614"/>
      <c r="D589" s="614"/>
      <c r="E589" s="614"/>
      <c r="F589" s="614"/>
      <c r="G589" s="614"/>
      <c r="H589" s="614"/>
      <c r="I589" s="614"/>
      <c r="J589" s="614"/>
      <c r="K589" s="614"/>
      <c r="L589" s="614"/>
      <c r="M589" s="614"/>
    </row>
    <row r="590" spans="1:13" ht="12.75">
      <c r="A590" s="614"/>
      <c r="B590" s="614"/>
      <c r="C590" s="614"/>
      <c r="D590" s="614"/>
      <c r="E590" s="614"/>
      <c r="F590" s="614"/>
      <c r="G590" s="614"/>
      <c r="H590" s="614"/>
      <c r="I590" s="614"/>
      <c r="J590" s="614"/>
      <c r="K590" s="614"/>
      <c r="L590" s="614"/>
      <c r="M590" s="614"/>
    </row>
    <row r="591" spans="1:13" ht="12.75">
      <c r="A591" s="614"/>
      <c r="B591" s="614"/>
      <c r="C591" s="614"/>
      <c r="D591" s="614"/>
      <c r="E591" s="614"/>
      <c r="F591" s="614"/>
      <c r="G591" s="614"/>
      <c r="H591" s="614"/>
      <c r="I591" s="614"/>
      <c r="J591" s="614"/>
      <c r="K591" s="614"/>
      <c r="L591" s="614"/>
      <c r="M591" s="614"/>
    </row>
    <row r="592" spans="1:13" ht="12.75">
      <c r="A592" s="614"/>
      <c r="B592" s="614"/>
      <c r="C592" s="614"/>
      <c r="D592" s="614"/>
      <c r="E592" s="614"/>
      <c r="F592" s="614"/>
      <c r="G592" s="614"/>
      <c r="H592" s="614"/>
      <c r="I592" s="614"/>
      <c r="J592" s="614"/>
      <c r="K592" s="614"/>
      <c r="L592" s="614"/>
      <c r="M592" s="614"/>
    </row>
    <row r="593" spans="1:13" ht="12.75">
      <c r="A593" s="614"/>
      <c r="B593" s="614"/>
      <c r="C593" s="614"/>
      <c r="D593" s="614"/>
      <c r="E593" s="614"/>
      <c r="F593" s="614"/>
      <c r="G593" s="614"/>
      <c r="H593" s="614"/>
      <c r="I593" s="614"/>
      <c r="J593" s="614"/>
      <c r="K593" s="614"/>
      <c r="L593" s="614"/>
      <c r="M593" s="614"/>
    </row>
    <row r="594" spans="1:13" ht="12.75">
      <c r="A594" s="614"/>
      <c r="B594" s="614"/>
      <c r="C594" s="614"/>
      <c r="D594" s="614"/>
      <c r="E594" s="614"/>
      <c r="F594" s="614"/>
      <c r="G594" s="614"/>
      <c r="H594" s="614"/>
      <c r="I594" s="614"/>
      <c r="J594" s="614"/>
      <c r="K594" s="614"/>
      <c r="L594" s="614"/>
      <c r="M594" s="614"/>
    </row>
    <row r="595" spans="1:13" ht="12.75">
      <c r="A595" s="614"/>
      <c r="B595" s="614"/>
      <c r="C595" s="614"/>
      <c r="D595" s="614"/>
      <c r="E595" s="614"/>
      <c r="F595" s="614"/>
      <c r="G595" s="614"/>
      <c r="H595" s="614"/>
      <c r="I595" s="614"/>
      <c r="J595" s="614"/>
      <c r="K595" s="614"/>
      <c r="L595" s="614"/>
      <c r="M595" s="614"/>
    </row>
    <row r="596" spans="1:13" ht="12.75">
      <c r="A596" s="614"/>
      <c r="B596" s="614"/>
      <c r="C596" s="614"/>
      <c r="D596" s="614"/>
      <c r="E596" s="614"/>
      <c r="F596" s="614"/>
      <c r="G596" s="614"/>
      <c r="H596" s="614"/>
      <c r="I596" s="614"/>
      <c r="J596" s="614"/>
      <c r="K596" s="614"/>
      <c r="L596" s="614"/>
      <c r="M596" s="614"/>
    </row>
    <row r="597" spans="1:13" ht="12.75">
      <c r="A597" s="614"/>
      <c r="B597" s="614"/>
      <c r="C597" s="614"/>
      <c r="D597" s="614"/>
      <c r="E597" s="614"/>
      <c r="F597" s="614"/>
      <c r="G597" s="614"/>
      <c r="H597" s="614"/>
      <c r="I597" s="614"/>
      <c r="J597" s="614"/>
      <c r="K597" s="614"/>
      <c r="L597" s="614"/>
      <c r="M597" s="614"/>
    </row>
    <row r="598" spans="1:13" ht="12.75">
      <c r="A598" s="614"/>
      <c r="B598" s="614"/>
      <c r="C598" s="614"/>
      <c r="D598" s="614"/>
      <c r="E598" s="614"/>
      <c r="F598" s="614"/>
      <c r="G598" s="614"/>
      <c r="H598" s="614"/>
      <c r="I598" s="614"/>
      <c r="J598" s="614"/>
      <c r="K598" s="614"/>
      <c r="L598" s="614"/>
      <c r="M598" s="614"/>
    </row>
    <row r="599" spans="1:13" ht="12.75">
      <c r="A599" s="614"/>
      <c r="B599" s="614"/>
      <c r="C599" s="614"/>
      <c r="D599" s="614"/>
      <c r="E599" s="614"/>
      <c r="F599" s="614"/>
      <c r="G599" s="614"/>
      <c r="H599" s="614"/>
      <c r="I599" s="614"/>
      <c r="J599" s="614"/>
      <c r="K599" s="614"/>
      <c r="L599" s="614"/>
      <c r="M599" s="614"/>
    </row>
    <row r="600" spans="1:13" ht="12.75">
      <c r="A600" s="614"/>
      <c r="B600" s="614"/>
      <c r="C600" s="614"/>
      <c r="D600" s="614"/>
      <c r="E600" s="614"/>
      <c r="F600" s="614"/>
      <c r="G600" s="614"/>
      <c r="H600" s="614"/>
      <c r="I600" s="614"/>
      <c r="J600" s="614"/>
      <c r="K600" s="614"/>
      <c r="L600" s="614"/>
      <c r="M600" s="614"/>
    </row>
    <row r="601" spans="1:13" ht="12.75">
      <c r="A601" s="614"/>
      <c r="B601" s="614"/>
      <c r="C601" s="614"/>
      <c r="D601" s="614"/>
      <c r="E601" s="614"/>
      <c r="F601" s="614"/>
      <c r="G601" s="614"/>
      <c r="H601" s="614"/>
      <c r="I601" s="614"/>
      <c r="J601" s="614"/>
      <c r="K601" s="614"/>
      <c r="L601" s="614"/>
      <c r="M601" s="614"/>
    </row>
    <row r="602" spans="1:13" ht="12.75">
      <c r="A602" s="614"/>
      <c r="B602" s="614"/>
      <c r="C602" s="614"/>
      <c r="D602" s="614"/>
      <c r="E602" s="614"/>
      <c r="F602" s="614"/>
      <c r="G602" s="614"/>
      <c r="H602" s="614"/>
      <c r="I602" s="614"/>
      <c r="J602" s="614"/>
      <c r="K602" s="614"/>
      <c r="L602" s="614"/>
      <c r="M602" s="614"/>
    </row>
    <row r="603" spans="1:13" ht="12.75">
      <c r="A603" s="614"/>
      <c r="B603" s="614"/>
      <c r="C603" s="614"/>
      <c r="D603" s="614"/>
      <c r="E603" s="614"/>
      <c r="F603" s="614"/>
      <c r="G603" s="614"/>
      <c r="H603" s="614"/>
      <c r="I603" s="614"/>
      <c r="J603" s="614"/>
      <c r="K603" s="614"/>
      <c r="L603" s="614"/>
      <c r="M603" s="614"/>
    </row>
    <row r="604" spans="1:13" ht="12.75">
      <c r="A604" s="614"/>
      <c r="B604" s="614"/>
      <c r="C604" s="614"/>
      <c r="D604" s="614"/>
      <c r="E604" s="614"/>
      <c r="F604" s="614"/>
      <c r="G604" s="614"/>
      <c r="H604" s="614"/>
      <c r="I604" s="614"/>
      <c r="J604" s="614"/>
      <c r="K604" s="614"/>
      <c r="L604" s="614"/>
      <c r="M604" s="614"/>
    </row>
    <row r="605" spans="1:13" ht="12.75">
      <c r="A605" s="614"/>
      <c r="B605" s="614"/>
      <c r="C605" s="614"/>
      <c r="D605" s="614"/>
      <c r="E605" s="614"/>
      <c r="F605" s="614"/>
      <c r="G605" s="614"/>
      <c r="H605" s="614"/>
      <c r="I605" s="614"/>
      <c r="J605" s="614"/>
      <c r="K605" s="614"/>
      <c r="L605" s="614"/>
      <c r="M605" s="614"/>
    </row>
    <row r="606" spans="1:13" ht="12.75">
      <c r="A606" s="614"/>
      <c r="B606" s="614"/>
      <c r="C606" s="614"/>
      <c r="D606" s="614"/>
      <c r="E606" s="614"/>
      <c r="F606" s="614"/>
      <c r="G606" s="614"/>
      <c r="H606" s="614"/>
      <c r="I606" s="614"/>
      <c r="J606" s="614"/>
      <c r="K606" s="614"/>
      <c r="L606" s="614"/>
      <c r="M606" s="614"/>
    </row>
    <row r="607" spans="1:13" ht="12.75">
      <c r="A607" s="614"/>
      <c r="B607" s="614"/>
      <c r="C607" s="614"/>
      <c r="D607" s="614"/>
      <c r="E607" s="614"/>
      <c r="F607" s="614"/>
      <c r="G607" s="614"/>
      <c r="H607" s="614"/>
      <c r="I607" s="614"/>
      <c r="J607" s="614"/>
      <c r="K607" s="614"/>
      <c r="L607" s="614"/>
      <c r="M607" s="614"/>
    </row>
    <row r="608" spans="1:13" ht="12.75">
      <c r="A608" s="614"/>
      <c r="B608" s="614"/>
      <c r="C608" s="614"/>
      <c r="D608" s="614"/>
      <c r="E608" s="614"/>
      <c r="F608" s="614"/>
      <c r="G608" s="614"/>
      <c r="H608" s="614"/>
      <c r="I608" s="614"/>
      <c r="J608" s="614"/>
      <c r="K608" s="614"/>
      <c r="L608" s="614"/>
      <c r="M608" s="614"/>
    </row>
    <row r="609" spans="1:13" ht="12.75">
      <c r="A609" s="614"/>
      <c r="B609" s="614"/>
      <c r="C609" s="614"/>
      <c r="D609" s="614"/>
      <c r="E609" s="614"/>
      <c r="F609" s="614"/>
      <c r="G609" s="614"/>
      <c r="H609" s="614"/>
      <c r="I609" s="614"/>
      <c r="J609" s="614"/>
      <c r="K609" s="614"/>
      <c r="L609" s="614"/>
      <c r="M609" s="614"/>
    </row>
    <row r="610" spans="1:13" ht="12.75">
      <c r="A610" s="614"/>
      <c r="B610" s="614"/>
      <c r="C610" s="614"/>
      <c r="D610" s="614"/>
      <c r="E610" s="614"/>
      <c r="F610" s="614"/>
      <c r="G610" s="614"/>
      <c r="H610" s="614"/>
      <c r="I610" s="614"/>
      <c r="J610" s="614"/>
      <c r="K610" s="614"/>
      <c r="L610" s="614"/>
      <c r="M610" s="614"/>
    </row>
    <row r="611" spans="1:13" ht="12.75">
      <c r="A611" s="614"/>
      <c r="B611" s="614"/>
      <c r="C611" s="614"/>
      <c r="D611" s="614"/>
      <c r="E611" s="614"/>
      <c r="F611" s="614"/>
      <c r="G611" s="614"/>
      <c r="H611" s="614"/>
      <c r="I611" s="614"/>
      <c r="J611" s="614"/>
      <c r="K611" s="614"/>
      <c r="L611" s="614"/>
      <c r="M611" s="614"/>
    </row>
    <row r="612" spans="1:13" ht="12.75">
      <c r="A612" s="614"/>
      <c r="B612" s="614"/>
      <c r="C612" s="614"/>
      <c r="D612" s="614"/>
      <c r="E612" s="614"/>
      <c r="F612" s="614"/>
      <c r="G612" s="614"/>
      <c r="H612" s="614"/>
      <c r="I612" s="614"/>
      <c r="J612" s="614"/>
      <c r="K612" s="614"/>
      <c r="L612" s="614"/>
      <c r="M612" s="614"/>
    </row>
    <row r="613" spans="1:13" ht="12.75">
      <c r="A613" s="614"/>
      <c r="B613" s="614"/>
      <c r="C613" s="614"/>
      <c r="D613" s="614"/>
      <c r="E613" s="614"/>
      <c r="F613" s="614"/>
      <c r="G613" s="614"/>
      <c r="H613" s="614"/>
      <c r="I613" s="614"/>
      <c r="J613" s="614"/>
      <c r="K613" s="614"/>
      <c r="L613" s="614"/>
      <c r="M613" s="614"/>
    </row>
    <row r="614" spans="1:13" ht="12.75">
      <c r="A614" s="614"/>
      <c r="B614" s="614"/>
      <c r="C614" s="614"/>
      <c r="D614" s="614"/>
      <c r="E614" s="614"/>
      <c r="F614" s="614"/>
      <c r="G614" s="614"/>
      <c r="H614" s="614"/>
      <c r="I614" s="614"/>
      <c r="J614" s="614"/>
      <c r="K614" s="614"/>
      <c r="L614" s="614"/>
      <c r="M614" s="614"/>
    </row>
    <row r="615" spans="1:13" ht="12.75">
      <c r="A615" s="614"/>
      <c r="B615" s="614"/>
      <c r="C615" s="614"/>
      <c r="D615" s="614"/>
      <c r="E615" s="614"/>
      <c r="F615" s="614"/>
      <c r="G615" s="614"/>
      <c r="H615" s="614"/>
      <c r="I615" s="614"/>
      <c r="J615" s="614"/>
      <c r="K615" s="614"/>
      <c r="L615" s="614"/>
      <c r="M615" s="614"/>
    </row>
    <row r="616" spans="1:13" ht="12.75">
      <c r="A616" s="614"/>
      <c r="B616" s="614"/>
      <c r="C616" s="614"/>
      <c r="D616" s="614"/>
      <c r="E616" s="614"/>
      <c r="F616" s="614"/>
      <c r="G616" s="614"/>
      <c r="H616" s="614"/>
      <c r="I616" s="614"/>
      <c r="J616" s="614"/>
      <c r="K616" s="614"/>
      <c r="L616" s="614"/>
      <c r="M616" s="614"/>
    </row>
    <row r="617" spans="1:13" ht="12.75">
      <c r="A617" s="614"/>
      <c r="B617" s="614"/>
      <c r="C617" s="614"/>
      <c r="D617" s="614"/>
      <c r="E617" s="614"/>
      <c r="F617" s="614"/>
      <c r="G617" s="614"/>
      <c r="H617" s="614"/>
      <c r="I617" s="614"/>
      <c r="J617" s="614"/>
      <c r="K617" s="614"/>
      <c r="L617" s="614"/>
      <c r="M617" s="614"/>
    </row>
    <row r="618" spans="1:13" ht="12.75">
      <c r="A618" s="614"/>
      <c r="B618" s="614"/>
      <c r="C618" s="614"/>
      <c r="D618" s="614"/>
      <c r="E618" s="614"/>
      <c r="F618" s="614"/>
      <c r="G618" s="614"/>
      <c r="H618" s="614"/>
      <c r="I618" s="614"/>
      <c r="J618" s="614"/>
      <c r="K618" s="614"/>
      <c r="L618" s="614"/>
      <c r="M618" s="614"/>
    </row>
    <row r="619" spans="1:13" ht="12.75">
      <c r="A619" s="614"/>
      <c r="B619" s="614"/>
      <c r="C619" s="614"/>
      <c r="D619" s="614"/>
      <c r="E619" s="614"/>
      <c r="F619" s="614"/>
      <c r="G619" s="614"/>
      <c r="H619" s="614"/>
      <c r="I619" s="614"/>
      <c r="J619" s="614"/>
      <c r="K619" s="614"/>
      <c r="L619" s="614"/>
      <c r="M619" s="614"/>
    </row>
    <row r="620" spans="1:13" ht="12.75">
      <c r="A620" s="614"/>
      <c r="B620" s="614"/>
      <c r="C620" s="614"/>
      <c r="D620" s="614"/>
      <c r="E620" s="614"/>
      <c r="F620" s="614"/>
      <c r="G620" s="614"/>
      <c r="H620" s="614"/>
      <c r="I620" s="614"/>
      <c r="J620" s="614"/>
      <c r="K620" s="614"/>
      <c r="L620" s="614"/>
      <c r="M620" s="614"/>
    </row>
    <row r="621" spans="1:13" ht="12.75">
      <c r="A621" s="614"/>
      <c r="B621" s="614"/>
      <c r="C621" s="614"/>
      <c r="D621" s="614"/>
      <c r="E621" s="614"/>
      <c r="F621" s="614"/>
      <c r="G621" s="614"/>
      <c r="H621" s="614"/>
      <c r="I621" s="614"/>
      <c r="J621" s="614"/>
      <c r="K621" s="614"/>
      <c r="L621" s="614"/>
      <c r="M621" s="614"/>
    </row>
    <row r="622" spans="1:13" ht="12.75">
      <c r="A622" s="614"/>
      <c r="B622" s="614"/>
      <c r="C622" s="614"/>
      <c r="D622" s="614"/>
      <c r="E622" s="614"/>
      <c r="F622" s="614"/>
      <c r="G622" s="614"/>
      <c r="H622" s="614"/>
      <c r="I622" s="614"/>
      <c r="J622" s="614"/>
      <c r="K622" s="614"/>
      <c r="L622" s="614"/>
      <c r="M622" s="614"/>
    </row>
    <row r="623" spans="1:13" ht="12.75">
      <c r="A623" s="614"/>
      <c r="B623" s="614"/>
      <c r="C623" s="614"/>
      <c r="D623" s="614"/>
      <c r="E623" s="614"/>
      <c r="F623" s="614"/>
      <c r="G623" s="614"/>
      <c r="H623" s="614"/>
      <c r="I623" s="614"/>
      <c r="J623" s="614"/>
      <c r="K623" s="614"/>
      <c r="L623" s="614"/>
      <c r="M623" s="614"/>
    </row>
    <row r="624" spans="1:13" ht="12.75">
      <c r="A624" s="614"/>
      <c r="B624" s="614"/>
      <c r="C624" s="614"/>
      <c r="D624" s="614"/>
      <c r="E624" s="614"/>
      <c r="F624" s="614"/>
      <c r="G624" s="614"/>
      <c r="H624" s="614"/>
      <c r="I624" s="614"/>
      <c r="J624" s="614"/>
      <c r="K624" s="614"/>
      <c r="L624" s="614"/>
      <c r="M624" s="614"/>
    </row>
    <row r="625" spans="1:13" ht="12.75">
      <c r="A625" s="614"/>
      <c r="B625" s="614"/>
      <c r="C625" s="614"/>
      <c r="D625" s="614"/>
      <c r="E625" s="614"/>
      <c r="F625" s="614"/>
      <c r="G625" s="614"/>
      <c r="H625" s="614"/>
      <c r="I625" s="614"/>
      <c r="J625" s="614"/>
      <c r="K625" s="614"/>
      <c r="L625" s="614"/>
      <c r="M625" s="614"/>
    </row>
    <row r="626" spans="1:13" ht="12.75">
      <c r="A626" s="614"/>
      <c r="B626" s="614"/>
      <c r="C626" s="614"/>
      <c r="D626" s="614"/>
      <c r="E626" s="614"/>
      <c r="F626" s="614"/>
      <c r="G626" s="614"/>
      <c r="H626" s="614"/>
      <c r="I626" s="614"/>
      <c r="J626" s="614"/>
      <c r="K626" s="614"/>
      <c r="L626" s="614"/>
      <c r="M626" s="614"/>
    </row>
    <row r="627" spans="1:13" ht="12.75">
      <c r="A627" s="614"/>
      <c r="B627" s="614"/>
      <c r="C627" s="614"/>
      <c r="D627" s="614"/>
      <c r="E627" s="614"/>
      <c r="F627" s="614"/>
      <c r="G627" s="614"/>
      <c r="H627" s="614"/>
      <c r="I627" s="614"/>
      <c r="J627" s="614"/>
      <c r="K627" s="614"/>
      <c r="L627" s="614"/>
      <c r="M627" s="614"/>
    </row>
    <row r="628" spans="1:13" ht="12.75">
      <c r="A628" s="614"/>
      <c r="B628" s="614"/>
      <c r="C628" s="614"/>
      <c r="D628" s="614"/>
      <c r="E628" s="614"/>
      <c r="F628" s="614"/>
      <c r="G628" s="614"/>
      <c r="H628" s="614"/>
      <c r="I628" s="614"/>
      <c r="J628" s="614"/>
      <c r="K628" s="614"/>
      <c r="L628" s="614"/>
      <c r="M628" s="614"/>
    </row>
    <row r="629" spans="1:13" ht="12.75">
      <c r="A629" s="614"/>
      <c r="B629" s="614"/>
      <c r="C629" s="614"/>
      <c r="D629" s="614"/>
      <c r="E629" s="614"/>
      <c r="F629" s="614"/>
      <c r="G629" s="614"/>
      <c r="H629" s="614"/>
      <c r="I629" s="614"/>
      <c r="J629" s="614"/>
      <c r="K629" s="614"/>
      <c r="L629" s="614"/>
      <c r="M629" s="614"/>
    </row>
    <row r="630" spans="1:13" ht="12.75">
      <c r="A630" s="614"/>
      <c r="B630" s="614"/>
      <c r="C630" s="614"/>
      <c r="D630" s="614"/>
      <c r="E630" s="614"/>
      <c r="F630" s="614"/>
      <c r="G630" s="614"/>
      <c r="H630" s="614"/>
      <c r="I630" s="614"/>
      <c r="J630" s="614"/>
      <c r="K630" s="614"/>
      <c r="L630" s="614"/>
      <c r="M630" s="614"/>
    </row>
    <row r="631" spans="1:13" ht="12.75">
      <c r="A631" s="614"/>
      <c r="B631" s="614"/>
      <c r="C631" s="614"/>
      <c r="D631" s="614"/>
      <c r="E631" s="614"/>
      <c r="F631" s="614"/>
      <c r="G631" s="614"/>
      <c r="H631" s="614"/>
      <c r="I631" s="614"/>
      <c r="J631" s="614"/>
      <c r="K631" s="614"/>
      <c r="L631" s="614"/>
      <c r="M631" s="614"/>
    </row>
    <row r="632" spans="1:13" ht="12.75">
      <c r="A632" s="614"/>
      <c r="B632" s="614"/>
      <c r="C632" s="614"/>
      <c r="D632" s="614"/>
      <c r="E632" s="614"/>
      <c r="F632" s="614"/>
      <c r="G632" s="614"/>
      <c r="H632" s="614"/>
      <c r="I632" s="614"/>
      <c r="J632" s="614"/>
      <c r="K632" s="614"/>
      <c r="L632" s="614"/>
      <c r="M632" s="614"/>
    </row>
    <row r="633" spans="1:13" ht="12.75">
      <c r="A633" s="614"/>
      <c r="B633" s="614"/>
      <c r="C633" s="614"/>
      <c r="D633" s="614"/>
      <c r="E633" s="614"/>
      <c r="F633" s="614"/>
      <c r="G633" s="614"/>
      <c r="H633" s="614"/>
      <c r="I633" s="614"/>
      <c r="J633" s="614"/>
      <c r="K633" s="614"/>
      <c r="L633" s="614"/>
      <c r="M633" s="614"/>
    </row>
    <row r="634" spans="1:13" ht="12.75">
      <c r="A634" s="614"/>
      <c r="B634" s="614"/>
      <c r="C634" s="614"/>
      <c r="D634" s="614"/>
      <c r="E634" s="614"/>
      <c r="F634" s="614"/>
      <c r="G634" s="614"/>
      <c r="H634" s="614"/>
      <c r="I634" s="614"/>
      <c r="J634" s="614"/>
      <c r="K634" s="614"/>
      <c r="L634" s="614"/>
      <c r="M634" s="614"/>
    </row>
    <row r="635" spans="1:13" ht="12.75">
      <c r="A635" s="614"/>
      <c r="B635" s="614"/>
      <c r="C635" s="614"/>
      <c r="D635" s="614"/>
      <c r="E635" s="614"/>
      <c r="F635" s="614"/>
      <c r="G635" s="614"/>
      <c r="H635" s="614"/>
      <c r="I635" s="614"/>
      <c r="J635" s="614"/>
      <c r="K635" s="614"/>
      <c r="L635" s="614"/>
      <c r="M635" s="614"/>
    </row>
    <row r="636" spans="1:13" ht="12.75">
      <c r="A636" s="614"/>
      <c r="B636" s="614"/>
      <c r="C636" s="614"/>
      <c r="D636" s="614"/>
      <c r="E636" s="614"/>
      <c r="F636" s="614"/>
      <c r="G636" s="614"/>
      <c r="H636" s="614"/>
      <c r="I636" s="614"/>
      <c r="J636" s="614"/>
      <c r="K636" s="614"/>
      <c r="L636" s="614"/>
      <c r="M636" s="614"/>
    </row>
    <row r="637" spans="1:13" ht="12.75">
      <c r="A637" s="614"/>
      <c r="B637" s="614"/>
      <c r="C637" s="614"/>
      <c r="D637" s="614"/>
      <c r="E637" s="614"/>
      <c r="F637" s="614"/>
      <c r="G637" s="614"/>
      <c r="H637" s="614"/>
      <c r="I637" s="614"/>
      <c r="J637" s="614"/>
      <c r="K637" s="614"/>
      <c r="L637" s="614"/>
      <c r="M637" s="614"/>
    </row>
    <row r="638" spans="1:13" ht="12.75">
      <c r="A638" s="614"/>
      <c r="B638" s="614"/>
      <c r="C638" s="614"/>
      <c r="D638" s="614"/>
      <c r="E638" s="614"/>
      <c r="F638" s="614"/>
      <c r="G638" s="614"/>
      <c r="H638" s="614"/>
      <c r="I638" s="614"/>
      <c r="J638" s="614"/>
      <c r="K638" s="614"/>
      <c r="L638" s="614"/>
      <c r="M638" s="614"/>
    </row>
    <row r="639" spans="1:13" ht="12.75">
      <c r="A639" s="614"/>
      <c r="B639" s="614"/>
      <c r="C639" s="614"/>
      <c r="D639" s="614"/>
      <c r="E639" s="614"/>
      <c r="F639" s="614"/>
      <c r="G639" s="614"/>
      <c r="H639" s="614"/>
      <c r="I639" s="614"/>
      <c r="J639" s="614"/>
      <c r="K639" s="614"/>
      <c r="L639" s="614"/>
      <c r="M639" s="614"/>
    </row>
    <row r="640" spans="1:13" ht="12.75">
      <c r="A640" s="614"/>
      <c r="B640" s="614"/>
      <c r="C640" s="614"/>
      <c r="D640" s="614"/>
      <c r="E640" s="614"/>
      <c r="F640" s="614"/>
      <c r="G640" s="614"/>
      <c r="H640" s="614"/>
      <c r="I640" s="614"/>
      <c r="J640" s="614"/>
      <c r="K640" s="614"/>
      <c r="L640" s="614"/>
      <c r="M640" s="614"/>
    </row>
    <row r="641" spans="1:13" ht="12.75">
      <c r="A641" s="614"/>
      <c r="B641" s="614"/>
      <c r="C641" s="614"/>
      <c r="D641" s="614"/>
      <c r="E641" s="614"/>
      <c r="F641" s="614"/>
      <c r="G641" s="614"/>
      <c r="H641" s="614"/>
      <c r="I641" s="614"/>
      <c r="J641" s="614"/>
      <c r="K641" s="614"/>
      <c r="L641" s="614"/>
      <c r="M641" s="614"/>
    </row>
    <row r="642" spans="1:13" ht="12.75">
      <c r="A642" s="614"/>
      <c r="B642" s="614"/>
      <c r="C642" s="614"/>
      <c r="D642" s="614"/>
      <c r="E642" s="614"/>
      <c r="F642" s="614"/>
      <c r="G642" s="614"/>
      <c r="H642" s="614"/>
      <c r="I642" s="614"/>
      <c r="J642" s="614"/>
      <c r="K642" s="614"/>
      <c r="L642" s="614"/>
      <c r="M642" s="614"/>
    </row>
    <row r="643" spans="1:13" ht="12.75">
      <c r="A643" s="614"/>
      <c r="B643" s="614"/>
      <c r="C643" s="614"/>
      <c r="D643" s="614"/>
      <c r="E643" s="614"/>
      <c r="F643" s="614"/>
      <c r="G643" s="614"/>
      <c r="H643" s="614"/>
      <c r="I643" s="614"/>
      <c r="J643" s="614"/>
      <c r="K643" s="614"/>
      <c r="L643" s="614"/>
      <c r="M643" s="614"/>
    </row>
    <row r="644" spans="1:13" ht="12.75">
      <c r="A644" s="614"/>
      <c r="B644" s="614"/>
      <c r="C644" s="614"/>
      <c r="D644" s="614"/>
      <c r="E644" s="614"/>
      <c r="F644" s="614"/>
      <c r="G644" s="614"/>
      <c r="H644" s="614"/>
      <c r="I644" s="614"/>
      <c r="J644" s="614"/>
      <c r="K644" s="614"/>
      <c r="L644" s="614"/>
      <c r="M644" s="614"/>
    </row>
    <row r="645" spans="1:13" ht="12.75">
      <c r="A645" s="614"/>
      <c r="B645" s="614"/>
      <c r="C645" s="614"/>
      <c r="D645" s="614"/>
      <c r="E645" s="614"/>
      <c r="F645" s="614"/>
      <c r="G645" s="614"/>
      <c r="H645" s="614"/>
      <c r="I645" s="614"/>
      <c r="J645" s="614"/>
      <c r="K645" s="614"/>
      <c r="L645" s="614"/>
      <c r="M645" s="614"/>
    </row>
    <row r="646" spans="1:13" ht="12.75">
      <c r="A646" s="614"/>
      <c r="B646" s="614"/>
      <c r="C646" s="614"/>
      <c r="D646" s="614"/>
      <c r="E646" s="614"/>
      <c r="F646" s="614"/>
      <c r="G646" s="614"/>
      <c r="H646" s="614"/>
      <c r="I646" s="614"/>
      <c r="J646" s="614"/>
      <c r="K646" s="614"/>
      <c r="L646" s="614"/>
      <c r="M646" s="614"/>
    </row>
    <row r="647" spans="1:13" ht="12.75">
      <c r="A647" s="614"/>
      <c r="B647" s="614"/>
      <c r="C647" s="614"/>
      <c r="D647" s="614"/>
      <c r="E647" s="614"/>
      <c r="F647" s="614"/>
      <c r="G647" s="614"/>
      <c r="H647" s="614"/>
      <c r="I647" s="614"/>
      <c r="J647" s="614"/>
      <c r="K647" s="614"/>
      <c r="L647" s="614"/>
      <c r="M647" s="614"/>
    </row>
    <row r="648" spans="1:13" ht="12.75">
      <c r="A648" s="614"/>
      <c r="B648" s="614"/>
      <c r="C648" s="614"/>
      <c r="D648" s="614"/>
      <c r="E648" s="614"/>
      <c r="F648" s="614"/>
      <c r="G648" s="614"/>
      <c r="H648" s="614"/>
      <c r="I648" s="614"/>
      <c r="J648" s="614"/>
      <c r="K648" s="614"/>
      <c r="L648" s="614"/>
      <c r="M648" s="614"/>
    </row>
    <row r="649" spans="1:13" ht="12.75">
      <c r="A649" s="614"/>
      <c r="B649" s="614"/>
      <c r="C649" s="614"/>
      <c r="D649" s="614"/>
      <c r="E649" s="614"/>
      <c r="F649" s="614"/>
      <c r="G649" s="614"/>
      <c r="H649" s="614"/>
      <c r="I649" s="614"/>
      <c r="J649" s="614"/>
      <c r="K649" s="614"/>
      <c r="L649" s="614"/>
      <c r="M649" s="614"/>
    </row>
    <row r="650" spans="1:13" ht="12.75">
      <c r="A650" s="614"/>
      <c r="B650" s="614"/>
      <c r="C650" s="614"/>
      <c r="D650" s="614"/>
      <c r="E650" s="614"/>
      <c r="F650" s="614"/>
      <c r="G650" s="614"/>
      <c r="H650" s="614"/>
      <c r="I650" s="614"/>
      <c r="J650" s="614"/>
      <c r="K650" s="614"/>
      <c r="L650" s="614"/>
      <c r="M650" s="614"/>
    </row>
    <row r="651" spans="1:13" ht="12.75">
      <c r="A651" s="614"/>
      <c r="B651" s="614"/>
      <c r="C651" s="614"/>
      <c r="D651" s="614"/>
      <c r="E651" s="614"/>
      <c r="F651" s="614"/>
      <c r="G651" s="614"/>
      <c r="H651" s="614"/>
      <c r="I651" s="614"/>
      <c r="J651" s="614"/>
      <c r="K651" s="614"/>
      <c r="L651" s="614"/>
      <c r="M651" s="614"/>
    </row>
    <row r="652" spans="1:13" ht="12.75">
      <c r="A652" s="614"/>
      <c r="B652" s="614"/>
      <c r="C652" s="614"/>
      <c r="D652" s="614"/>
      <c r="E652" s="614"/>
      <c r="F652" s="614"/>
      <c r="G652" s="614"/>
      <c r="H652" s="614"/>
      <c r="I652" s="614"/>
      <c r="J652" s="614"/>
      <c r="K652" s="614"/>
      <c r="L652" s="614"/>
      <c r="M652" s="614"/>
    </row>
    <row r="653" spans="1:13" ht="12.75">
      <c r="A653" s="614"/>
      <c r="B653" s="614"/>
      <c r="C653" s="614"/>
      <c r="D653" s="614"/>
      <c r="E653" s="614"/>
      <c r="F653" s="614"/>
      <c r="G653" s="614"/>
      <c r="H653" s="614"/>
      <c r="I653" s="614"/>
      <c r="J653" s="614"/>
      <c r="K653" s="614"/>
      <c r="L653" s="614"/>
      <c r="M653" s="614"/>
    </row>
    <row r="654" spans="1:13" ht="12.75">
      <c r="A654" s="614"/>
      <c r="B654" s="614"/>
      <c r="C654" s="614"/>
      <c r="D654" s="614"/>
      <c r="E654" s="614"/>
      <c r="F654" s="614"/>
      <c r="G654" s="614"/>
      <c r="H654" s="614"/>
      <c r="I654" s="614"/>
      <c r="J654" s="614"/>
      <c r="K654" s="614"/>
      <c r="L654" s="614"/>
      <c r="M654" s="614"/>
    </row>
    <row r="655" spans="1:13" ht="12.75">
      <c r="A655" s="614"/>
      <c r="B655" s="614"/>
      <c r="C655" s="614"/>
      <c r="D655" s="614"/>
      <c r="E655" s="614"/>
      <c r="F655" s="614"/>
      <c r="G655" s="614"/>
      <c r="H655" s="614"/>
      <c r="I655" s="614"/>
      <c r="J655" s="614"/>
      <c r="K655" s="614"/>
      <c r="L655" s="614"/>
      <c r="M655" s="614"/>
    </row>
    <row r="656" spans="1:13" ht="12.75">
      <c r="A656" s="614"/>
      <c r="B656" s="614"/>
      <c r="C656" s="614"/>
      <c r="D656" s="614"/>
      <c r="E656" s="614"/>
      <c r="F656" s="614"/>
      <c r="G656" s="614"/>
      <c r="H656" s="614"/>
      <c r="I656" s="614"/>
      <c r="J656" s="614"/>
      <c r="K656" s="614"/>
      <c r="L656" s="614"/>
      <c r="M656" s="614"/>
    </row>
    <row r="657" spans="1:13" ht="12.75">
      <c r="A657" s="614"/>
      <c r="B657" s="614"/>
      <c r="C657" s="614"/>
      <c r="D657" s="614"/>
      <c r="E657" s="614"/>
      <c r="F657" s="614"/>
      <c r="G657" s="614"/>
      <c r="H657" s="614"/>
      <c r="I657" s="614"/>
      <c r="J657" s="614"/>
      <c r="K657" s="614"/>
      <c r="L657" s="614"/>
      <c r="M657" s="614"/>
    </row>
    <row r="658" spans="1:13" ht="12.75">
      <c r="A658" s="614"/>
      <c r="B658" s="614"/>
      <c r="C658" s="614"/>
      <c r="D658" s="614"/>
      <c r="E658" s="614"/>
      <c r="F658" s="614"/>
      <c r="G658" s="614"/>
      <c r="H658" s="614"/>
      <c r="I658" s="614"/>
      <c r="J658" s="614"/>
      <c r="K658" s="614"/>
      <c r="L658" s="614"/>
      <c r="M658" s="614"/>
    </row>
    <row r="659" spans="1:13" ht="12.75">
      <c r="A659" s="614"/>
      <c r="B659" s="614"/>
      <c r="C659" s="614"/>
      <c r="D659" s="614"/>
      <c r="E659" s="614"/>
      <c r="F659" s="614"/>
      <c r="G659" s="614"/>
      <c r="H659" s="614"/>
      <c r="I659" s="614"/>
      <c r="J659" s="614"/>
      <c r="K659" s="614"/>
      <c r="L659" s="614"/>
      <c r="M659" s="614"/>
    </row>
    <row r="660" spans="1:13" ht="12.75">
      <c r="A660" s="614"/>
      <c r="B660" s="614"/>
      <c r="C660" s="614"/>
      <c r="D660" s="614"/>
      <c r="E660" s="614"/>
      <c r="F660" s="614"/>
      <c r="G660" s="614"/>
      <c r="H660" s="614"/>
      <c r="I660" s="614"/>
      <c r="J660" s="614"/>
      <c r="K660" s="614"/>
      <c r="L660" s="614"/>
      <c r="M660" s="614"/>
    </row>
    <row r="661" spans="1:13" ht="12.75">
      <c r="A661" s="614"/>
      <c r="B661" s="614"/>
      <c r="C661" s="614"/>
      <c r="D661" s="614"/>
      <c r="E661" s="614"/>
      <c r="F661" s="614"/>
      <c r="G661" s="614"/>
      <c r="H661" s="614"/>
      <c r="I661" s="614"/>
      <c r="J661" s="614"/>
      <c r="K661" s="614"/>
      <c r="L661" s="614"/>
      <c r="M661" s="614"/>
    </row>
    <row r="662" spans="1:13" ht="12.75">
      <c r="A662" s="614"/>
      <c r="B662" s="614"/>
      <c r="C662" s="614"/>
      <c r="D662" s="614"/>
      <c r="E662" s="614"/>
      <c r="F662" s="614"/>
      <c r="G662" s="614"/>
      <c r="H662" s="614"/>
      <c r="I662" s="614"/>
      <c r="J662" s="614"/>
      <c r="K662" s="614"/>
      <c r="L662" s="614"/>
      <c r="M662" s="614"/>
    </row>
    <row r="663" spans="1:13" ht="12.75">
      <c r="A663" s="614"/>
      <c r="B663" s="614"/>
      <c r="C663" s="614"/>
      <c r="D663" s="614"/>
      <c r="E663" s="614"/>
      <c r="F663" s="614"/>
      <c r="G663" s="614"/>
      <c r="H663" s="614"/>
      <c r="I663" s="614"/>
      <c r="J663" s="614"/>
      <c r="K663" s="614"/>
      <c r="L663" s="614"/>
      <c r="M663" s="614"/>
    </row>
    <row r="664" spans="1:13" ht="12.75">
      <c r="A664" s="614"/>
      <c r="B664" s="614"/>
      <c r="C664" s="614"/>
      <c r="D664" s="614"/>
      <c r="E664" s="614"/>
      <c r="F664" s="614"/>
      <c r="G664" s="614"/>
      <c r="H664" s="614"/>
      <c r="I664" s="614"/>
      <c r="J664" s="614"/>
      <c r="K664" s="614"/>
      <c r="L664" s="614"/>
      <c r="M664" s="614"/>
    </row>
    <row r="665" spans="1:13" ht="12.75">
      <c r="A665" s="614"/>
      <c r="B665" s="614"/>
      <c r="C665" s="614"/>
      <c r="D665" s="614"/>
      <c r="E665" s="614"/>
      <c r="F665" s="614"/>
      <c r="G665" s="614"/>
      <c r="H665" s="614"/>
      <c r="I665" s="614"/>
      <c r="J665" s="614"/>
      <c r="K665" s="614"/>
      <c r="L665" s="614"/>
      <c r="M665" s="614"/>
    </row>
    <row r="666" spans="1:13" ht="12.75">
      <c r="A666" s="614"/>
      <c r="B666" s="614"/>
      <c r="C666" s="614"/>
      <c r="D666" s="614"/>
      <c r="E666" s="614"/>
      <c r="F666" s="614"/>
      <c r="G666" s="614"/>
      <c r="H666" s="614"/>
      <c r="I666" s="614"/>
      <c r="J666" s="614"/>
      <c r="K666" s="614"/>
      <c r="L666" s="614"/>
      <c r="M666" s="614"/>
    </row>
    <row r="667" spans="1:13" ht="12.75">
      <c r="A667" s="614"/>
      <c r="B667" s="614"/>
      <c r="C667" s="614"/>
      <c r="D667" s="614"/>
      <c r="E667" s="614"/>
      <c r="F667" s="614"/>
      <c r="G667" s="614"/>
      <c r="H667" s="614"/>
      <c r="I667" s="614"/>
      <c r="J667" s="614"/>
      <c r="K667" s="614"/>
      <c r="L667" s="614"/>
      <c r="M667" s="614"/>
    </row>
    <row r="668" spans="1:13" ht="12.75">
      <c r="A668" s="614"/>
      <c r="B668" s="614"/>
      <c r="C668" s="614"/>
      <c r="D668" s="614"/>
      <c r="E668" s="614"/>
      <c r="F668" s="614"/>
      <c r="G668" s="614"/>
      <c r="H668" s="614"/>
      <c r="I668" s="614"/>
      <c r="J668" s="614"/>
      <c r="K668" s="614"/>
      <c r="L668" s="614"/>
      <c r="M668" s="614"/>
    </row>
    <row r="669" spans="1:13" ht="12.75">
      <c r="A669" s="614"/>
      <c r="B669" s="614"/>
      <c r="C669" s="614"/>
      <c r="D669" s="614"/>
      <c r="E669" s="614"/>
      <c r="F669" s="614"/>
      <c r="G669" s="614"/>
      <c r="H669" s="614"/>
      <c r="I669" s="614"/>
      <c r="J669" s="614"/>
      <c r="K669" s="614"/>
      <c r="L669" s="614"/>
      <c r="M669" s="614"/>
    </row>
    <row r="670" spans="1:13" ht="12.75">
      <c r="A670" s="614"/>
      <c r="B670" s="614"/>
      <c r="C670" s="614"/>
      <c r="D670" s="614"/>
      <c r="E670" s="614"/>
      <c r="F670" s="614"/>
      <c r="G670" s="614"/>
      <c r="H670" s="614"/>
      <c r="I670" s="614"/>
      <c r="J670" s="614"/>
      <c r="K670" s="614"/>
      <c r="L670" s="614"/>
      <c r="M670" s="614"/>
    </row>
    <row r="671" spans="1:13" ht="12.75">
      <c r="A671" s="614"/>
      <c r="B671" s="614"/>
      <c r="C671" s="614"/>
      <c r="D671" s="614"/>
      <c r="E671" s="614"/>
      <c r="F671" s="614"/>
      <c r="G671" s="614"/>
      <c r="H671" s="614"/>
      <c r="I671" s="614"/>
      <c r="J671" s="614"/>
      <c r="K671" s="614"/>
      <c r="L671" s="614"/>
      <c r="M671" s="614"/>
    </row>
    <row r="672" spans="1:13" ht="12.75">
      <c r="A672" s="614"/>
      <c r="B672" s="614"/>
      <c r="C672" s="614"/>
      <c r="D672" s="614"/>
      <c r="E672" s="614"/>
      <c r="F672" s="614"/>
      <c r="G672" s="614"/>
      <c r="H672" s="614"/>
      <c r="I672" s="614"/>
      <c r="J672" s="614"/>
      <c r="K672" s="614"/>
      <c r="L672" s="614"/>
      <c r="M672" s="614"/>
    </row>
    <row r="673" spans="1:13" ht="12.75">
      <c r="A673" s="614"/>
      <c r="B673" s="614"/>
      <c r="C673" s="614"/>
      <c r="D673" s="614"/>
      <c r="E673" s="614"/>
      <c r="F673" s="614"/>
      <c r="G673" s="614"/>
      <c r="H673" s="614"/>
      <c r="I673" s="614"/>
      <c r="J673" s="614"/>
      <c r="K673" s="614"/>
      <c r="L673" s="614"/>
      <c r="M673" s="614"/>
    </row>
    <row r="674" spans="1:13" ht="12.75">
      <c r="A674" s="614"/>
      <c r="B674" s="614"/>
      <c r="C674" s="614"/>
      <c r="D674" s="614"/>
      <c r="E674" s="614"/>
      <c r="F674" s="614"/>
      <c r="G674" s="614"/>
      <c r="H674" s="614"/>
      <c r="I674" s="614"/>
      <c r="J674" s="614"/>
      <c r="K674" s="614"/>
      <c r="L674" s="614"/>
      <c r="M674" s="614"/>
    </row>
    <row r="675" spans="1:13" ht="12.75">
      <c r="A675" s="614"/>
      <c r="B675" s="614"/>
      <c r="C675" s="614"/>
      <c r="D675" s="614"/>
      <c r="E675" s="614"/>
      <c r="F675" s="614"/>
      <c r="G675" s="614"/>
      <c r="H675" s="614"/>
      <c r="I675" s="614"/>
      <c r="J675" s="614"/>
      <c r="K675" s="614"/>
      <c r="L675" s="614"/>
      <c r="M675" s="614"/>
    </row>
    <row r="676" spans="1:13" ht="12.75">
      <c r="A676" s="614"/>
      <c r="B676" s="614"/>
      <c r="C676" s="614"/>
      <c r="D676" s="614"/>
      <c r="E676" s="614"/>
      <c r="F676" s="614"/>
      <c r="G676" s="614"/>
      <c r="H676" s="614"/>
      <c r="I676" s="614"/>
      <c r="J676" s="614"/>
      <c r="K676" s="614"/>
      <c r="L676" s="614"/>
      <c r="M676" s="614"/>
    </row>
    <row r="677" spans="1:13" ht="12.75">
      <c r="A677" s="614"/>
      <c r="B677" s="614"/>
      <c r="C677" s="614"/>
      <c r="D677" s="614"/>
      <c r="E677" s="614"/>
      <c r="F677" s="614"/>
      <c r="G677" s="614"/>
      <c r="H677" s="614"/>
      <c r="I677" s="614"/>
      <c r="J677" s="614"/>
      <c r="K677" s="614"/>
      <c r="L677" s="614"/>
      <c r="M677" s="614"/>
    </row>
    <row r="678" spans="1:13" ht="12.75">
      <c r="A678" s="614"/>
      <c r="B678" s="614"/>
      <c r="C678" s="614"/>
      <c r="D678" s="614"/>
      <c r="E678" s="614"/>
      <c r="F678" s="614"/>
      <c r="G678" s="614"/>
      <c r="H678" s="614"/>
      <c r="I678" s="614"/>
      <c r="J678" s="614"/>
      <c r="K678" s="614"/>
      <c r="L678" s="614"/>
      <c r="M678" s="614"/>
    </row>
    <row r="679" spans="1:13" ht="12.75">
      <c r="A679" s="614"/>
      <c r="B679" s="614"/>
      <c r="C679" s="614"/>
      <c r="D679" s="614"/>
      <c r="E679" s="614"/>
      <c r="F679" s="614"/>
      <c r="G679" s="614"/>
      <c r="H679" s="614"/>
      <c r="I679" s="614"/>
      <c r="J679" s="614"/>
      <c r="K679" s="614"/>
      <c r="L679" s="614"/>
      <c r="M679" s="614"/>
    </row>
    <row r="680" spans="1:13" ht="12.75">
      <c r="A680" s="614"/>
      <c r="B680" s="614"/>
      <c r="C680" s="614"/>
      <c r="D680" s="614"/>
      <c r="E680" s="614"/>
      <c r="F680" s="614"/>
      <c r="G680" s="614"/>
      <c r="H680" s="614"/>
      <c r="I680" s="614"/>
      <c r="J680" s="614"/>
      <c r="K680" s="614"/>
      <c r="L680" s="614"/>
      <c r="M680" s="614"/>
    </row>
    <row r="681" spans="1:13" ht="12.75">
      <c r="A681" s="614"/>
      <c r="B681" s="614"/>
      <c r="C681" s="614"/>
      <c r="D681" s="614"/>
      <c r="E681" s="614"/>
      <c r="F681" s="614"/>
      <c r="G681" s="614"/>
      <c r="H681" s="614"/>
      <c r="I681" s="614"/>
      <c r="J681" s="614"/>
      <c r="K681" s="614"/>
      <c r="L681" s="614"/>
      <c r="M681" s="614"/>
    </row>
    <row r="682" spans="1:13" ht="12.75">
      <c r="A682" s="614"/>
      <c r="B682" s="614"/>
      <c r="C682" s="614"/>
      <c r="D682" s="614"/>
      <c r="E682" s="614"/>
      <c r="F682" s="614"/>
      <c r="G682" s="614"/>
      <c r="H682" s="614"/>
      <c r="I682" s="614"/>
      <c r="J682" s="614"/>
      <c r="K682" s="614"/>
      <c r="L682" s="614"/>
      <c r="M682" s="614"/>
    </row>
    <row r="683" spans="1:13" ht="12.75">
      <c r="A683" s="614"/>
      <c r="B683" s="614"/>
      <c r="C683" s="614"/>
      <c r="D683" s="614"/>
      <c r="E683" s="614"/>
      <c r="F683" s="614"/>
      <c r="G683" s="614"/>
      <c r="H683" s="614"/>
      <c r="I683" s="614"/>
      <c r="J683" s="614"/>
      <c r="K683" s="614"/>
      <c r="L683" s="614"/>
      <c r="M683" s="614"/>
    </row>
    <row r="684" spans="1:13" ht="12.75">
      <c r="A684" s="614"/>
      <c r="B684" s="614"/>
      <c r="C684" s="614"/>
      <c r="D684" s="614"/>
      <c r="E684" s="614"/>
      <c r="F684" s="614"/>
      <c r="G684" s="614"/>
      <c r="H684" s="614"/>
      <c r="I684" s="614"/>
      <c r="J684" s="614"/>
      <c r="K684" s="614"/>
      <c r="L684" s="614"/>
      <c r="M684" s="614"/>
    </row>
    <row r="685" spans="1:13" ht="12.75">
      <c r="A685" s="614"/>
      <c r="B685" s="614"/>
      <c r="C685" s="614"/>
      <c r="D685" s="614"/>
      <c r="E685" s="614"/>
      <c r="F685" s="614"/>
      <c r="G685" s="614"/>
      <c r="H685" s="614"/>
      <c r="I685" s="614"/>
      <c r="J685" s="614"/>
      <c r="K685" s="614"/>
      <c r="L685" s="614"/>
      <c r="M685" s="614"/>
    </row>
    <row r="686" spans="1:13" ht="12.75">
      <c r="A686" s="614"/>
      <c r="B686" s="614"/>
      <c r="C686" s="614"/>
      <c r="D686" s="614"/>
      <c r="E686" s="614"/>
      <c r="F686" s="614"/>
      <c r="G686" s="614"/>
      <c r="H686" s="614"/>
      <c r="I686" s="614"/>
      <c r="J686" s="614"/>
      <c r="K686" s="614"/>
      <c r="L686" s="614"/>
      <c r="M686" s="614"/>
    </row>
    <row r="687" spans="1:13" ht="12.75">
      <c r="A687" s="614"/>
      <c r="B687" s="614"/>
      <c r="C687" s="614"/>
      <c r="D687" s="614"/>
      <c r="E687" s="614"/>
      <c r="F687" s="614"/>
      <c r="G687" s="614"/>
      <c r="H687" s="614"/>
      <c r="I687" s="614"/>
      <c r="J687" s="614"/>
      <c r="K687" s="614"/>
      <c r="L687" s="614"/>
      <c r="M687" s="614"/>
    </row>
    <row r="688" spans="1:13" ht="12.75">
      <c r="A688" s="614"/>
      <c r="B688" s="614"/>
      <c r="C688" s="614"/>
      <c r="D688" s="614"/>
      <c r="E688" s="614"/>
      <c r="F688" s="614"/>
      <c r="G688" s="614"/>
      <c r="H688" s="614"/>
      <c r="I688" s="614"/>
      <c r="J688" s="614"/>
      <c r="K688" s="614"/>
      <c r="L688" s="614"/>
      <c r="M688" s="614"/>
    </row>
    <row r="689" spans="1:13" ht="12.75">
      <c r="A689" s="614"/>
      <c r="B689" s="614"/>
      <c r="C689" s="614"/>
      <c r="D689" s="614"/>
      <c r="E689" s="614"/>
      <c r="F689" s="614"/>
      <c r="G689" s="614"/>
      <c r="H689" s="614"/>
      <c r="I689" s="614"/>
      <c r="J689" s="614"/>
      <c r="K689" s="614"/>
      <c r="L689" s="614"/>
      <c r="M689" s="614"/>
    </row>
    <row r="690" spans="1:13" ht="12.75">
      <c r="A690" s="614"/>
      <c r="B690" s="614"/>
      <c r="C690" s="614"/>
      <c r="D690" s="614"/>
      <c r="E690" s="614"/>
      <c r="F690" s="614"/>
      <c r="G690" s="614"/>
      <c r="H690" s="614"/>
      <c r="I690" s="614"/>
      <c r="J690" s="614"/>
      <c r="K690" s="614"/>
      <c r="L690" s="614"/>
      <c r="M690" s="614"/>
    </row>
    <row r="691" spans="1:13" ht="12.75">
      <c r="A691" s="614"/>
      <c r="B691" s="614"/>
      <c r="C691" s="614"/>
      <c r="D691" s="614"/>
      <c r="E691" s="614"/>
      <c r="F691" s="614"/>
      <c r="G691" s="614"/>
      <c r="H691" s="614"/>
      <c r="I691" s="614"/>
      <c r="J691" s="614"/>
      <c r="K691" s="614"/>
      <c r="L691" s="614"/>
      <c r="M691" s="614"/>
    </row>
    <row r="692" spans="1:13" ht="12.75">
      <c r="A692" s="614"/>
      <c r="B692" s="614"/>
      <c r="C692" s="614"/>
      <c r="D692" s="614"/>
      <c r="E692" s="614"/>
      <c r="F692" s="614"/>
      <c r="G692" s="614"/>
      <c r="H692" s="614"/>
      <c r="I692" s="614"/>
      <c r="J692" s="614"/>
      <c r="K692" s="614"/>
      <c r="L692" s="614"/>
      <c r="M692" s="614"/>
    </row>
    <row r="693" spans="1:13" ht="12.75">
      <c r="A693" s="614"/>
      <c r="B693" s="614"/>
      <c r="C693" s="614"/>
      <c r="D693" s="614"/>
      <c r="E693" s="614"/>
      <c r="F693" s="614"/>
      <c r="G693" s="614"/>
      <c r="H693" s="614"/>
      <c r="I693" s="614"/>
      <c r="J693" s="614"/>
      <c r="K693" s="614"/>
      <c r="L693" s="614"/>
      <c r="M693" s="614"/>
    </row>
    <row r="694" spans="1:13" ht="12.75">
      <c r="A694" s="614"/>
      <c r="B694" s="614"/>
      <c r="C694" s="614"/>
      <c r="D694" s="614"/>
      <c r="E694" s="614"/>
      <c r="F694" s="614"/>
      <c r="G694" s="614"/>
      <c r="H694" s="614"/>
      <c r="I694" s="614"/>
      <c r="J694" s="614"/>
      <c r="K694" s="614"/>
      <c r="L694" s="614"/>
      <c r="M694" s="614"/>
    </row>
    <row r="695" spans="1:13" ht="12.75">
      <c r="A695" s="614"/>
      <c r="B695" s="614"/>
      <c r="C695" s="614"/>
      <c r="D695" s="614"/>
      <c r="E695" s="614"/>
      <c r="F695" s="614"/>
      <c r="G695" s="614"/>
      <c r="H695" s="614"/>
      <c r="I695" s="614"/>
      <c r="J695" s="614"/>
      <c r="K695" s="614"/>
      <c r="L695" s="614"/>
      <c r="M695" s="614"/>
    </row>
    <row r="696" spans="1:13" ht="12.75">
      <c r="A696" s="614"/>
      <c r="B696" s="614"/>
      <c r="C696" s="614"/>
      <c r="D696" s="614"/>
      <c r="E696" s="614"/>
      <c r="F696" s="614"/>
      <c r="G696" s="614"/>
      <c r="H696" s="614"/>
      <c r="I696" s="614"/>
      <c r="J696" s="614"/>
      <c r="K696" s="614"/>
      <c r="L696" s="614"/>
      <c r="M696" s="614"/>
    </row>
    <row r="697" spans="1:13" ht="12.75">
      <c r="A697" s="614"/>
      <c r="B697" s="614"/>
      <c r="C697" s="614"/>
      <c r="D697" s="614"/>
      <c r="E697" s="614"/>
      <c r="F697" s="614"/>
      <c r="G697" s="614"/>
      <c r="H697" s="614"/>
      <c r="I697" s="614"/>
      <c r="J697" s="614"/>
      <c r="K697" s="614"/>
      <c r="L697" s="614"/>
      <c r="M697" s="614"/>
    </row>
    <row r="698" spans="1:13" ht="12.75">
      <c r="A698" s="614"/>
      <c r="B698" s="614"/>
      <c r="C698" s="614"/>
      <c r="D698" s="614"/>
      <c r="E698" s="614"/>
      <c r="F698" s="614"/>
      <c r="G698" s="614"/>
      <c r="H698" s="614"/>
      <c r="I698" s="614"/>
      <c r="J698" s="614"/>
      <c r="K698" s="614"/>
      <c r="L698" s="614"/>
      <c r="M698" s="614"/>
    </row>
    <row r="699" spans="1:13" ht="12.75">
      <c r="A699" s="614"/>
      <c r="B699" s="614"/>
      <c r="C699" s="614"/>
      <c r="D699" s="614"/>
      <c r="E699" s="614"/>
      <c r="F699" s="614"/>
      <c r="G699" s="614"/>
      <c r="H699" s="614"/>
      <c r="I699" s="614"/>
      <c r="J699" s="614"/>
      <c r="K699" s="614"/>
      <c r="L699" s="614"/>
      <c r="M699" s="614"/>
    </row>
    <row r="700" spans="1:13" ht="12.75">
      <c r="A700" s="614"/>
      <c r="B700" s="614"/>
      <c r="C700" s="614"/>
      <c r="D700" s="614"/>
      <c r="E700" s="614"/>
      <c r="F700" s="614"/>
      <c r="G700" s="614"/>
      <c r="H700" s="614"/>
      <c r="I700" s="614"/>
      <c r="J700" s="614"/>
      <c r="K700" s="614"/>
      <c r="L700" s="614"/>
      <c r="M700" s="614"/>
    </row>
    <row r="701" spans="1:13" ht="12.75">
      <c r="A701" s="614"/>
      <c r="B701" s="614"/>
      <c r="C701" s="614"/>
      <c r="D701" s="614"/>
      <c r="E701" s="614"/>
      <c r="F701" s="614"/>
      <c r="G701" s="614"/>
      <c r="H701" s="614"/>
      <c r="I701" s="614"/>
      <c r="J701" s="614"/>
      <c r="K701" s="614"/>
      <c r="L701" s="614"/>
      <c r="M701" s="614"/>
    </row>
    <row r="702" spans="1:13" ht="12.75">
      <c r="A702" s="614"/>
      <c r="B702" s="614"/>
      <c r="C702" s="614"/>
      <c r="D702" s="614"/>
      <c r="E702" s="614"/>
      <c r="F702" s="614"/>
      <c r="G702" s="614"/>
      <c r="H702" s="614"/>
      <c r="I702" s="614"/>
      <c r="J702" s="614"/>
      <c r="K702" s="614"/>
      <c r="L702" s="614"/>
      <c r="M702" s="614"/>
    </row>
    <row r="703" spans="1:13" ht="12.75">
      <c r="A703" s="614"/>
      <c r="B703" s="614"/>
      <c r="C703" s="614"/>
      <c r="D703" s="614"/>
      <c r="E703" s="614"/>
      <c r="F703" s="614"/>
      <c r="G703" s="614"/>
      <c r="H703" s="614"/>
      <c r="I703" s="614"/>
      <c r="J703" s="614"/>
      <c r="K703" s="614"/>
      <c r="L703" s="614"/>
      <c r="M703" s="614"/>
    </row>
    <row r="704" spans="1:13" ht="12.75">
      <c r="A704" s="614"/>
      <c r="B704" s="614"/>
      <c r="C704" s="614"/>
      <c r="D704" s="614"/>
      <c r="E704" s="614"/>
      <c r="F704" s="614"/>
      <c r="G704" s="614"/>
      <c r="H704" s="614"/>
      <c r="I704" s="614"/>
      <c r="J704" s="614"/>
      <c r="K704" s="614"/>
      <c r="L704" s="614"/>
      <c r="M704" s="614"/>
    </row>
    <row r="705" spans="1:13" ht="12.75">
      <c r="A705" s="614"/>
      <c r="B705" s="614"/>
      <c r="C705" s="614"/>
      <c r="D705" s="614"/>
      <c r="E705" s="614"/>
      <c r="F705" s="614"/>
      <c r="G705" s="614"/>
      <c r="H705" s="614"/>
      <c r="I705" s="614"/>
      <c r="J705" s="614"/>
      <c r="K705" s="614"/>
      <c r="L705" s="614"/>
      <c r="M705" s="614"/>
    </row>
    <row r="706" spans="1:13" ht="12.75">
      <c r="A706" s="614"/>
      <c r="B706" s="614"/>
      <c r="C706" s="614"/>
      <c r="D706" s="614"/>
      <c r="E706" s="614"/>
      <c r="F706" s="614"/>
      <c r="G706" s="614"/>
      <c r="H706" s="614"/>
      <c r="I706" s="614"/>
      <c r="J706" s="614"/>
      <c r="K706" s="614"/>
      <c r="L706" s="614"/>
      <c r="M706" s="614"/>
    </row>
    <row r="707" spans="1:13" ht="12.75">
      <c r="A707" s="614"/>
      <c r="B707" s="614"/>
      <c r="C707" s="614"/>
      <c r="D707" s="614"/>
      <c r="E707" s="614"/>
      <c r="F707" s="614"/>
      <c r="G707" s="614"/>
      <c r="H707" s="614"/>
      <c r="I707" s="614"/>
      <c r="J707" s="614"/>
      <c r="K707" s="614"/>
      <c r="L707" s="614"/>
      <c r="M707" s="614"/>
    </row>
    <row r="708" spans="1:13" ht="12.75">
      <c r="A708" s="614"/>
      <c r="B708" s="614"/>
      <c r="C708" s="614"/>
      <c r="D708" s="614"/>
      <c r="E708" s="614"/>
      <c r="F708" s="614"/>
      <c r="G708" s="614"/>
      <c r="H708" s="614"/>
      <c r="I708" s="614"/>
      <c r="J708" s="614"/>
      <c r="K708" s="614"/>
      <c r="L708" s="614"/>
      <c r="M708" s="614"/>
    </row>
    <row r="709" spans="1:13" ht="12.75">
      <c r="A709" s="614"/>
      <c r="B709" s="614"/>
      <c r="C709" s="614"/>
      <c r="D709" s="614"/>
      <c r="E709" s="614"/>
      <c r="F709" s="614"/>
      <c r="G709" s="614"/>
      <c r="H709" s="614"/>
      <c r="I709" s="614"/>
      <c r="J709" s="614"/>
      <c r="K709" s="614"/>
      <c r="L709" s="614"/>
      <c r="M709" s="614"/>
    </row>
    <row r="710" spans="1:13" ht="12.75">
      <c r="A710" s="614"/>
      <c r="B710" s="614"/>
      <c r="C710" s="614"/>
      <c r="D710" s="614"/>
      <c r="E710" s="614"/>
      <c r="F710" s="614"/>
      <c r="G710" s="614"/>
      <c r="H710" s="614"/>
      <c r="I710" s="614"/>
      <c r="J710" s="614"/>
      <c r="K710" s="614"/>
      <c r="L710" s="614"/>
      <c r="M710" s="614"/>
    </row>
    <row r="711" spans="1:13" ht="12.75">
      <c r="A711" s="614"/>
      <c r="B711" s="614"/>
      <c r="C711" s="614"/>
      <c r="D711" s="614"/>
      <c r="E711" s="614"/>
      <c r="F711" s="614"/>
      <c r="G711" s="614"/>
      <c r="H711" s="614"/>
      <c r="I711" s="614"/>
      <c r="J711" s="614"/>
      <c r="K711" s="614"/>
      <c r="L711" s="614"/>
      <c r="M711" s="614"/>
    </row>
    <row r="712" spans="1:13" ht="12.75">
      <c r="A712" s="614"/>
      <c r="B712" s="614"/>
      <c r="C712" s="614"/>
      <c r="D712" s="614"/>
      <c r="E712" s="614"/>
      <c r="F712" s="614"/>
      <c r="G712" s="614"/>
      <c r="H712" s="614"/>
      <c r="I712" s="614"/>
      <c r="J712" s="614"/>
      <c r="K712" s="614"/>
      <c r="L712" s="614"/>
      <c r="M712" s="614"/>
    </row>
    <row r="713" spans="1:13" ht="12.75">
      <c r="A713" s="614"/>
      <c r="B713" s="614"/>
      <c r="C713" s="614"/>
      <c r="D713" s="614"/>
      <c r="E713" s="614"/>
      <c r="F713" s="614"/>
      <c r="G713" s="614"/>
      <c r="H713" s="614"/>
      <c r="I713" s="614"/>
      <c r="J713" s="614"/>
      <c r="K713" s="614"/>
      <c r="L713" s="614"/>
      <c r="M713" s="614"/>
    </row>
    <row r="714" spans="1:13" ht="12.75">
      <c r="A714" s="614"/>
      <c r="B714" s="614"/>
      <c r="C714" s="614"/>
      <c r="D714" s="614"/>
      <c r="E714" s="614"/>
      <c r="F714" s="614"/>
      <c r="G714" s="614"/>
      <c r="H714" s="614"/>
      <c r="I714" s="614"/>
      <c r="J714" s="614"/>
      <c r="K714" s="614"/>
      <c r="L714" s="614"/>
      <c r="M714" s="614"/>
    </row>
    <row r="715" spans="1:13" ht="12.75">
      <c r="A715" s="614"/>
      <c r="B715" s="614"/>
      <c r="C715" s="614"/>
      <c r="D715" s="614"/>
      <c r="E715" s="614"/>
      <c r="F715" s="614"/>
      <c r="G715" s="614"/>
      <c r="H715" s="614"/>
      <c r="I715" s="614"/>
      <c r="J715" s="614"/>
      <c r="K715" s="614"/>
      <c r="L715" s="614"/>
      <c r="M715" s="614"/>
    </row>
    <row r="716" spans="1:13" ht="12.75">
      <c r="A716" s="614"/>
      <c r="B716" s="614"/>
      <c r="C716" s="614"/>
      <c r="D716" s="614"/>
      <c r="E716" s="614"/>
      <c r="F716" s="614"/>
      <c r="G716" s="614"/>
      <c r="H716" s="614"/>
      <c r="I716" s="614"/>
      <c r="J716" s="614"/>
      <c r="K716" s="614"/>
      <c r="L716" s="614"/>
      <c r="M716" s="614"/>
    </row>
    <row r="717" spans="1:13" ht="12.75">
      <c r="A717" s="614"/>
      <c r="B717" s="614"/>
      <c r="C717" s="614"/>
      <c r="D717" s="614"/>
      <c r="E717" s="614"/>
      <c r="F717" s="614"/>
      <c r="G717" s="614"/>
      <c r="H717" s="614"/>
      <c r="I717" s="614"/>
      <c r="J717" s="614"/>
      <c r="K717" s="614"/>
      <c r="L717" s="614"/>
      <c r="M717" s="614"/>
    </row>
    <row r="718" spans="1:13" ht="12.75">
      <c r="A718" s="614"/>
      <c r="B718" s="614"/>
      <c r="C718" s="614"/>
      <c r="D718" s="614"/>
      <c r="E718" s="614"/>
      <c r="F718" s="614"/>
      <c r="G718" s="614"/>
      <c r="H718" s="614"/>
      <c r="I718" s="614"/>
      <c r="J718" s="614"/>
      <c r="K718" s="614"/>
      <c r="L718" s="614"/>
      <c r="M718" s="614"/>
    </row>
    <row r="719" spans="1:13" ht="12.75">
      <c r="A719" s="614"/>
      <c r="B719" s="614"/>
      <c r="C719" s="614"/>
      <c r="D719" s="614"/>
      <c r="E719" s="614"/>
      <c r="F719" s="614"/>
      <c r="G719" s="614"/>
      <c r="H719" s="614"/>
      <c r="I719" s="614"/>
      <c r="J719" s="614"/>
      <c r="K719" s="614"/>
      <c r="L719" s="614"/>
      <c r="M719" s="614"/>
    </row>
    <row r="720" spans="1:13" ht="12.75">
      <c r="A720" s="614"/>
      <c r="B720" s="614"/>
      <c r="C720" s="614"/>
      <c r="D720" s="614"/>
      <c r="E720" s="614"/>
      <c r="F720" s="614"/>
      <c r="G720" s="614"/>
      <c r="H720" s="614"/>
      <c r="I720" s="614"/>
      <c r="J720" s="614"/>
      <c r="K720" s="614"/>
      <c r="L720" s="614"/>
      <c r="M720" s="614"/>
    </row>
    <row r="721" spans="1:13" ht="12.75">
      <c r="A721" s="614"/>
      <c r="B721" s="614"/>
      <c r="C721" s="614"/>
      <c r="D721" s="614"/>
      <c r="E721" s="614"/>
      <c r="F721" s="614"/>
      <c r="G721" s="614"/>
      <c r="H721" s="614"/>
      <c r="I721" s="614"/>
      <c r="J721" s="614"/>
      <c r="K721" s="614"/>
      <c r="L721" s="614"/>
      <c r="M721" s="614"/>
    </row>
    <row r="722" spans="1:13" ht="12.75">
      <c r="A722" s="614"/>
      <c r="B722" s="614"/>
      <c r="C722" s="614"/>
      <c r="D722" s="614"/>
      <c r="E722" s="614"/>
      <c r="F722" s="614"/>
      <c r="G722" s="614"/>
      <c r="H722" s="614"/>
      <c r="I722" s="614"/>
      <c r="J722" s="614"/>
      <c r="K722" s="614"/>
      <c r="L722" s="614"/>
      <c r="M722" s="614"/>
    </row>
    <row r="723" spans="1:13" ht="12.75">
      <c r="A723" s="614"/>
      <c r="B723" s="614"/>
      <c r="C723" s="614"/>
      <c r="D723" s="614"/>
      <c r="E723" s="614"/>
      <c r="F723" s="614"/>
      <c r="G723" s="614"/>
      <c r="H723" s="614"/>
      <c r="I723" s="614"/>
      <c r="J723" s="614"/>
      <c r="K723" s="614"/>
      <c r="L723" s="614"/>
      <c r="M723" s="614"/>
    </row>
    <row r="724" spans="1:13" ht="12.75">
      <c r="A724" s="614"/>
      <c r="B724" s="614"/>
      <c r="C724" s="614"/>
      <c r="D724" s="614"/>
      <c r="E724" s="614"/>
      <c r="F724" s="614"/>
      <c r="G724" s="614"/>
      <c r="H724" s="614"/>
      <c r="I724" s="614"/>
      <c r="J724" s="614"/>
      <c r="K724" s="614"/>
      <c r="L724" s="614"/>
      <c r="M724" s="614"/>
    </row>
    <row r="725" spans="1:13" ht="12.75">
      <c r="A725" s="614"/>
      <c r="B725" s="614"/>
      <c r="C725" s="614"/>
      <c r="D725" s="614"/>
      <c r="E725" s="614"/>
      <c r="F725" s="614"/>
      <c r="G725" s="614"/>
      <c r="H725" s="614"/>
      <c r="I725" s="614"/>
      <c r="J725" s="614"/>
      <c r="K725" s="614"/>
      <c r="L725" s="614"/>
      <c r="M725" s="614"/>
    </row>
    <row r="726" spans="1:13" ht="12.75">
      <c r="A726" s="614"/>
      <c r="B726" s="614"/>
      <c r="C726" s="614"/>
      <c r="D726" s="614"/>
      <c r="E726" s="614"/>
      <c r="F726" s="614"/>
      <c r="G726" s="614"/>
      <c r="H726" s="614"/>
      <c r="I726" s="614"/>
      <c r="J726" s="614"/>
      <c r="K726" s="614"/>
      <c r="L726" s="614"/>
      <c r="M726" s="614"/>
    </row>
    <row r="727" spans="1:13" ht="12.75">
      <c r="A727" s="614"/>
      <c r="B727" s="614"/>
      <c r="C727" s="614"/>
      <c r="D727" s="614"/>
      <c r="E727" s="614"/>
      <c r="F727" s="614"/>
      <c r="G727" s="614"/>
      <c r="H727" s="614"/>
      <c r="I727" s="614"/>
      <c r="J727" s="614"/>
      <c r="K727" s="614"/>
      <c r="L727" s="614"/>
      <c r="M727" s="614"/>
    </row>
    <row r="728" spans="1:13" ht="12.75">
      <c r="A728" s="614"/>
      <c r="B728" s="614"/>
      <c r="C728" s="614"/>
      <c r="D728" s="614"/>
      <c r="E728" s="614"/>
      <c r="F728" s="614"/>
      <c r="G728" s="614"/>
      <c r="H728" s="614"/>
      <c r="I728" s="614"/>
      <c r="J728" s="614"/>
      <c r="K728" s="614"/>
      <c r="L728" s="614"/>
      <c r="M728" s="614"/>
    </row>
    <row r="729" spans="1:13" ht="12.75">
      <c r="A729" s="614"/>
      <c r="B729" s="614"/>
      <c r="C729" s="614"/>
      <c r="D729" s="614"/>
      <c r="E729" s="614"/>
      <c r="F729" s="614"/>
      <c r="G729" s="614"/>
      <c r="H729" s="614"/>
      <c r="I729" s="614"/>
      <c r="J729" s="614"/>
      <c r="K729" s="614"/>
      <c r="L729" s="614"/>
      <c r="M729" s="614"/>
    </row>
    <row r="730" spans="1:13" ht="12.75">
      <c r="A730" s="614"/>
      <c r="B730" s="614"/>
      <c r="C730" s="614"/>
      <c r="D730" s="614"/>
      <c r="E730" s="614"/>
      <c r="F730" s="614"/>
      <c r="G730" s="614"/>
      <c r="H730" s="614"/>
      <c r="I730" s="614"/>
      <c r="J730" s="614"/>
      <c r="K730" s="614"/>
      <c r="L730" s="614"/>
      <c r="M730" s="614"/>
    </row>
    <row r="731" spans="1:13" ht="12.75">
      <c r="A731" s="614"/>
      <c r="B731" s="614"/>
      <c r="C731" s="614"/>
      <c r="D731" s="614"/>
      <c r="E731" s="614"/>
      <c r="F731" s="614"/>
      <c r="G731" s="614"/>
      <c r="H731" s="614"/>
      <c r="I731" s="614"/>
      <c r="J731" s="614"/>
      <c r="K731" s="614"/>
      <c r="L731" s="614"/>
      <c r="M731" s="614"/>
    </row>
    <row r="732" spans="1:13" ht="12.75">
      <c r="A732" s="614"/>
      <c r="B732" s="614"/>
      <c r="C732" s="614"/>
      <c r="D732" s="614"/>
      <c r="E732" s="614"/>
      <c r="F732" s="614"/>
      <c r="G732" s="614"/>
      <c r="H732" s="614"/>
      <c r="I732" s="614"/>
      <c r="J732" s="614"/>
      <c r="K732" s="614"/>
      <c r="L732" s="614"/>
      <c r="M732" s="614"/>
    </row>
    <row r="733" spans="1:13" ht="12.75">
      <c r="A733" s="614"/>
      <c r="B733" s="614"/>
      <c r="C733" s="614"/>
      <c r="D733" s="614"/>
      <c r="E733" s="614"/>
      <c r="F733" s="614"/>
      <c r="G733" s="614"/>
      <c r="H733" s="614"/>
      <c r="I733" s="614"/>
      <c r="J733" s="614"/>
      <c r="K733" s="614"/>
      <c r="L733" s="614"/>
      <c r="M733" s="614"/>
    </row>
    <row r="734" spans="1:13" ht="12.75">
      <c r="A734" s="614"/>
      <c r="B734" s="614"/>
      <c r="C734" s="614"/>
      <c r="D734" s="614"/>
      <c r="E734" s="614"/>
      <c r="F734" s="614"/>
      <c r="G734" s="614"/>
      <c r="H734" s="614"/>
      <c r="I734" s="614"/>
      <c r="J734" s="614"/>
      <c r="K734" s="614"/>
      <c r="L734" s="614"/>
      <c r="M734" s="614"/>
    </row>
    <row r="735" spans="1:13" ht="12.75">
      <c r="A735" s="614"/>
      <c r="B735" s="614"/>
      <c r="C735" s="614"/>
      <c r="D735" s="614"/>
      <c r="E735" s="614"/>
      <c r="F735" s="614"/>
      <c r="G735" s="614"/>
      <c r="H735" s="614"/>
      <c r="I735" s="614"/>
      <c r="J735" s="614"/>
      <c r="K735" s="614"/>
      <c r="L735" s="614"/>
      <c r="M735" s="614"/>
    </row>
    <row r="736" spans="1:13" ht="12.75">
      <c r="A736" s="614"/>
      <c r="B736" s="614"/>
      <c r="C736" s="614"/>
      <c r="D736" s="614"/>
      <c r="E736" s="614"/>
      <c r="F736" s="614"/>
      <c r="G736" s="614"/>
      <c r="H736" s="614"/>
      <c r="I736" s="614"/>
      <c r="J736" s="614"/>
      <c r="K736" s="614"/>
      <c r="L736" s="614"/>
      <c r="M736" s="614"/>
    </row>
    <row r="737" spans="1:13" ht="12.75">
      <c r="A737" s="614"/>
      <c r="B737" s="614"/>
      <c r="C737" s="614"/>
      <c r="D737" s="614"/>
      <c r="E737" s="614"/>
      <c r="F737" s="614"/>
      <c r="G737" s="614"/>
      <c r="H737" s="614"/>
      <c r="I737" s="614"/>
      <c r="J737" s="614"/>
      <c r="K737" s="614"/>
      <c r="L737" s="614"/>
      <c r="M737" s="614"/>
    </row>
    <row r="738" spans="1:13" ht="12.75">
      <c r="A738" s="614"/>
      <c r="B738" s="614"/>
      <c r="C738" s="614"/>
      <c r="D738" s="614"/>
      <c r="E738" s="614"/>
      <c r="F738" s="614"/>
      <c r="G738" s="614"/>
      <c r="H738" s="614"/>
      <c r="I738" s="614"/>
      <c r="J738" s="614"/>
      <c r="K738" s="614"/>
      <c r="L738" s="614"/>
      <c r="M738" s="614"/>
    </row>
    <row r="739" spans="1:13" ht="12.75">
      <c r="A739" s="614"/>
      <c r="B739" s="614"/>
      <c r="C739" s="614"/>
      <c r="D739" s="614"/>
      <c r="E739" s="614"/>
      <c r="F739" s="614"/>
      <c r="G739" s="614"/>
      <c r="H739" s="614"/>
      <c r="I739" s="614"/>
      <c r="J739" s="614"/>
      <c r="K739" s="614"/>
      <c r="L739" s="614"/>
      <c r="M739" s="614"/>
    </row>
    <row r="740" spans="1:13" ht="12.75">
      <c r="A740" s="614"/>
      <c r="B740" s="614"/>
      <c r="C740" s="614"/>
      <c r="D740" s="614"/>
      <c r="E740" s="614"/>
      <c r="F740" s="614"/>
      <c r="G740" s="614"/>
      <c r="H740" s="614"/>
      <c r="I740" s="614"/>
      <c r="J740" s="614"/>
      <c r="K740" s="614"/>
      <c r="L740" s="614"/>
      <c r="M740" s="614"/>
    </row>
    <row r="741" spans="1:13" ht="12.75">
      <c r="A741" s="614"/>
      <c r="B741" s="614"/>
      <c r="C741" s="614"/>
      <c r="D741" s="614"/>
      <c r="E741" s="614"/>
      <c r="F741" s="614"/>
      <c r="G741" s="614"/>
      <c r="H741" s="614"/>
      <c r="I741" s="614"/>
      <c r="J741" s="614"/>
      <c r="K741" s="614"/>
      <c r="L741" s="614"/>
      <c r="M741" s="614"/>
    </row>
    <row r="742" spans="1:13" ht="12.75">
      <c r="A742" s="614"/>
      <c r="B742" s="614"/>
      <c r="C742" s="614"/>
      <c r="D742" s="614"/>
      <c r="E742" s="614"/>
      <c r="F742" s="614"/>
      <c r="G742" s="614"/>
      <c r="H742" s="614"/>
      <c r="I742" s="614"/>
      <c r="J742" s="614"/>
      <c r="K742" s="614"/>
      <c r="L742" s="614"/>
      <c r="M742" s="614"/>
    </row>
    <row r="743" spans="1:13" ht="12.75">
      <c r="A743" s="614"/>
      <c r="B743" s="614"/>
      <c r="C743" s="614"/>
      <c r="D743" s="614"/>
      <c r="E743" s="614"/>
      <c r="F743" s="614"/>
      <c r="G743" s="614"/>
      <c r="H743" s="614"/>
      <c r="I743" s="614"/>
      <c r="J743" s="614"/>
      <c r="K743" s="614"/>
      <c r="L743" s="614"/>
      <c r="M743" s="614"/>
    </row>
    <row r="744" spans="1:13" ht="12.75">
      <c r="A744" s="614"/>
      <c r="B744" s="614"/>
      <c r="C744" s="614"/>
      <c r="D744" s="614"/>
      <c r="E744" s="614"/>
      <c r="F744" s="614"/>
      <c r="G744" s="614"/>
      <c r="H744" s="614"/>
      <c r="I744" s="614"/>
      <c r="J744" s="614"/>
      <c r="K744" s="614"/>
      <c r="L744" s="614"/>
      <c r="M744" s="614"/>
    </row>
    <row r="745" spans="1:13" ht="12.75">
      <c r="A745" s="614"/>
      <c r="B745" s="614"/>
      <c r="C745" s="614"/>
      <c r="D745" s="614"/>
      <c r="E745" s="614"/>
      <c r="F745" s="614"/>
      <c r="G745" s="614"/>
      <c r="H745" s="614"/>
      <c r="I745" s="614"/>
      <c r="J745" s="614"/>
      <c r="K745" s="614"/>
      <c r="L745" s="614"/>
      <c r="M745" s="614"/>
    </row>
    <row r="746" spans="1:13" ht="12.75">
      <c r="A746" s="614"/>
      <c r="B746" s="614"/>
      <c r="C746" s="614"/>
      <c r="D746" s="614"/>
      <c r="E746" s="614"/>
      <c r="F746" s="614"/>
      <c r="G746" s="614"/>
      <c r="H746" s="614"/>
      <c r="I746" s="614"/>
      <c r="J746" s="614"/>
      <c r="K746" s="614"/>
      <c r="L746" s="614"/>
      <c r="M746" s="614"/>
    </row>
    <row r="747" spans="1:13" ht="12.75">
      <c r="A747" s="614"/>
      <c r="B747" s="614"/>
      <c r="C747" s="614"/>
      <c r="D747" s="614"/>
      <c r="E747" s="614"/>
      <c r="F747" s="614"/>
      <c r="G747" s="614"/>
      <c r="H747" s="614"/>
      <c r="I747" s="614"/>
      <c r="J747" s="614"/>
      <c r="K747" s="614"/>
      <c r="L747" s="614"/>
      <c r="M747" s="614"/>
    </row>
    <row r="748" spans="1:13" ht="12.75">
      <c r="A748" s="614"/>
      <c r="B748" s="614"/>
      <c r="C748" s="614"/>
      <c r="D748" s="614"/>
      <c r="E748" s="614"/>
      <c r="F748" s="614"/>
      <c r="G748" s="614"/>
      <c r="H748" s="614"/>
      <c r="I748" s="614"/>
      <c r="J748" s="614"/>
      <c r="K748" s="614"/>
      <c r="L748" s="614"/>
      <c r="M748" s="614"/>
    </row>
    <row r="749" spans="1:13" ht="12.75">
      <c r="A749" s="614"/>
      <c r="B749" s="614"/>
      <c r="C749" s="614"/>
      <c r="D749" s="614"/>
      <c r="E749" s="614"/>
      <c r="F749" s="614"/>
      <c r="G749" s="614"/>
      <c r="H749" s="614"/>
      <c r="I749" s="614"/>
      <c r="J749" s="614"/>
      <c r="K749" s="614"/>
      <c r="L749" s="614"/>
      <c r="M749" s="614"/>
    </row>
    <row r="750" spans="1:13" ht="12.75">
      <c r="A750" s="614"/>
      <c r="B750" s="614"/>
      <c r="C750" s="614"/>
      <c r="D750" s="614"/>
      <c r="E750" s="614"/>
      <c r="F750" s="614"/>
      <c r="G750" s="614"/>
      <c r="H750" s="614"/>
      <c r="I750" s="614"/>
      <c r="J750" s="614"/>
      <c r="K750" s="614"/>
      <c r="L750" s="614"/>
      <c r="M750" s="614"/>
    </row>
    <row r="751" spans="1:13" ht="12.75">
      <c r="A751" s="614"/>
      <c r="B751" s="614"/>
      <c r="C751" s="614"/>
      <c r="D751" s="614"/>
      <c r="E751" s="614"/>
      <c r="F751" s="614"/>
      <c r="G751" s="614"/>
      <c r="H751" s="614"/>
      <c r="I751" s="614"/>
      <c r="J751" s="614"/>
      <c r="K751" s="614"/>
      <c r="L751" s="614"/>
      <c r="M751" s="614"/>
    </row>
    <row r="752" spans="1:13" ht="12.75">
      <c r="A752" s="614"/>
      <c r="B752" s="614"/>
      <c r="C752" s="614"/>
      <c r="D752" s="614"/>
      <c r="E752" s="614"/>
      <c r="F752" s="614"/>
      <c r="G752" s="614"/>
      <c r="H752" s="614"/>
      <c r="I752" s="614"/>
      <c r="J752" s="614"/>
      <c r="K752" s="614"/>
      <c r="L752" s="614"/>
      <c r="M752" s="614"/>
    </row>
    <row r="753" spans="1:13" ht="12.75">
      <c r="A753" s="614"/>
      <c r="B753" s="614"/>
      <c r="C753" s="614"/>
      <c r="D753" s="614"/>
      <c r="E753" s="614"/>
      <c r="F753" s="614"/>
      <c r="G753" s="614"/>
      <c r="H753" s="614"/>
      <c r="I753" s="614"/>
      <c r="J753" s="614"/>
      <c r="K753" s="614"/>
      <c r="L753" s="614"/>
      <c r="M753" s="614"/>
    </row>
    <row r="754" spans="1:13" ht="12.75">
      <c r="A754" s="614"/>
      <c r="B754" s="614"/>
      <c r="C754" s="614"/>
      <c r="D754" s="614"/>
      <c r="E754" s="614"/>
      <c r="F754" s="614"/>
      <c r="G754" s="614"/>
      <c r="H754" s="614"/>
      <c r="I754" s="614"/>
      <c r="J754" s="614"/>
      <c r="K754" s="614"/>
      <c r="L754" s="614"/>
      <c r="M754" s="614"/>
    </row>
    <row r="755" spans="1:13" ht="12.75">
      <c r="A755" s="614"/>
      <c r="B755" s="614"/>
      <c r="C755" s="614"/>
      <c r="D755" s="614"/>
      <c r="E755" s="614"/>
      <c r="F755" s="614"/>
      <c r="G755" s="614"/>
      <c r="H755" s="614"/>
      <c r="I755" s="614"/>
      <c r="J755" s="614"/>
      <c r="K755" s="614"/>
      <c r="L755" s="614"/>
      <c r="M755" s="614"/>
    </row>
    <row r="756" spans="1:13" ht="12.75">
      <c r="A756" s="614"/>
      <c r="B756" s="614"/>
      <c r="C756" s="614"/>
      <c r="D756" s="614"/>
      <c r="E756" s="614"/>
      <c r="F756" s="614"/>
      <c r="G756" s="614"/>
      <c r="H756" s="614"/>
      <c r="I756" s="614"/>
      <c r="J756" s="614"/>
      <c r="K756" s="614"/>
      <c r="L756" s="614"/>
      <c r="M756" s="614"/>
    </row>
    <row r="757" spans="1:13" ht="12.75">
      <c r="A757" s="614"/>
      <c r="B757" s="614"/>
      <c r="C757" s="614"/>
      <c r="D757" s="614"/>
      <c r="E757" s="614"/>
      <c r="F757" s="614"/>
      <c r="G757" s="614"/>
      <c r="H757" s="614"/>
      <c r="I757" s="614"/>
      <c r="J757" s="614"/>
      <c r="K757" s="614"/>
      <c r="L757" s="614"/>
      <c r="M757" s="614"/>
    </row>
    <row r="758" spans="1:13" ht="12.75">
      <c r="A758" s="614"/>
      <c r="B758" s="614"/>
      <c r="C758" s="614"/>
      <c r="D758" s="614"/>
      <c r="E758" s="614"/>
      <c r="F758" s="614"/>
      <c r="G758" s="614"/>
      <c r="H758" s="614"/>
      <c r="I758" s="614"/>
      <c r="J758" s="614"/>
      <c r="K758" s="614"/>
      <c r="L758" s="614"/>
      <c r="M758" s="614"/>
    </row>
    <row r="759" spans="1:13" ht="12.75">
      <c r="A759" s="614"/>
      <c r="B759" s="614"/>
      <c r="C759" s="614"/>
      <c r="D759" s="614"/>
      <c r="E759" s="614"/>
      <c r="F759" s="614"/>
      <c r="G759" s="614"/>
      <c r="H759" s="614"/>
      <c r="I759" s="614"/>
      <c r="J759" s="614"/>
      <c r="K759" s="614"/>
      <c r="L759" s="614"/>
      <c r="M759" s="614"/>
    </row>
    <row r="760" spans="1:13" ht="12.75">
      <c r="A760" s="614"/>
      <c r="B760" s="614"/>
      <c r="C760" s="614"/>
      <c r="D760" s="614"/>
      <c r="E760" s="614"/>
      <c r="F760" s="614"/>
      <c r="G760" s="614"/>
      <c r="H760" s="614"/>
      <c r="I760" s="614"/>
      <c r="J760" s="614"/>
      <c r="K760" s="614"/>
      <c r="L760" s="614"/>
      <c r="M760" s="614"/>
    </row>
    <row r="761" spans="1:13" ht="12.75">
      <c r="A761" s="614"/>
      <c r="B761" s="614"/>
      <c r="C761" s="614"/>
      <c r="D761" s="614"/>
      <c r="E761" s="614"/>
      <c r="F761" s="614"/>
      <c r="G761" s="614"/>
      <c r="H761" s="614"/>
      <c r="I761" s="614"/>
      <c r="J761" s="614"/>
      <c r="K761" s="614"/>
      <c r="L761" s="614"/>
      <c r="M761" s="614"/>
    </row>
    <row r="762" spans="1:13" ht="12.75">
      <c r="A762" s="614"/>
      <c r="B762" s="614"/>
      <c r="C762" s="614"/>
      <c r="D762" s="614"/>
      <c r="E762" s="614"/>
      <c r="F762" s="614"/>
      <c r="G762" s="614"/>
      <c r="H762" s="614"/>
      <c r="I762" s="614"/>
      <c r="J762" s="614"/>
      <c r="K762" s="614"/>
      <c r="L762" s="614"/>
      <c r="M762" s="614"/>
    </row>
    <row r="763" spans="1:13" ht="12.75">
      <c r="A763" s="614"/>
      <c r="B763" s="614"/>
      <c r="C763" s="614"/>
      <c r="D763" s="614"/>
      <c r="E763" s="614"/>
      <c r="F763" s="614"/>
      <c r="G763" s="614"/>
      <c r="H763" s="614"/>
      <c r="I763" s="614"/>
      <c r="J763" s="614"/>
      <c r="K763" s="614"/>
      <c r="L763" s="614"/>
      <c r="M763" s="614"/>
    </row>
    <row r="764" spans="1:13" ht="12.75">
      <c r="A764" s="614"/>
      <c r="B764" s="614"/>
      <c r="C764" s="614"/>
      <c r="D764" s="614"/>
      <c r="E764" s="614"/>
      <c r="F764" s="614"/>
      <c r="G764" s="614"/>
      <c r="H764" s="614"/>
      <c r="I764" s="614"/>
      <c r="J764" s="614"/>
      <c r="K764" s="614"/>
      <c r="L764" s="614"/>
      <c r="M764" s="614"/>
    </row>
    <row r="765" spans="1:13" ht="12.75">
      <c r="A765" s="614"/>
      <c r="B765" s="614"/>
      <c r="C765" s="614"/>
      <c r="D765" s="614"/>
      <c r="E765" s="614"/>
      <c r="F765" s="614"/>
      <c r="G765" s="614"/>
      <c r="H765" s="614"/>
      <c r="I765" s="614"/>
      <c r="J765" s="614"/>
      <c r="K765" s="614"/>
      <c r="L765" s="614"/>
      <c r="M765" s="614"/>
    </row>
    <row r="766" spans="1:13" ht="12.75">
      <c r="A766" s="614"/>
      <c r="B766" s="614"/>
      <c r="C766" s="614"/>
      <c r="D766" s="614"/>
      <c r="E766" s="614"/>
      <c r="F766" s="614"/>
      <c r="G766" s="614"/>
      <c r="H766" s="614"/>
      <c r="I766" s="614"/>
      <c r="J766" s="614"/>
      <c r="K766" s="614"/>
      <c r="L766" s="614"/>
      <c r="M766" s="614"/>
    </row>
    <row r="767" spans="1:13" ht="12.75">
      <c r="A767" s="614"/>
      <c r="B767" s="614"/>
      <c r="C767" s="614"/>
      <c r="D767" s="614"/>
      <c r="E767" s="614"/>
      <c r="F767" s="614"/>
      <c r="G767" s="614"/>
      <c r="H767" s="614"/>
      <c r="I767" s="614"/>
      <c r="J767" s="614"/>
      <c r="K767" s="614"/>
      <c r="L767" s="614"/>
      <c r="M767" s="614"/>
    </row>
    <row r="768" spans="1:13" ht="12.75">
      <c r="A768" s="614"/>
      <c r="B768" s="614"/>
      <c r="C768" s="614"/>
      <c r="D768" s="614"/>
      <c r="E768" s="614"/>
      <c r="F768" s="614"/>
      <c r="G768" s="614"/>
      <c r="H768" s="614"/>
      <c r="I768" s="614"/>
      <c r="J768" s="614"/>
      <c r="K768" s="614"/>
      <c r="L768" s="614"/>
      <c r="M768" s="614"/>
    </row>
    <row r="769" spans="1:13" ht="12.75">
      <c r="A769" s="614"/>
      <c r="B769" s="614"/>
      <c r="C769" s="614"/>
      <c r="D769" s="614"/>
      <c r="E769" s="614"/>
      <c r="F769" s="614"/>
      <c r="G769" s="614"/>
      <c r="H769" s="614"/>
      <c r="I769" s="614"/>
      <c r="J769" s="614"/>
      <c r="K769" s="614"/>
      <c r="L769" s="614"/>
      <c r="M769" s="614"/>
    </row>
    <row r="770" spans="1:13" ht="12.75">
      <c r="A770" s="614"/>
      <c r="B770" s="614"/>
      <c r="C770" s="614"/>
      <c r="D770" s="614"/>
      <c r="E770" s="614"/>
      <c r="F770" s="614"/>
      <c r="G770" s="614"/>
      <c r="H770" s="614"/>
      <c r="I770" s="614"/>
      <c r="J770" s="614"/>
      <c r="K770" s="614"/>
      <c r="L770" s="614"/>
      <c r="M770" s="614"/>
    </row>
    <row r="771" spans="1:13" ht="12.75">
      <c r="A771" s="614"/>
      <c r="B771" s="614"/>
      <c r="C771" s="614"/>
      <c r="D771" s="614"/>
      <c r="E771" s="614"/>
      <c r="F771" s="614"/>
      <c r="G771" s="614"/>
      <c r="H771" s="614"/>
      <c r="I771" s="614"/>
      <c r="J771" s="614"/>
      <c r="K771" s="614"/>
      <c r="L771" s="614"/>
      <c r="M771" s="614"/>
    </row>
    <row r="772" spans="1:13" ht="12.75">
      <c r="A772" s="614"/>
      <c r="B772" s="614"/>
      <c r="C772" s="614"/>
      <c r="D772" s="614"/>
      <c r="E772" s="614"/>
      <c r="F772" s="614"/>
      <c r="G772" s="614"/>
      <c r="H772" s="614"/>
      <c r="I772" s="614"/>
      <c r="J772" s="614"/>
      <c r="K772" s="614"/>
      <c r="L772" s="614"/>
      <c r="M772" s="614"/>
    </row>
    <row r="773" spans="1:13" ht="12.75">
      <c r="A773" s="614"/>
      <c r="B773" s="614"/>
      <c r="C773" s="614"/>
      <c r="D773" s="614"/>
      <c r="E773" s="614"/>
      <c r="F773" s="614"/>
      <c r="G773" s="614"/>
      <c r="H773" s="614"/>
      <c r="I773" s="614"/>
      <c r="J773" s="614"/>
      <c r="K773" s="614"/>
      <c r="L773" s="614"/>
      <c r="M773" s="614"/>
    </row>
    <row r="774" spans="1:13" ht="12.75">
      <c r="A774" s="614"/>
      <c r="B774" s="614"/>
      <c r="C774" s="614"/>
      <c r="D774" s="614"/>
      <c r="E774" s="614"/>
      <c r="F774" s="614"/>
      <c r="G774" s="614"/>
      <c r="H774" s="614"/>
      <c r="I774" s="614"/>
      <c r="J774" s="614"/>
      <c r="K774" s="614"/>
      <c r="L774" s="614"/>
      <c r="M774" s="614"/>
    </row>
    <row r="775" spans="1:13" ht="12.75">
      <c r="A775" s="614"/>
      <c r="B775" s="614"/>
      <c r="C775" s="614"/>
      <c r="D775" s="614"/>
      <c r="E775" s="614"/>
      <c r="F775" s="614"/>
      <c r="G775" s="614"/>
      <c r="H775" s="614"/>
      <c r="I775" s="614"/>
      <c r="J775" s="614"/>
      <c r="K775" s="614"/>
      <c r="L775" s="614"/>
      <c r="M775" s="614"/>
    </row>
    <row r="776" spans="1:13" ht="12.75">
      <c r="A776" s="614"/>
      <c r="B776" s="614"/>
      <c r="C776" s="614"/>
      <c r="D776" s="614"/>
      <c r="E776" s="614"/>
      <c r="F776" s="614"/>
      <c r="G776" s="614"/>
      <c r="H776" s="614"/>
      <c r="I776" s="614"/>
      <c r="J776" s="614"/>
      <c r="K776" s="614"/>
      <c r="L776" s="614"/>
      <c r="M776" s="614"/>
    </row>
    <row r="777" spans="1:13" ht="12.75">
      <c r="A777" s="614"/>
      <c r="B777" s="614"/>
      <c r="C777" s="614"/>
      <c r="D777" s="614"/>
      <c r="E777" s="614"/>
      <c r="F777" s="614"/>
      <c r="G777" s="614"/>
      <c r="H777" s="614"/>
      <c r="I777" s="614"/>
      <c r="J777" s="614"/>
      <c r="K777" s="614"/>
      <c r="L777" s="614"/>
      <c r="M777" s="614"/>
    </row>
    <row r="778" spans="1:13" ht="12.75">
      <c r="A778" s="614"/>
      <c r="B778" s="614"/>
      <c r="C778" s="614"/>
      <c r="D778" s="614"/>
      <c r="E778" s="614"/>
      <c r="F778" s="614"/>
      <c r="G778" s="614"/>
      <c r="H778" s="614"/>
      <c r="I778" s="614"/>
      <c r="J778" s="614"/>
      <c r="K778" s="614"/>
      <c r="L778" s="614"/>
      <c r="M778" s="614"/>
    </row>
    <row r="779" spans="1:13" ht="12.75">
      <c r="A779" s="614"/>
      <c r="B779" s="614"/>
      <c r="C779" s="614"/>
      <c r="D779" s="614"/>
      <c r="E779" s="614"/>
      <c r="F779" s="614"/>
      <c r="G779" s="614"/>
      <c r="H779" s="614"/>
      <c r="I779" s="614"/>
      <c r="J779" s="614"/>
      <c r="K779" s="614"/>
      <c r="L779" s="614"/>
      <c r="M779" s="614"/>
    </row>
    <row r="780" spans="1:13" ht="12.75">
      <c r="A780" s="614"/>
      <c r="B780" s="614"/>
      <c r="C780" s="614"/>
      <c r="D780" s="614"/>
      <c r="E780" s="614"/>
      <c r="F780" s="614"/>
      <c r="G780" s="614"/>
      <c r="H780" s="614"/>
      <c r="I780" s="614"/>
      <c r="J780" s="614"/>
      <c r="K780" s="614"/>
      <c r="L780" s="614"/>
      <c r="M780" s="614"/>
    </row>
    <row r="781" spans="1:13" ht="12.75">
      <c r="A781" s="614"/>
      <c r="B781" s="614"/>
      <c r="C781" s="614"/>
      <c r="D781" s="614"/>
      <c r="E781" s="614"/>
      <c r="F781" s="614"/>
      <c r="G781" s="614"/>
      <c r="H781" s="614"/>
      <c r="I781" s="614"/>
      <c r="J781" s="614"/>
      <c r="K781" s="614"/>
      <c r="L781" s="614"/>
      <c r="M781" s="614"/>
    </row>
    <row r="782" spans="1:13" ht="12.75">
      <c r="A782" s="614"/>
      <c r="B782" s="614"/>
      <c r="C782" s="614"/>
      <c r="D782" s="614"/>
      <c r="E782" s="614"/>
      <c r="F782" s="614"/>
      <c r="G782" s="614"/>
      <c r="H782" s="614"/>
      <c r="I782" s="614"/>
      <c r="J782" s="614"/>
      <c r="K782" s="614"/>
      <c r="L782" s="614"/>
      <c r="M782" s="614"/>
    </row>
    <row r="783" spans="1:13" ht="12.75">
      <c r="A783" s="614"/>
      <c r="B783" s="614"/>
      <c r="C783" s="614"/>
      <c r="D783" s="614"/>
      <c r="E783" s="614"/>
      <c r="F783" s="614"/>
      <c r="G783" s="614"/>
      <c r="H783" s="614"/>
      <c r="I783" s="614"/>
      <c r="J783" s="614"/>
      <c r="K783" s="614"/>
      <c r="L783" s="614"/>
      <c r="M783" s="614"/>
    </row>
    <row r="784" spans="1:13" ht="12.75">
      <c r="A784" s="614"/>
      <c r="B784" s="614"/>
      <c r="C784" s="614"/>
      <c r="D784" s="614"/>
      <c r="E784" s="614"/>
      <c r="F784" s="614"/>
      <c r="G784" s="614"/>
      <c r="H784" s="614"/>
      <c r="I784" s="614"/>
      <c r="J784" s="614"/>
      <c r="K784" s="614"/>
      <c r="L784" s="614"/>
      <c r="M784" s="614"/>
    </row>
    <row r="785" spans="1:13" ht="12.75">
      <c r="A785" s="614"/>
      <c r="B785" s="614"/>
      <c r="C785" s="614"/>
      <c r="D785" s="614"/>
      <c r="E785" s="614"/>
      <c r="F785" s="614"/>
      <c r="G785" s="614"/>
      <c r="H785" s="614"/>
      <c r="I785" s="614"/>
      <c r="J785" s="614"/>
      <c r="K785" s="614"/>
      <c r="L785" s="614"/>
      <c r="M785" s="614"/>
    </row>
    <row r="786" spans="1:13" ht="12.75">
      <c r="A786" s="614"/>
      <c r="B786" s="614"/>
      <c r="C786" s="614"/>
      <c r="D786" s="614"/>
      <c r="E786" s="614"/>
      <c r="F786" s="614"/>
      <c r="G786" s="614"/>
      <c r="H786" s="614"/>
      <c r="I786" s="614"/>
      <c r="J786" s="614"/>
      <c r="K786" s="614"/>
      <c r="L786" s="614"/>
      <c r="M786" s="614"/>
    </row>
    <row r="787" spans="1:13" ht="12.75">
      <c r="A787" s="614"/>
      <c r="B787" s="614"/>
      <c r="C787" s="614"/>
      <c r="D787" s="614"/>
      <c r="E787" s="614"/>
      <c r="F787" s="614"/>
      <c r="G787" s="614"/>
      <c r="H787" s="614"/>
      <c r="I787" s="614"/>
      <c r="J787" s="614"/>
      <c r="K787" s="614"/>
      <c r="L787" s="614"/>
      <c r="M787" s="614"/>
    </row>
    <row r="788" spans="1:13" ht="12.75">
      <c r="A788" s="614"/>
      <c r="B788" s="614"/>
      <c r="C788" s="614"/>
      <c r="D788" s="614"/>
      <c r="E788" s="614"/>
      <c r="F788" s="614"/>
      <c r="G788" s="614"/>
      <c r="H788" s="614"/>
      <c r="I788" s="614"/>
      <c r="J788" s="614"/>
      <c r="K788" s="614"/>
      <c r="L788" s="614"/>
      <c r="M788" s="614"/>
    </row>
    <row r="789" spans="1:13" ht="12.75">
      <c r="A789" s="614"/>
      <c r="B789" s="614"/>
      <c r="C789" s="614"/>
      <c r="D789" s="614"/>
      <c r="E789" s="614"/>
      <c r="F789" s="614"/>
      <c r="G789" s="614"/>
      <c r="H789" s="614"/>
      <c r="I789" s="614"/>
      <c r="J789" s="614"/>
      <c r="K789" s="614"/>
      <c r="L789" s="614"/>
      <c r="M789" s="614"/>
    </row>
    <row r="790" spans="1:13" ht="12.75">
      <c r="A790" s="614"/>
      <c r="B790" s="614"/>
      <c r="C790" s="614"/>
      <c r="D790" s="614"/>
      <c r="E790" s="614"/>
      <c r="F790" s="614"/>
      <c r="G790" s="614"/>
      <c r="H790" s="614"/>
      <c r="I790" s="614"/>
      <c r="J790" s="614"/>
      <c r="K790" s="614"/>
      <c r="L790" s="614"/>
      <c r="M790" s="614"/>
    </row>
    <row r="791" spans="1:13" ht="12.75">
      <c r="A791" s="614"/>
      <c r="B791" s="614"/>
      <c r="C791" s="614"/>
      <c r="D791" s="614"/>
      <c r="E791" s="614"/>
      <c r="F791" s="614"/>
      <c r="G791" s="614"/>
      <c r="H791" s="614"/>
      <c r="I791" s="614"/>
      <c r="J791" s="614"/>
      <c r="K791" s="614"/>
      <c r="L791" s="614"/>
      <c r="M791" s="614"/>
    </row>
    <row r="792" spans="1:13" ht="12.75">
      <c r="A792" s="614"/>
      <c r="B792" s="614"/>
      <c r="C792" s="614"/>
      <c r="D792" s="614"/>
      <c r="E792" s="614"/>
      <c r="F792" s="614"/>
      <c r="G792" s="614"/>
      <c r="H792" s="614"/>
      <c r="I792" s="614"/>
      <c r="J792" s="614"/>
      <c r="K792" s="614"/>
      <c r="L792" s="614"/>
      <c r="M792" s="614"/>
    </row>
    <row r="793" spans="1:13" ht="12.75">
      <c r="A793" s="614"/>
      <c r="B793" s="614"/>
      <c r="C793" s="614"/>
      <c r="D793" s="614"/>
      <c r="E793" s="614"/>
      <c r="F793" s="614"/>
      <c r="G793" s="614"/>
      <c r="H793" s="614"/>
      <c r="I793" s="614"/>
      <c r="J793" s="614"/>
      <c r="K793" s="614"/>
      <c r="L793" s="614"/>
      <c r="M793" s="614"/>
    </row>
    <row r="794" spans="1:13" ht="12.75">
      <c r="A794" s="614"/>
      <c r="B794" s="614"/>
      <c r="C794" s="614"/>
      <c r="D794" s="614"/>
      <c r="E794" s="614"/>
      <c r="F794" s="614"/>
      <c r="G794" s="614"/>
      <c r="H794" s="614"/>
      <c r="I794" s="614"/>
      <c r="J794" s="614"/>
      <c r="K794" s="614"/>
      <c r="L794" s="614"/>
      <c r="M794" s="614"/>
    </row>
    <row r="795" spans="1:13" ht="12.75">
      <c r="A795" s="614"/>
      <c r="B795" s="614"/>
      <c r="C795" s="614"/>
      <c r="D795" s="614"/>
      <c r="E795" s="614"/>
      <c r="F795" s="614"/>
      <c r="G795" s="614"/>
      <c r="H795" s="614"/>
      <c r="I795" s="614"/>
      <c r="J795" s="614"/>
      <c r="K795" s="614"/>
      <c r="L795" s="614"/>
      <c r="M795" s="614"/>
    </row>
    <row r="796" spans="1:13" ht="12.75">
      <c r="A796" s="614"/>
      <c r="B796" s="614"/>
      <c r="C796" s="614"/>
      <c r="D796" s="614"/>
      <c r="E796" s="614"/>
      <c r="F796" s="614"/>
      <c r="G796" s="614"/>
      <c r="H796" s="614"/>
      <c r="I796" s="614"/>
      <c r="J796" s="614"/>
      <c r="K796" s="614"/>
      <c r="L796" s="614"/>
      <c r="M796" s="614"/>
    </row>
    <row r="797" spans="1:13" ht="12.75">
      <c r="A797" s="614"/>
      <c r="B797" s="614"/>
      <c r="C797" s="614"/>
      <c r="D797" s="614"/>
      <c r="E797" s="614"/>
      <c r="F797" s="614"/>
      <c r="G797" s="614"/>
      <c r="H797" s="614"/>
      <c r="I797" s="614"/>
      <c r="J797" s="614"/>
      <c r="K797" s="614"/>
      <c r="L797" s="614"/>
      <c r="M797" s="614"/>
    </row>
    <row r="798" spans="1:13" ht="12.75">
      <c r="A798" s="614"/>
      <c r="B798" s="614"/>
      <c r="C798" s="614"/>
      <c r="D798" s="614"/>
      <c r="E798" s="614"/>
      <c r="F798" s="614"/>
      <c r="G798" s="614"/>
      <c r="H798" s="614"/>
      <c r="I798" s="614"/>
      <c r="J798" s="614"/>
      <c r="K798" s="614"/>
      <c r="L798" s="614"/>
      <c r="M798" s="614"/>
    </row>
    <row r="799" spans="1:13" ht="12.75">
      <c r="A799" s="614"/>
      <c r="B799" s="614"/>
      <c r="C799" s="614"/>
      <c r="D799" s="614"/>
      <c r="E799" s="614"/>
      <c r="F799" s="614"/>
      <c r="G799" s="614"/>
      <c r="H799" s="614"/>
      <c r="I799" s="614"/>
      <c r="J799" s="614"/>
      <c r="K799" s="614"/>
      <c r="L799" s="614"/>
      <c r="M799" s="614"/>
    </row>
    <row r="800" spans="1:13" ht="12.75">
      <c r="A800" s="614"/>
      <c r="B800" s="614"/>
      <c r="C800" s="614"/>
      <c r="D800" s="614"/>
      <c r="E800" s="614"/>
      <c r="F800" s="614"/>
      <c r="G800" s="614"/>
      <c r="H800" s="614"/>
      <c r="I800" s="614"/>
      <c r="J800" s="614"/>
      <c r="K800" s="614"/>
      <c r="L800" s="614"/>
      <c r="M800" s="614"/>
    </row>
    <row r="801" spans="1:13" ht="12.75">
      <c r="A801" s="614"/>
      <c r="B801" s="614"/>
      <c r="C801" s="614"/>
      <c r="D801" s="614"/>
      <c r="E801" s="614"/>
      <c r="F801" s="614"/>
      <c r="G801" s="614"/>
      <c r="H801" s="614"/>
      <c r="I801" s="614"/>
      <c r="J801" s="614"/>
      <c r="K801" s="614"/>
      <c r="L801" s="614"/>
      <c r="M801" s="614"/>
    </row>
    <row r="802" spans="1:13" ht="12.75">
      <c r="A802" s="614"/>
      <c r="B802" s="614"/>
      <c r="C802" s="614"/>
      <c r="D802" s="614"/>
      <c r="E802" s="614"/>
      <c r="F802" s="614"/>
      <c r="G802" s="614"/>
      <c r="H802" s="614"/>
      <c r="I802" s="614"/>
      <c r="J802" s="614"/>
      <c r="K802" s="614"/>
      <c r="L802" s="614"/>
      <c r="M802" s="614"/>
    </row>
    <row r="803" spans="1:13" ht="12.75">
      <c r="A803" s="614"/>
      <c r="B803" s="614"/>
      <c r="C803" s="614"/>
      <c r="D803" s="614"/>
      <c r="E803" s="614"/>
      <c r="F803" s="614"/>
      <c r="G803" s="614"/>
      <c r="H803" s="614"/>
      <c r="I803" s="614"/>
      <c r="J803" s="614"/>
      <c r="K803" s="614"/>
      <c r="L803" s="614"/>
      <c r="M803" s="614"/>
    </row>
    <row r="804" spans="1:13" ht="12.75">
      <c r="A804" s="614"/>
      <c r="B804" s="614"/>
      <c r="C804" s="614"/>
      <c r="D804" s="614"/>
      <c r="E804" s="614"/>
      <c r="F804" s="614"/>
      <c r="G804" s="614"/>
      <c r="H804" s="614"/>
      <c r="I804" s="614"/>
      <c r="J804" s="614"/>
      <c r="K804" s="614"/>
      <c r="L804" s="614"/>
      <c r="M804" s="614"/>
    </row>
    <row r="805" spans="1:13" ht="12.75">
      <c r="A805" s="614"/>
      <c r="B805" s="614"/>
      <c r="C805" s="614"/>
      <c r="D805" s="614"/>
      <c r="E805" s="614"/>
      <c r="F805" s="614"/>
      <c r="G805" s="614"/>
      <c r="H805" s="614"/>
      <c r="I805" s="614"/>
      <c r="J805" s="614"/>
      <c r="K805" s="614"/>
      <c r="L805" s="614"/>
      <c r="M805" s="614"/>
    </row>
    <row r="806" spans="1:13" ht="12.75">
      <c r="A806" s="614"/>
      <c r="B806" s="614"/>
      <c r="C806" s="614"/>
      <c r="D806" s="614"/>
      <c r="E806" s="614"/>
      <c r="F806" s="614"/>
      <c r="G806" s="614"/>
      <c r="H806" s="614"/>
      <c r="I806" s="614"/>
      <c r="J806" s="614"/>
      <c r="K806" s="614"/>
      <c r="L806" s="614"/>
      <c r="M806" s="614"/>
    </row>
    <row r="807" spans="1:13" ht="12.75">
      <c r="A807" s="614"/>
      <c r="B807" s="614"/>
      <c r="C807" s="614"/>
      <c r="D807" s="614"/>
      <c r="E807" s="614"/>
      <c r="F807" s="614"/>
      <c r="G807" s="614"/>
      <c r="H807" s="614"/>
      <c r="I807" s="614"/>
      <c r="J807" s="614"/>
      <c r="K807" s="614"/>
      <c r="L807" s="614"/>
      <c r="M807" s="614"/>
    </row>
    <row r="808" spans="1:13" ht="12.75">
      <c r="A808" s="614"/>
      <c r="B808" s="614"/>
      <c r="C808" s="614"/>
      <c r="D808" s="614"/>
      <c r="E808" s="614"/>
      <c r="F808" s="614"/>
      <c r="G808" s="614"/>
      <c r="H808" s="614"/>
      <c r="I808" s="614"/>
      <c r="J808" s="614"/>
      <c r="K808" s="614"/>
      <c r="L808" s="614"/>
      <c r="M808" s="614"/>
    </row>
    <row r="809" spans="1:13" ht="12.75">
      <c r="A809" s="614"/>
      <c r="B809" s="614"/>
      <c r="C809" s="614"/>
      <c r="D809" s="614"/>
      <c r="E809" s="614"/>
      <c r="F809" s="614"/>
      <c r="G809" s="614"/>
      <c r="H809" s="614"/>
      <c r="I809" s="614"/>
      <c r="J809" s="614"/>
      <c r="K809" s="614"/>
      <c r="L809" s="614"/>
      <c r="M809" s="614"/>
    </row>
    <row r="810" spans="1:13" ht="12.75">
      <c r="A810" s="614"/>
      <c r="B810" s="614"/>
      <c r="C810" s="614"/>
      <c r="D810" s="614"/>
      <c r="E810" s="614"/>
      <c r="F810" s="614"/>
      <c r="G810" s="614"/>
      <c r="H810" s="614"/>
      <c r="I810" s="614"/>
      <c r="J810" s="614"/>
      <c r="K810" s="614"/>
      <c r="L810" s="614"/>
      <c r="M810" s="614"/>
    </row>
    <row r="811" spans="1:13" ht="12.75">
      <c r="A811" s="614"/>
      <c r="B811" s="614"/>
      <c r="C811" s="614"/>
      <c r="D811" s="614"/>
      <c r="E811" s="614"/>
      <c r="F811" s="614"/>
      <c r="G811" s="614"/>
      <c r="H811" s="614"/>
      <c r="I811" s="614"/>
      <c r="J811" s="614"/>
      <c r="K811" s="614"/>
      <c r="L811" s="614"/>
      <c r="M811" s="614"/>
    </row>
    <row r="812" spans="1:13" ht="12.75">
      <c r="A812" s="614"/>
      <c r="B812" s="614"/>
      <c r="C812" s="614"/>
      <c r="D812" s="614"/>
      <c r="E812" s="614"/>
      <c r="F812" s="614"/>
      <c r="G812" s="614"/>
      <c r="H812" s="614"/>
      <c r="I812" s="614"/>
      <c r="J812" s="614"/>
      <c r="K812" s="614"/>
      <c r="L812" s="614"/>
      <c r="M812" s="614"/>
    </row>
    <row r="813" spans="1:13" ht="12.75">
      <c r="A813" s="614"/>
      <c r="B813" s="614"/>
      <c r="C813" s="614"/>
      <c r="D813" s="614"/>
      <c r="E813" s="614"/>
      <c r="F813" s="614"/>
      <c r="G813" s="614"/>
      <c r="H813" s="614"/>
      <c r="I813" s="614"/>
      <c r="J813" s="614"/>
      <c r="K813" s="614"/>
      <c r="L813" s="614"/>
      <c r="M813" s="614"/>
    </row>
    <row r="814" spans="1:13" ht="12.75">
      <c r="A814" s="614"/>
      <c r="B814" s="614"/>
      <c r="C814" s="614"/>
      <c r="D814" s="614"/>
      <c r="E814" s="614"/>
      <c r="F814" s="614"/>
      <c r="G814" s="614"/>
      <c r="H814" s="614"/>
      <c r="I814" s="614"/>
      <c r="J814" s="614"/>
      <c r="K814" s="614"/>
      <c r="L814" s="614"/>
      <c r="M814" s="614"/>
    </row>
    <row r="815" spans="1:13" ht="12.75">
      <c r="A815" s="614"/>
      <c r="B815" s="614"/>
      <c r="C815" s="614"/>
      <c r="D815" s="614"/>
      <c r="E815" s="614"/>
      <c r="F815" s="614"/>
      <c r="G815" s="614"/>
      <c r="H815" s="614"/>
      <c r="I815" s="614"/>
      <c r="J815" s="614"/>
      <c r="K815" s="614"/>
      <c r="L815" s="614"/>
      <c r="M815" s="614"/>
    </row>
    <row r="816" spans="1:13" ht="12.75">
      <c r="A816" s="614"/>
      <c r="B816" s="614"/>
      <c r="C816" s="614"/>
      <c r="D816" s="614"/>
      <c r="E816" s="614"/>
      <c r="F816" s="614"/>
      <c r="G816" s="614"/>
      <c r="H816" s="614"/>
      <c r="I816" s="614"/>
      <c r="J816" s="614"/>
      <c r="K816" s="614"/>
      <c r="L816" s="614"/>
      <c r="M816" s="614"/>
    </row>
    <row r="817" spans="1:13" ht="12.75">
      <c r="A817" s="614"/>
      <c r="B817" s="614"/>
      <c r="C817" s="614"/>
      <c r="D817" s="614"/>
      <c r="E817" s="614"/>
      <c r="F817" s="614"/>
      <c r="G817" s="614"/>
      <c r="H817" s="614"/>
      <c r="I817" s="614"/>
      <c r="J817" s="614"/>
      <c r="K817" s="614"/>
      <c r="L817" s="614"/>
      <c r="M817" s="614"/>
    </row>
    <row r="818" spans="1:13" ht="12.75">
      <c r="A818" s="614"/>
      <c r="B818" s="614"/>
      <c r="C818" s="614"/>
      <c r="D818" s="614"/>
      <c r="E818" s="614"/>
      <c r="F818" s="614"/>
      <c r="G818" s="614"/>
      <c r="H818" s="614"/>
      <c r="I818" s="614"/>
      <c r="J818" s="614"/>
      <c r="K818" s="614"/>
      <c r="L818" s="614"/>
      <c r="M818" s="614"/>
    </row>
    <row r="819" spans="1:13" ht="12.75">
      <c r="A819" s="614"/>
      <c r="B819" s="614"/>
      <c r="C819" s="614"/>
      <c r="D819" s="614"/>
      <c r="E819" s="614"/>
      <c r="F819" s="614"/>
      <c r="G819" s="614"/>
      <c r="H819" s="614"/>
      <c r="I819" s="614"/>
      <c r="J819" s="614"/>
      <c r="K819" s="614"/>
      <c r="L819" s="614"/>
      <c r="M819" s="614"/>
    </row>
    <row r="820" spans="1:13" ht="12.75">
      <c r="A820" s="614"/>
      <c r="B820" s="614"/>
      <c r="C820" s="614"/>
      <c r="D820" s="614"/>
      <c r="E820" s="614"/>
      <c r="F820" s="614"/>
      <c r="G820" s="614"/>
      <c r="H820" s="614"/>
      <c r="I820" s="614"/>
      <c r="J820" s="614"/>
      <c r="K820" s="614"/>
      <c r="L820" s="614"/>
      <c r="M820" s="614"/>
    </row>
    <row r="821" spans="1:13" ht="12.75">
      <c r="A821" s="614"/>
      <c r="B821" s="614"/>
      <c r="C821" s="614"/>
      <c r="D821" s="614"/>
      <c r="E821" s="614"/>
      <c r="F821" s="614"/>
      <c r="G821" s="614"/>
      <c r="H821" s="614"/>
      <c r="I821" s="614"/>
      <c r="J821" s="614"/>
      <c r="K821" s="614"/>
      <c r="L821" s="614"/>
      <c r="M821" s="614"/>
    </row>
    <row r="822" spans="1:13" ht="12.75">
      <c r="A822" s="614"/>
      <c r="B822" s="614"/>
      <c r="C822" s="614"/>
      <c r="D822" s="614"/>
      <c r="E822" s="614"/>
      <c r="F822" s="614"/>
      <c r="G822" s="614"/>
      <c r="H822" s="614"/>
      <c r="I822" s="614"/>
      <c r="J822" s="614"/>
      <c r="K822" s="614"/>
      <c r="L822" s="614"/>
      <c r="M822" s="614"/>
    </row>
    <row r="823" spans="1:13" ht="12.75">
      <c r="A823" s="614"/>
      <c r="B823" s="614"/>
      <c r="C823" s="614"/>
      <c r="D823" s="614"/>
      <c r="E823" s="614"/>
      <c r="F823" s="614"/>
      <c r="G823" s="614"/>
      <c r="H823" s="614"/>
      <c r="I823" s="614"/>
      <c r="J823" s="614"/>
      <c r="K823" s="614"/>
      <c r="L823" s="614"/>
      <c r="M823" s="614"/>
    </row>
    <row r="824" spans="1:13" ht="12.75">
      <c r="A824" s="614"/>
      <c r="B824" s="614"/>
      <c r="C824" s="614"/>
      <c r="D824" s="614"/>
      <c r="E824" s="614"/>
      <c r="F824" s="614"/>
      <c r="G824" s="614"/>
      <c r="H824" s="614"/>
      <c r="I824" s="614"/>
      <c r="J824" s="614"/>
      <c r="K824" s="614"/>
      <c r="L824" s="614"/>
      <c r="M824" s="614"/>
    </row>
    <row r="825" spans="1:13" ht="12.75">
      <c r="A825" s="614"/>
      <c r="B825" s="614"/>
      <c r="C825" s="614"/>
      <c r="D825" s="614"/>
      <c r="E825" s="614"/>
      <c r="F825" s="614"/>
      <c r="G825" s="614"/>
      <c r="H825" s="614"/>
      <c r="I825" s="614"/>
      <c r="J825" s="614"/>
      <c r="K825" s="614"/>
      <c r="L825" s="614"/>
      <c r="M825" s="614"/>
    </row>
    <row r="826" spans="1:13" ht="12.75">
      <c r="A826" s="614"/>
      <c r="B826" s="614"/>
      <c r="C826" s="614"/>
      <c r="D826" s="614"/>
      <c r="E826" s="614"/>
      <c r="F826" s="614"/>
      <c r="G826" s="614"/>
      <c r="H826" s="614"/>
      <c r="I826" s="614"/>
      <c r="J826" s="614"/>
      <c r="K826" s="614"/>
      <c r="L826" s="614"/>
      <c r="M826" s="614"/>
    </row>
    <row r="827" spans="1:13" ht="12.75">
      <c r="A827" s="614"/>
      <c r="B827" s="614"/>
      <c r="C827" s="614"/>
      <c r="D827" s="614"/>
      <c r="E827" s="614"/>
      <c r="F827" s="614"/>
      <c r="G827" s="614"/>
      <c r="H827" s="614"/>
      <c r="I827" s="614"/>
      <c r="J827" s="614"/>
      <c r="K827" s="614"/>
      <c r="L827" s="614"/>
      <c r="M827" s="614"/>
    </row>
    <row r="828" spans="1:13" ht="12.75">
      <c r="A828" s="614"/>
      <c r="B828" s="614"/>
      <c r="C828" s="614"/>
      <c r="D828" s="614"/>
      <c r="E828" s="614"/>
      <c r="F828" s="614"/>
      <c r="G828" s="614"/>
      <c r="H828" s="614"/>
      <c r="I828" s="614"/>
      <c r="J828" s="614"/>
      <c r="K828" s="614"/>
      <c r="L828" s="614"/>
      <c r="M828" s="614"/>
    </row>
    <row r="829" spans="1:13" ht="12.75">
      <c r="A829" s="614"/>
      <c r="B829" s="614"/>
      <c r="C829" s="614"/>
      <c r="D829" s="614"/>
      <c r="E829" s="614"/>
      <c r="F829" s="614"/>
      <c r="G829" s="614"/>
      <c r="H829" s="614"/>
      <c r="I829" s="614"/>
      <c r="J829" s="614"/>
      <c r="K829" s="614"/>
      <c r="L829" s="614"/>
      <c r="M829" s="614"/>
    </row>
    <row r="830" spans="1:13" ht="12.75">
      <c r="A830" s="614"/>
      <c r="B830" s="614"/>
      <c r="C830" s="614"/>
      <c r="D830" s="614"/>
      <c r="E830" s="614"/>
      <c r="F830" s="614"/>
      <c r="G830" s="614"/>
      <c r="H830" s="614"/>
      <c r="I830" s="614"/>
      <c r="J830" s="614"/>
      <c r="K830" s="614"/>
      <c r="L830" s="614"/>
      <c r="M830" s="614"/>
    </row>
    <row r="831" spans="1:13" ht="12.75">
      <c r="A831" s="614"/>
      <c r="B831" s="614"/>
      <c r="C831" s="614"/>
      <c r="D831" s="614"/>
      <c r="E831" s="614"/>
      <c r="F831" s="614"/>
      <c r="G831" s="614"/>
      <c r="H831" s="614"/>
      <c r="I831" s="614"/>
      <c r="J831" s="614"/>
      <c r="K831" s="614"/>
      <c r="L831" s="614"/>
      <c r="M831" s="614"/>
    </row>
    <row r="832" spans="1:13" ht="12.75">
      <c r="A832" s="614"/>
      <c r="B832" s="614"/>
      <c r="C832" s="614"/>
      <c r="D832" s="614"/>
      <c r="E832" s="614"/>
      <c r="F832" s="614"/>
      <c r="G832" s="614"/>
      <c r="H832" s="614"/>
      <c r="I832" s="614"/>
      <c r="J832" s="614"/>
      <c r="K832" s="614"/>
      <c r="L832" s="614"/>
      <c r="M832" s="614"/>
    </row>
    <row r="833" spans="1:13" ht="12.75">
      <c r="A833" s="614"/>
      <c r="B833" s="614"/>
      <c r="C833" s="614"/>
      <c r="D833" s="614"/>
      <c r="E833" s="614"/>
      <c r="F833" s="614"/>
      <c r="G833" s="614"/>
      <c r="H833" s="614"/>
      <c r="I833" s="614"/>
      <c r="J833" s="614"/>
      <c r="K833" s="614"/>
      <c r="L833" s="614"/>
      <c r="M833" s="614"/>
    </row>
    <row r="834" spans="1:13" ht="12.75">
      <c r="A834" s="614"/>
      <c r="B834" s="614"/>
      <c r="C834" s="614"/>
      <c r="D834" s="614"/>
      <c r="E834" s="614"/>
      <c r="F834" s="614"/>
      <c r="G834" s="614"/>
      <c r="H834" s="614"/>
      <c r="I834" s="614"/>
      <c r="J834" s="614"/>
      <c r="K834" s="614"/>
      <c r="L834" s="614"/>
      <c r="M834" s="614"/>
    </row>
    <row r="835" spans="1:13" ht="12.75">
      <c r="A835" s="614"/>
      <c r="B835" s="614"/>
      <c r="C835" s="614"/>
      <c r="D835" s="614"/>
      <c r="E835" s="614"/>
      <c r="F835" s="614"/>
      <c r="G835" s="614"/>
      <c r="H835" s="614"/>
      <c r="I835" s="614"/>
      <c r="J835" s="614"/>
      <c r="K835" s="614"/>
      <c r="L835" s="614"/>
      <c r="M835" s="614"/>
    </row>
    <row r="836" spans="1:13" ht="12.75">
      <c r="A836" s="614"/>
      <c r="B836" s="614"/>
      <c r="C836" s="614"/>
      <c r="D836" s="614"/>
      <c r="E836" s="614"/>
      <c r="F836" s="614"/>
      <c r="G836" s="614"/>
      <c r="H836" s="614"/>
      <c r="I836" s="614"/>
      <c r="J836" s="614"/>
      <c r="K836" s="614"/>
      <c r="L836" s="614"/>
      <c r="M836" s="614"/>
    </row>
    <row r="837" spans="1:13" ht="12.75">
      <c r="A837" s="614"/>
      <c r="B837" s="614"/>
      <c r="C837" s="614"/>
      <c r="D837" s="614"/>
      <c r="E837" s="614"/>
      <c r="F837" s="614"/>
      <c r="G837" s="614"/>
      <c r="H837" s="614"/>
      <c r="I837" s="614"/>
      <c r="J837" s="614"/>
      <c r="K837" s="614"/>
      <c r="L837" s="614"/>
      <c r="M837" s="614"/>
    </row>
    <row r="838" spans="1:13" ht="12.75">
      <c r="A838" s="614"/>
      <c r="B838" s="614"/>
      <c r="C838" s="614"/>
      <c r="D838" s="614"/>
      <c r="E838" s="614"/>
      <c r="F838" s="614"/>
      <c r="G838" s="614"/>
      <c r="H838" s="614"/>
      <c r="I838" s="614"/>
      <c r="J838" s="614"/>
      <c r="K838" s="614"/>
      <c r="L838" s="614"/>
      <c r="M838" s="614"/>
    </row>
    <row r="839" spans="1:13" ht="12.75">
      <c r="A839" s="614"/>
      <c r="B839" s="614"/>
      <c r="C839" s="614"/>
      <c r="D839" s="614"/>
      <c r="E839" s="614"/>
      <c r="F839" s="614"/>
      <c r="G839" s="614"/>
      <c r="H839" s="614"/>
      <c r="I839" s="614"/>
      <c r="J839" s="614"/>
      <c r="K839" s="614"/>
      <c r="L839" s="614"/>
      <c r="M839" s="614"/>
    </row>
    <row r="840" spans="1:13" ht="12.75">
      <c r="A840" s="614"/>
      <c r="B840" s="614"/>
      <c r="C840" s="614"/>
      <c r="D840" s="614"/>
      <c r="E840" s="614"/>
      <c r="F840" s="614"/>
      <c r="G840" s="614"/>
      <c r="H840" s="614"/>
      <c r="I840" s="614"/>
      <c r="J840" s="614"/>
      <c r="K840" s="614"/>
      <c r="L840" s="614"/>
      <c r="M840" s="614"/>
    </row>
    <row r="841" spans="1:13" ht="12.75">
      <c r="A841" s="614"/>
      <c r="B841" s="614"/>
      <c r="C841" s="614"/>
      <c r="D841" s="614"/>
      <c r="E841" s="614"/>
      <c r="F841" s="614"/>
      <c r="G841" s="614"/>
      <c r="H841" s="614"/>
      <c r="I841" s="614"/>
      <c r="J841" s="614"/>
      <c r="K841" s="614"/>
      <c r="L841" s="614"/>
      <c r="M841" s="614"/>
    </row>
    <row r="842" spans="1:13" ht="12.75">
      <c r="A842" s="614"/>
      <c r="B842" s="614"/>
      <c r="C842" s="614"/>
      <c r="D842" s="614"/>
      <c r="E842" s="614"/>
      <c r="F842" s="614"/>
      <c r="G842" s="614"/>
      <c r="H842" s="614"/>
      <c r="I842" s="614"/>
      <c r="J842" s="614"/>
      <c r="K842" s="614"/>
      <c r="L842" s="614"/>
      <c r="M842" s="614"/>
    </row>
    <row r="843" spans="1:13" ht="12.75">
      <c r="A843" s="614"/>
      <c r="B843" s="614"/>
      <c r="C843" s="614"/>
      <c r="D843" s="614"/>
      <c r="E843" s="614"/>
      <c r="F843" s="614"/>
      <c r="G843" s="614"/>
      <c r="H843" s="614"/>
      <c r="I843" s="614"/>
      <c r="J843" s="614"/>
      <c r="K843" s="614"/>
      <c r="L843" s="614"/>
      <c r="M843" s="614"/>
    </row>
    <row r="844" spans="1:13" ht="12.75">
      <c r="A844" s="614"/>
      <c r="B844" s="614"/>
      <c r="C844" s="614"/>
      <c r="D844" s="614"/>
      <c r="E844" s="614"/>
      <c r="F844" s="614"/>
      <c r="G844" s="614"/>
      <c r="H844" s="614"/>
      <c r="I844" s="614"/>
      <c r="J844" s="614"/>
      <c r="K844" s="614"/>
      <c r="L844" s="614"/>
      <c r="M844" s="614"/>
    </row>
    <row r="845" spans="1:13" ht="12.75">
      <c r="A845" s="614"/>
      <c r="B845" s="614"/>
      <c r="C845" s="614"/>
      <c r="D845" s="614"/>
      <c r="E845" s="614"/>
      <c r="F845" s="614"/>
      <c r="G845" s="614"/>
      <c r="H845" s="614"/>
      <c r="I845" s="614"/>
      <c r="J845" s="614"/>
      <c r="K845" s="614"/>
      <c r="L845" s="614"/>
      <c r="M845" s="614"/>
    </row>
    <row r="846" spans="1:13" ht="12.75">
      <c r="A846" s="614"/>
      <c r="B846" s="614"/>
      <c r="C846" s="614"/>
      <c r="D846" s="614"/>
      <c r="E846" s="614"/>
      <c r="F846" s="614"/>
      <c r="G846" s="614"/>
      <c r="H846" s="614"/>
      <c r="I846" s="614"/>
      <c r="J846" s="614"/>
      <c r="K846" s="614"/>
      <c r="L846" s="614"/>
      <c r="M846" s="614"/>
    </row>
    <row r="847" spans="1:13" ht="12.75">
      <c r="A847" s="614"/>
      <c r="B847" s="614"/>
      <c r="C847" s="614"/>
      <c r="D847" s="614"/>
      <c r="E847" s="614"/>
      <c r="F847" s="614"/>
      <c r="G847" s="614"/>
      <c r="H847" s="614"/>
      <c r="I847" s="614"/>
      <c r="J847" s="614"/>
      <c r="K847" s="614"/>
      <c r="L847" s="614"/>
      <c r="M847" s="614"/>
    </row>
    <row r="848" spans="1:13" ht="12.75">
      <c r="A848" s="614"/>
      <c r="B848" s="614"/>
      <c r="C848" s="614"/>
      <c r="D848" s="614"/>
      <c r="E848" s="614"/>
      <c r="F848" s="614"/>
      <c r="G848" s="614"/>
      <c r="H848" s="614"/>
      <c r="I848" s="614"/>
      <c r="J848" s="614"/>
      <c r="K848" s="614"/>
      <c r="L848" s="614"/>
      <c r="M848" s="614"/>
    </row>
    <row r="849" spans="1:13" ht="12.75">
      <c r="A849" s="614"/>
      <c r="B849" s="614"/>
      <c r="C849" s="614"/>
      <c r="D849" s="614"/>
      <c r="E849" s="614"/>
      <c r="F849" s="614"/>
      <c r="G849" s="614"/>
      <c r="H849" s="614"/>
      <c r="I849" s="614"/>
      <c r="J849" s="614"/>
      <c r="K849" s="614"/>
      <c r="L849" s="614"/>
      <c r="M849" s="614"/>
    </row>
    <row r="850" spans="1:13" ht="12.75">
      <c r="A850" s="614"/>
      <c r="B850" s="614"/>
      <c r="C850" s="614"/>
      <c r="D850" s="614"/>
      <c r="E850" s="614"/>
      <c r="F850" s="614"/>
      <c r="G850" s="614"/>
      <c r="H850" s="614"/>
      <c r="I850" s="614"/>
      <c r="J850" s="614"/>
      <c r="K850" s="614"/>
      <c r="L850" s="614"/>
      <c r="M850" s="614"/>
    </row>
    <row r="851" spans="1:13" ht="12.75">
      <c r="A851" s="614"/>
      <c r="B851" s="614"/>
      <c r="C851" s="614"/>
      <c r="D851" s="614"/>
      <c r="E851" s="614"/>
      <c r="F851" s="614"/>
      <c r="G851" s="614"/>
      <c r="H851" s="614"/>
      <c r="I851" s="614"/>
      <c r="J851" s="614"/>
      <c r="K851" s="614"/>
      <c r="L851" s="614"/>
      <c r="M851" s="614"/>
    </row>
    <row r="852" spans="1:13" ht="12.75">
      <c r="A852" s="614"/>
      <c r="B852" s="614"/>
      <c r="C852" s="614"/>
      <c r="D852" s="614"/>
      <c r="E852" s="614"/>
      <c r="F852" s="614"/>
      <c r="G852" s="614"/>
      <c r="H852" s="614"/>
      <c r="I852" s="614"/>
      <c r="J852" s="614"/>
      <c r="K852" s="614"/>
      <c r="L852" s="614"/>
      <c r="M852" s="614"/>
    </row>
    <row r="853" spans="1:13" ht="12.75">
      <c r="A853" s="614"/>
      <c r="B853" s="614"/>
      <c r="C853" s="614"/>
      <c r="D853" s="614"/>
      <c r="E853" s="614"/>
      <c r="F853" s="614"/>
      <c r="G853" s="614"/>
      <c r="H853" s="614"/>
      <c r="I853" s="614"/>
      <c r="J853" s="614"/>
      <c r="K853" s="614"/>
      <c r="L853" s="614"/>
      <c r="M853" s="614"/>
    </row>
    <row r="854" spans="1:13" ht="12.75">
      <c r="A854" s="614"/>
      <c r="B854" s="614"/>
      <c r="C854" s="614"/>
      <c r="D854" s="614"/>
      <c r="E854" s="614"/>
      <c r="F854" s="614"/>
      <c r="G854" s="614"/>
      <c r="H854" s="614"/>
      <c r="I854" s="614"/>
      <c r="J854" s="614"/>
      <c r="K854" s="614"/>
      <c r="L854" s="614"/>
      <c r="M854" s="614"/>
    </row>
    <row r="855" spans="1:13" ht="12.75">
      <c r="A855" s="614"/>
      <c r="B855" s="614"/>
      <c r="C855" s="614"/>
      <c r="D855" s="614"/>
      <c r="E855" s="614"/>
      <c r="F855" s="614"/>
      <c r="G855" s="614"/>
      <c r="H855" s="614"/>
      <c r="I855" s="614"/>
      <c r="J855" s="614"/>
      <c r="K855" s="614"/>
      <c r="L855" s="614"/>
      <c r="M855" s="614"/>
    </row>
    <row r="856" spans="1:13" ht="12.75">
      <c r="A856" s="614"/>
      <c r="B856" s="614"/>
      <c r="C856" s="614"/>
      <c r="D856" s="614"/>
      <c r="E856" s="614"/>
      <c r="F856" s="614"/>
      <c r="G856" s="614"/>
      <c r="H856" s="614"/>
      <c r="I856" s="614"/>
      <c r="J856" s="614"/>
      <c r="K856" s="614"/>
      <c r="L856" s="614"/>
      <c r="M856" s="614"/>
    </row>
    <row r="857" spans="1:13" ht="12.75">
      <c r="A857" s="614"/>
      <c r="B857" s="614"/>
      <c r="C857" s="614"/>
      <c r="D857" s="614"/>
      <c r="E857" s="614"/>
      <c r="F857" s="614"/>
      <c r="G857" s="614"/>
      <c r="H857" s="614"/>
      <c r="I857" s="614"/>
      <c r="J857" s="614"/>
      <c r="K857" s="614"/>
      <c r="L857" s="614"/>
      <c r="M857" s="614"/>
    </row>
    <row r="858" spans="1:13" ht="12.75">
      <c r="A858" s="614"/>
      <c r="B858" s="614"/>
      <c r="C858" s="614"/>
      <c r="D858" s="614"/>
      <c r="E858" s="614"/>
      <c r="F858" s="614"/>
      <c r="G858" s="614"/>
      <c r="H858" s="614"/>
      <c r="I858" s="614"/>
      <c r="J858" s="614"/>
      <c r="K858" s="614"/>
      <c r="L858" s="614"/>
      <c r="M858" s="614"/>
    </row>
    <row r="859" spans="1:13" ht="12.75">
      <c r="A859" s="614"/>
      <c r="B859" s="614"/>
      <c r="C859" s="614"/>
      <c r="D859" s="614"/>
      <c r="E859" s="614"/>
      <c r="F859" s="614"/>
      <c r="G859" s="614"/>
      <c r="H859" s="614"/>
      <c r="I859" s="614"/>
      <c r="J859" s="614"/>
      <c r="K859" s="614"/>
      <c r="L859" s="614"/>
      <c r="M859" s="614"/>
    </row>
    <row r="860" spans="1:13" ht="12.75">
      <c r="A860" s="614"/>
      <c r="B860" s="614"/>
      <c r="C860" s="614"/>
      <c r="D860" s="614"/>
      <c r="E860" s="614"/>
      <c r="F860" s="614"/>
      <c r="G860" s="614"/>
      <c r="H860" s="614"/>
      <c r="I860" s="614"/>
      <c r="J860" s="614"/>
      <c r="K860" s="614"/>
      <c r="L860" s="614"/>
      <c r="M860" s="614"/>
    </row>
    <row r="861" spans="1:13" ht="12.75">
      <c r="A861" s="614"/>
      <c r="B861" s="614"/>
      <c r="C861" s="614"/>
      <c r="D861" s="614"/>
      <c r="E861" s="614"/>
      <c r="F861" s="614"/>
      <c r="G861" s="614"/>
      <c r="H861" s="614"/>
      <c r="I861" s="614"/>
      <c r="J861" s="614"/>
      <c r="K861" s="614"/>
      <c r="L861" s="614"/>
      <c r="M861" s="614"/>
    </row>
    <row r="862" spans="1:13" ht="12.75">
      <c r="A862" s="614"/>
      <c r="B862" s="614"/>
      <c r="C862" s="614"/>
      <c r="D862" s="614"/>
      <c r="E862" s="614"/>
      <c r="F862" s="614"/>
      <c r="G862" s="614"/>
      <c r="H862" s="614"/>
      <c r="I862" s="614"/>
      <c r="J862" s="614"/>
      <c r="K862" s="614"/>
      <c r="L862" s="614"/>
      <c r="M862" s="614"/>
    </row>
    <row r="863" spans="1:13" ht="12.75">
      <c r="A863" s="614"/>
      <c r="B863" s="614"/>
      <c r="C863" s="614"/>
      <c r="D863" s="614"/>
      <c r="E863" s="614"/>
      <c r="F863" s="614"/>
      <c r="G863" s="614"/>
      <c r="H863" s="614"/>
      <c r="I863" s="614"/>
      <c r="J863" s="614"/>
      <c r="K863" s="614"/>
      <c r="L863" s="614"/>
      <c r="M863" s="614"/>
    </row>
    <row r="864" spans="1:13" ht="12.75">
      <c r="A864" s="614"/>
      <c r="B864" s="614"/>
      <c r="C864" s="614"/>
      <c r="D864" s="614"/>
      <c r="E864" s="614"/>
      <c r="F864" s="614"/>
      <c r="G864" s="614"/>
      <c r="H864" s="614"/>
      <c r="I864" s="614"/>
      <c r="J864" s="614"/>
      <c r="K864" s="614"/>
      <c r="L864" s="614"/>
      <c r="M864" s="614"/>
    </row>
    <row r="865" spans="1:13" ht="12.75">
      <c r="A865" s="614"/>
      <c r="B865" s="614"/>
      <c r="C865" s="614"/>
      <c r="D865" s="614"/>
      <c r="E865" s="614"/>
      <c r="F865" s="614"/>
      <c r="G865" s="614"/>
      <c r="H865" s="614"/>
      <c r="I865" s="614"/>
      <c r="J865" s="614"/>
      <c r="K865" s="614"/>
      <c r="L865" s="614"/>
      <c r="M865" s="614"/>
    </row>
    <row r="866" spans="1:13" ht="12.75">
      <c r="A866" s="614"/>
      <c r="B866" s="614"/>
      <c r="C866" s="614"/>
      <c r="D866" s="614"/>
      <c r="E866" s="614"/>
      <c r="F866" s="614"/>
      <c r="G866" s="614"/>
      <c r="H866" s="614"/>
      <c r="I866" s="614"/>
      <c r="J866" s="614"/>
      <c r="K866" s="614"/>
      <c r="L866" s="614"/>
      <c r="M866" s="614"/>
    </row>
    <row r="867" spans="1:13" ht="12.75">
      <c r="A867" s="614"/>
      <c r="B867" s="614"/>
      <c r="C867" s="614"/>
      <c r="D867" s="614"/>
      <c r="E867" s="614"/>
      <c r="F867" s="614"/>
      <c r="G867" s="614"/>
      <c r="H867" s="614"/>
      <c r="I867" s="614"/>
      <c r="J867" s="614"/>
      <c r="K867" s="614"/>
      <c r="L867" s="614"/>
      <c r="M867" s="614"/>
    </row>
    <row r="868" spans="1:13" ht="12.75">
      <c r="A868" s="614"/>
      <c r="B868" s="614"/>
      <c r="C868" s="614"/>
      <c r="D868" s="614"/>
      <c r="E868" s="614"/>
      <c r="F868" s="614"/>
      <c r="G868" s="614"/>
      <c r="H868" s="614"/>
      <c r="I868" s="614"/>
      <c r="J868" s="614"/>
      <c r="K868" s="614"/>
      <c r="L868" s="614"/>
      <c r="M868" s="614"/>
    </row>
    <row r="869" spans="1:13" ht="12.75">
      <c r="A869" s="614"/>
      <c r="B869" s="614"/>
      <c r="C869" s="614"/>
      <c r="D869" s="614"/>
      <c r="E869" s="614"/>
      <c r="F869" s="614"/>
      <c r="G869" s="614"/>
      <c r="H869" s="614"/>
      <c r="I869" s="614"/>
      <c r="J869" s="614"/>
      <c r="K869" s="614"/>
      <c r="L869" s="614"/>
      <c r="M869" s="614"/>
    </row>
    <row r="870" spans="1:13" ht="12.75">
      <c r="A870" s="614"/>
      <c r="B870" s="614"/>
      <c r="C870" s="614"/>
      <c r="D870" s="614"/>
      <c r="E870" s="614"/>
      <c r="F870" s="614"/>
      <c r="G870" s="614"/>
      <c r="H870" s="614"/>
      <c r="I870" s="614"/>
      <c r="J870" s="614"/>
      <c r="K870" s="614"/>
      <c r="L870" s="614"/>
      <c r="M870" s="614"/>
    </row>
    <row r="871" spans="1:13" ht="12.75">
      <c r="A871" s="614"/>
      <c r="B871" s="614"/>
      <c r="C871" s="614"/>
      <c r="D871" s="614"/>
      <c r="E871" s="614"/>
      <c r="F871" s="614"/>
      <c r="G871" s="614"/>
      <c r="H871" s="614"/>
      <c r="I871" s="614"/>
      <c r="J871" s="614"/>
      <c r="K871" s="614"/>
      <c r="L871" s="614"/>
      <c r="M871" s="614"/>
    </row>
    <row r="872" spans="1:13" ht="12.75">
      <c r="A872" s="614"/>
      <c r="B872" s="614"/>
      <c r="C872" s="614"/>
      <c r="D872" s="614"/>
      <c r="E872" s="614"/>
      <c r="F872" s="614"/>
      <c r="G872" s="614"/>
      <c r="H872" s="614"/>
      <c r="I872" s="614"/>
      <c r="J872" s="614"/>
      <c r="K872" s="614"/>
      <c r="L872" s="614"/>
      <c r="M872" s="614"/>
    </row>
    <row r="873" spans="1:13" ht="12.75">
      <c r="A873" s="614"/>
      <c r="B873" s="614"/>
      <c r="C873" s="614"/>
      <c r="D873" s="614"/>
      <c r="E873" s="614"/>
      <c r="F873" s="614"/>
      <c r="G873" s="614"/>
      <c r="H873" s="614"/>
      <c r="I873" s="614"/>
      <c r="J873" s="614"/>
      <c r="K873" s="614"/>
      <c r="L873" s="614"/>
      <c r="M873" s="614"/>
    </row>
    <row r="874" spans="1:13" ht="12.75">
      <c r="A874" s="614"/>
      <c r="B874" s="614"/>
      <c r="C874" s="614"/>
      <c r="D874" s="614"/>
      <c r="E874" s="614"/>
      <c r="F874" s="614"/>
      <c r="G874" s="614"/>
      <c r="H874" s="614"/>
      <c r="I874" s="614"/>
      <c r="J874" s="614"/>
      <c r="K874" s="614"/>
      <c r="L874" s="614"/>
      <c r="M874" s="614"/>
    </row>
    <row r="875" spans="1:13" ht="12.75">
      <c r="A875" s="614"/>
      <c r="B875" s="614"/>
      <c r="C875" s="614"/>
      <c r="D875" s="614"/>
      <c r="E875" s="614"/>
      <c r="F875" s="614"/>
      <c r="G875" s="614"/>
      <c r="H875" s="614"/>
      <c r="I875" s="614"/>
      <c r="J875" s="614"/>
      <c r="K875" s="614"/>
      <c r="L875" s="614"/>
      <c r="M875" s="614"/>
    </row>
    <row r="876" spans="1:13" ht="12.75">
      <c r="A876" s="614"/>
      <c r="B876" s="614"/>
      <c r="C876" s="614"/>
      <c r="D876" s="614"/>
      <c r="E876" s="614"/>
      <c r="F876" s="614"/>
      <c r="G876" s="614"/>
      <c r="H876" s="614"/>
      <c r="I876" s="614"/>
      <c r="J876" s="614"/>
      <c r="K876" s="614"/>
      <c r="L876" s="614"/>
      <c r="M876" s="614"/>
    </row>
    <row r="877" spans="1:13" ht="12.75">
      <c r="A877" s="614"/>
      <c r="B877" s="614"/>
      <c r="C877" s="614"/>
      <c r="D877" s="614"/>
      <c r="E877" s="614"/>
      <c r="F877" s="614"/>
      <c r="G877" s="614"/>
      <c r="H877" s="614"/>
      <c r="I877" s="614"/>
      <c r="J877" s="614"/>
      <c r="K877" s="614"/>
      <c r="L877" s="614"/>
      <c r="M877" s="614"/>
    </row>
    <row r="878" spans="1:13" ht="12.75">
      <c r="A878" s="614"/>
      <c r="B878" s="614"/>
      <c r="C878" s="614"/>
      <c r="D878" s="614"/>
      <c r="E878" s="614"/>
      <c r="F878" s="614"/>
      <c r="G878" s="614"/>
      <c r="H878" s="614"/>
      <c r="I878" s="614"/>
      <c r="J878" s="614"/>
      <c r="K878" s="614"/>
      <c r="L878" s="614"/>
      <c r="M878" s="614"/>
    </row>
    <row r="879" spans="1:13" ht="12.75">
      <c r="A879" s="614"/>
      <c r="B879" s="614"/>
      <c r="C879" s="614"/>
      <c r="D879" s="614"/>
      <c r="E879" s="614"/>
      <c r="F879" s="614"/>
      <c r="G879" s="614"/>
      <c r="H879" s="614"/>
      <c r="I879" s="614"/>
      <c r="J879" s="614"/>
      <c r="K879" s="614"/>
      <c r="L879" s="614"/>
      <c r="M879" s="614"/>
    </row>
    <row r="880" spans="1:13" ht="12.75">
      <c r="A880" s="614"/>
      <c r="B880" s="614"/>
      <c r="C880" s="614"/>
      <c r="D880" s="614"/>
      <c r="E880" s="614"/>
      <c r="F880" s="614"/>
      <c r="G880" s="614"/>
      <c r="H880" s="614"/>
      <c r="I880" s="614"/>
      <c r="J880" s="614"/>
      <c r="K880" s="614"/>
      <c r="L880" s="614"/>
      <c r="M880" s="614"/>
    </row>
    <row r="881" spans="1:13" ht="12.75">
      <c r="A881" s="614"/>
      <c r="B881" s="614"/>
      <c r="C881" s="614"/>
      <c r="D881" s="614"/>
      <c r="E881" s="614"/>
      <c r="F881" s="614"/>
      <c r="G881" s="614"/>
      <c r="H881" s="614"/>
      <c r="I881" s="614"/>
      <c r="J881" s="614"/>
      <c r="K881" s="614"/>
      <c r="L881" s="614"/>
      <c r="M881" s="614"/>
    </row>
    <row r="882" spans="1:13" ht="12.75">
      <c r="A882" s="614"/>
      <c r="B882" s="614"/>
      <c r="C882" s="614"/>
      <c r="D882" s="614"/>
      <c r="E882" s="614"/>
      <c r="F882" s="614"/>
      <c r="G882" s="614"/>
      <c r="H882" s="614"/>
      <c r="I882" s="614"/>
      <c r="J882" s="614"/>
      <c r="K882" s="614"/>
      <c r="L882" s="614"/>
      <c r="M882" s="614"/>
    </row>
    <row r="883" spans="1:13" ht="12.75">
      <c r="A883" s="614"/>
      <c r="B883" s="614"/>
      <c r="C883" s="614"/>
      <c r="D883" s="614"/>
      <c r="E883" s="614"/>
      <c r="F883" s="614"/>
      <c r="G883" s="614"/>
      <c r="H883" s="614"/>
      <c r="I883" s="614"/>
      <c r="J883" s="614"/>
      <c r="K883" s="614"/>
      <c r="L883" s="614"/>
      <c r="M883" s="614"/>
    </row>
    <row r="884" spans="1:13" ht="12.75">
      <c r="A884" s="614"/>
      <c r="B884" s="614"/>
      <c r="C884" s="614"/>
      <c r="D884" s="614"/>
      <c r="E884" s="614"/>
      <c r="F884" s="614"/>
      <c r="G884" s="614"/>
      <c r="H884" s="614"/>
      <c r="I884" s="614"/>
      <c r="J884" s="614"/>
      <c r="K884" s="614"/>
      <c r="L884" s="614"/>
      <c r="M884" s="614"/>
    </row>
    <row r="885" spans="1:13" ht="12.75">
      <c r="A885" s="614"/>
      <c r="B885" s="614"/>
      <c r="C885" s="614"/>
      <c r="D885" s="614"/>
      <c r="E885" s="614"/>
      <c r="F885" s="614"/>
      <c r="G885" s="614"/>
      <c r="H885" s="614"/>
      <c r="I885" s="614"/>
      <c r="J885" s="614"/>
      <c r="K885" s="614"/>
      <c r="L885" s="614"/>
      <c r="M885" s="614"/>
    </row>
    <row r="886" spans="1:13" ht="12.75">
      <c r="A886" s="614"/>
      <c r="B886" s="614"/>
      <c r="C886" s="614"/>
      <c r="D886" s="614"/>
      <c r="E886" s="614"/>
      <c r="F886" s="614"/>
      <c r="G886" s="614"/>
      <c r="H886" s="614"/>
      <c r="I886" s="614"/>
      <c r="J886" s="614"/>
      <c r="K886" s="614"/>
      <c r="L886" s="614"/>
      <c r="M886" s="614"/>
    </row>
    <row r="887" spans="1:13" ht="12.75">
      <c r="A887" s="614"/>
      <c r="B887" s="614"/>
      <c r="C887" s="614"/>
      <c r="D887" s="614"/>
      <c r="E887" s="614"/>
      <c r="F887" s="614"/>
      <c r="G887" s="614"/>
      <c r="H887" s="614"/>
      <c r="I887" s="614"/>
      <c r="J887" s="614"/>
      <c r="K887" s="614"/>
      <c r="L887" s="614"/>
      <c r="M887" s="614"/>
    </row>
    <row r="888" spans="1:13" ht="12.75">
      <c r="A888" s="614"/>
      <c r="B888" s="614"/>
      <c r="C888" s="614"/>
      <c r="D888" s="614"/>
      <c r="E888" s="614"/>
      <c r="F888" s="614"/>
      <c r="G888" s="614"/>
      <c r="H888" s="614"/>
      <c r="I888" s="614"/>
      <c r="J888" s="614"/>
      <c r="K888" s="614"/>
      <c r="L888" s="614"/>
      <c r="M888" s="614"/>
    </row>
    <row r="889" spans="1:13" ht="12.75">
      <c r="A889" s="614"/>
      <c r="B889" s="614"/>
      <c r="C889" s="614"/>
      <c r="D889" s="614"/>
      <c r="E889" s="614"/>
      <c r="F889" s="614"/>
      <c r="G889" s="614"/>
      <c r="H889" s="614"/>
      <c r="I889" s="614"/>
      <c r="J889" s="614"/>
      <c r="K889" s="614"/>
      <c r="L889" s="614"/>
      <c r="M889" s="614"/>
    </row>
    <row r="890" spans="1:13" ht="12.75">
      <c r="A890" s="614"/>
      <c r="B890" s="614"/>
      <c r="C890" s="614"/>
      <c r="D890" s="614"/>
      <c r="E890" s="614"/>
      <c r="F890" s="614"/>
      <c r="G890" s="614"/>
      <c r="H890" s="614"/>
      <c r="I890" s="614"/>
      <c r="J890" s="614"/>
      <c r="K890" s="614"/>
      <c r="L890" s="614"/>
      <c r="M890" s="614"/>
    </row>
    <row r="891" spans="1:13" ht="12.75">
      <c r="A891" s="614"/>
      <c r="B891" s="614"/>
      <c r="C891" s="614"/>
      <c r="D891" s="614"/>
      <c r="E891" s="614"/>
      <c r="F891" s="614"/>
      <c r="G891" s="614"/>
      <c r="H891" s="614"/>
      <c r="I891" s="614"/>
      <c r="J891" s="614"/>
      <c r="K891" s="614"/>
      <c r="L891" s="614"/>
      <c r="M891" s="614"/>
    </row>
    <row r="892" spans="1:13" ht="12.75">
      <c r="A892" s="614"/>
      <c r="B892" s="614"/>
      <c r="C892" s="614"/>
      <c r="D892" s="614"/>
      <c r="E892" s="614"/>
      <c r="F892" s="614"/>
      <c r="G892" s="614"/>
      <c r="H892" s="614"/>
      <c r="I892" s="614"/>
      <c r="J892" s="614"/>
      <c r="K892" s="614"/>
      <c r="L892" s="614"/>
      <c r="M892" s="614"/>
    </row>
    <row r="893" spans="1:13" ht="12.75">
      <c r="A893" s="614"/>
      <c r="B893" s="614"/>
      <c r="C893" s="614"/>
      <c r="D893" s="614"/>
      <c r="E893" s="614"/>
      <c r="F893" s="614"/>
      <c r="G893" s="614"/>
      <c r="H893" s="614"/>
      <c r="I893" s="614"/>
      <c r="J893" s="614"/>
      <c r="K893" s="614"/>
      <c r="L893" s="614"/>
      <c r="M893" s="614"/>
    </row>
    <row r="894" spans="1:13" ht="12.75">
      <c r="A894" s="614"/>
      <c r="B894" s="614"/>
      <c r="C894" s="614"/>
      <c r="D894" s="614"/>
      <c r="E894" s="614"/>
      <c r="F894" s="614"/>
      <c r="G894" s="614"/>
      <c r="H894" s="614"/>
      <c r="I894" s="614"/>
      <c r="J894" s="614"/>
      <c r="K894" s="614"/>
      <c r="L894" s="614"/>
      <c r="M894" s="614"/>
    </row>
    <row r="895" spans="1:13" ht="12.75">
      <c r="A895" s="614"/>
      <c r="B895" s="614"/>
      <c r="C895" s="614"/>
      <c r="D895" s="614"/>
      <c r="E895" s="614"/>
      <c r="F895" s="614"/>
      <c r="G895" s="614"/>
      <c r="H895" s="614"/>
      <c r="I895" s="614"/>
      <c r="J895" s="614"/>
      <c r="K895" s="614"/>
      <c r="L895" s="614"/>
      <c r="M895" s="614"/>
    </row>
    <row r="896" spans="1:13" ht="12.75">
      <c r="A896" s="614"/>
      <c r="B896" s="614"/>
      <c r="C896" s="614"/>
      <c r="D896" s="614"/>
      <c r="E896" s="614"/>
      <c r="F896" s="614"/>
      <c r="G896" s="614"/>
      <c r="H896" s="614"/>
      <c r="I896" s="614"/>
      <c r="J896" s="614"/>
      <c r="K896" s="614"/>
      <c r="L896" s="614"/>
      <c r="M896" s="614"/>
    </row>
    <row r="897" spans="1:13" ht="12.75">
      <c r="A897" s="614"/>
      <c r="B897" s="614"/>
      <c r="C897" s="614"/>
      <c r="D897" s="614"/>
      <c r="E897" s="614"/>
      <c r="F897" s="614"/>
      <c r="G897" s="614"/>
      <c r="H897" s="614"/>
      <c r="I897" s="614"/>
      <c r="J897" s="614"/>
      <c r="K897" s="614"/>
      <c r="L897" s="614"/>
      <c r="M897" s="614"/>
    </row>
    <row r="898" spans="1:13" ht="12.75">
      <c r="A898" s="614"/>
      <c r="B898" s="614"/>
      <c r="C898" s="614"/>
      <c r="D898" s="614"/>
      <c r="E898" s="614"/>
      <c r="F898" s="614"/>
      <c r="G898" s="614"/>
      <c r="H898" s="614"/>
      <c r="I898" s="614"/>
      <c r="J898" s="614"/>
      <c r="K898" s="614"/>
      <c r="L898" s="614"/>
      <c r="M898" s="614"/>
    </row>
    <row r="899" spans="1:13" ht="12.75">
      <c r="A899" s="614"/>
      <c r="B899" s="614"/>
      <c r="C899" s="614"/>
      <c r="D899" s="614"/>
      <c r="E899" s="614"/>
      <c r="F899" s="614"/>
      <c r="G899" s="614"/>
      <c r="H899" s="614"/>
      <c r="I899" s="614"/>
      <c r="J899" s="614"/>
      <c r="K899" s="614"/>
      <c r="L899" s="614"/>
      <c r="M899" s="614"/>
    </row>
    <row r="900" spans="1:13" ht="12.75">
      <c r="A900" s="614"/>
      <c r="B900" s="614"/>
      <c r="C900" s="614"/>
      <c r="D900" s="614"/>
      <c r="E900" s="614"/>
      <c r="F900" s="614"/>
      <c r="G900" s="614"/>
      <c r="H900" s="614"/>
      <c r="I900" s="614"/>
      <c r="J900" s="614"/>
      <c r="K900" s="614"/>
      <c r="L900" s="614"/>
      <c r="M900" s="614"/>
    </row>
    <row r="901" spans="1:13" ht="12.75">
      <c r="A901" s="614"/>
      <c r="B901" s="614"/>
      <c r="C901" s="614"/>
      <c r="D901" s="614"/>
      <c r="E901" s="614"/>
      <c r="F901" s="614"/>
      <c r="G901" s="614"/>
      <c r="H901" s="614"/>
      <c r="I901" s="614"/>
      <c r="J901" s="614"/>
      <c r="K901" s="614"/>
      <c r="L901" s="614"/>
      <c r="M901" s="614"/>
    </row>
    <row r="902" spans="1:13" ht="12.75">
      <c r="A902" s="614"/>
      <c r="B902" s="614"/>
      <c r="C902" s="614"/>
      <c r="D902" s="614"/>
      <c r="E902" s="614"/>
      <c r="F902" s="614"/>
      <c r="G902" s="614"/>
      <c r="H902" s="614"/>
      <c r="I902" s="614"/>
      <c r="J902" s="614"/>
      <c r="K902" s="614"/>
      <c r="L902" s="614"/>
      <c r="M902" s="614"/>
    </row>
    <row r="903" spans="1:13" ht="12.75">
      <c r="A903" s="614"/>
      <c r="B903" s="614"/>
      <c r="C903" s="614"/>
      <c r="D903" s="614"/>
      <c r="E903" s="614"/>
      <c r="F903" s="614"/>
      <c r="G903" s="614"/>
      <c r="H903" s="614"/>
      <c r="I903" s="614"/>
      <c r="J903" s="614"/>
      <c r="K903" s="614"/>
      <c r="L903" s="614"/>
      <c r="M903" s="614"/>
    </row>
    <row r="904" spans="1:13" ht="12.75">
      <c r="A904" s="614"/>
      <c r="B904" s="614"/>
      <c r="C904" s="614"/>
      <c r="D904" s="614"/>
      <c r="E904" s="614"/>
      <c r="F904" s="614"/>
      <c r="G904" s="614"/>
      <c r="H904" s="614"/>
      <c r="I904" s="614"/>
      <c r="J904" s="614"/>
      <c r="K904" s="614"/>
      <c r="L904" s="614"/>
      <c r="M904" s="614"/>
    </row>
    <row r="905" spans="1:13" ht="12.75">
      <c r="A905" s="614"/>
      <c r="B905" s="614"/>
      <c r="C905" s="614"/>
      <c r="D905" s="614"/>
      <c r="E905" s="614"/>
      <c r="F905" s="614"/>
      <c r="G905" s="614"/>
      <c r="H905" s="614"/>
      <c r="I905" s="614"/>
      <c r="J905" s="614"/>
      <c r="K905" s="614"/>
      <c r="L905" s="614"/>
      <c r="M905" s="614"/>
    </row>
    <row r="906" spans="1:13" ht="12.75">
      <c r="A906" s="614"/>
      <c r="B906" s="614"/>
      <c r="C906" s="614"/>
      <c r="D906" s="614"/>
      <c r="E906" s="614"/>
      <c r="F906" s="614"/>
      <c r="G906" s="614"/>
      <c r="H906" s="614"/>
      <c r="I906" s="614"/>
      <c r="J906" s="614"/>
      <c r="K906" s="614"/>
      <c r="L906" s="614"/>
      <c r="M906" s="614"/>
    </row>
    <row r="907" spans="1:13" ht="12.75">
      <c r="A907" s="614"/>
      <c r="B907" s="614"/>
      <c r="C907" s="614"/>
      <c r="D907" s="614"/>
      <c r="E907" s="614"/>
      <c r="F907" s="614"/>
      <c r="G907" s="614"/>
      <c r="H907" s="614"/>
      <c r="I907" s="614"/>
      <c r="J907" s="614"/>
      <c r="K907" s="614"/>
      <c r="L907" s="614"/>
      <c r="M907" s="614"/>
    </row>
    <row r="908" spans="1:13" ht="12.75">
      <c r="A908" s="614"/>
      <c r="B908" s="614"/>
      <c r="C908" s="614"/>
      <c r="D908" s="614"/>
      <c r="E908" s="614"/>
      <c r="F908" s="614"/>
      <c r="G908" s="614"/>
      <c r="H908" s="614"/>
      <c r="I908" s="614"/>
      <c r="J908" s="614"/>
      <c r="K908" s="614"/>
      <c r="L908" s="614"/>
      <c r="M908" s="614"/>
    </row>
    <row r="909" spans="1:13" ht="12.75">
      <c r="A909" s="614"/>
      <c r="B909" s="614"/>
      <c r="C909" s="614"/>
      <c r="D909" s="614"/>
      <c r="E909" s="614"/>
      <c r="F909" s="614"/>
      <c r="G909" s="614"/>
      <c r="H909" s="614"/>
      <c r="I909" s="614"/>
      <c r="J909" s="614"/>
      <c r="K909" s="614"/>
      <c r="L909" s="614"/>
      <c r="M909" s="614"/>
    </row>
    <row r="910" spans="1:13" ht="12.75">
      <c r="A910" s="614"/>
      <c r="B910" s="614"/>
      <c r="C910" s="614"/>
      <c r="D910" s="614"/>
      <c r="E910" s="614"/>
      <c r="F910" s="614"/>
      <c r="G910" s="614"/>
      <c r="H910" s="614"/>
      <c r="I910" s="614"/>
      <c r="J910" s="614"/>
      <c r="K910" s="614"/>
      <c r="L910" s="614"/>
      <c r="M910" s="614"/>
    </row>
    <row r="911" spans="1:13" ht="12.75">
      <c r="A911" s="614"/>
      <c r="B911" s="614"/>
      <c r="C911" s="614"/>
      <c r="D911" s="614"/>
      <c r="E911" s="614"/>
      <c r="F911" s="614"/>
      <c r="G911" s="614"/>
      <c r="H911" s="614"/>
      <c r="I911" s="614"/>
      <c r="J911" s="614"/>
      <c r="K911" s="614"/>
      <c r="L911" s="614"/>
      <c r="M911" s="614"/>
    </row>
    <row r="912" spans="1:13" ht="12.75">
      <c r="A912" s="614"/>
      <c r="B912" s="614"/>
      <c r="C912" s="614"/>
      <c r="D912" s="614"/>
      <c r="E912" s="614"/>
      <c r="F912" s="614"/>
      <c r="G912" s="614"/>
      <c r="H912" s="614"/>
      <c r="I912" s="614"/>
      <c r="J912" s="614"/>
      <c r="K912" s="614"/>
      <c r="L912" s="614"/>
      <c r="M912" s="614"/>
    </row>
    <row r="913" spans="1:13" ht="12.75">
      <c r="A913" s="614"/>
      <c r="B913" s="614"/>
      <c r="C913" s="614"/>
      <c r="D913" s="614"/>
      <c r="E913" s="614"/>
      <c r="F913" s="614"/>
      <c r="G913" s="614"/>
      <c r="H913" s="614"/>
      <c r="I913" s="614"/>
      <c r="J913" s="614"/>
      <c r="K913" s="614"/>
      <c r="L913" s="614"/>
      <c r="M913" s="614"/>
    </row>
    <row r="914" spans="1:13" ht="12.75">
      <c r="A914" s="614"/>
      <c r="B914" s="614"/>
      <c r="C914" s="614"/>
      <c r="D914" s="614"/>
      <c r="E914" s="614"/>
      <c r="F914" s="614"/>
      <c r="G914" s="614"/>
      <c r="H914" s="614"/>
      <c r="I914" s="614"/>
      <c r="J914" s="614"/>
      <c r="K914" s="614"/>
      <c r="L914" s="614"/>
      <c r="M914" s="614"/>
    </row>
    <row r="915" spans="1:13" ht="12.75">
      <c r="A915" s="614"/>
      <c r="B915" s="614"/>
      <c r="C915" s="614"/>
      <c r="D915" s="614"/>
      <c r="E915" s="614"/>
      <c r="F915" s="614"/>
      <c r="G915" s="614"/>
      <c r="H915" s="614"/>
      <c r="I915" s="614"/>
      <c r="J915" s="614"/>
      <c r="K915" s="614"/>
      <c r="L915" s="614"/>
      <c r="M915" s="614"/>
    </row>
    <row r="916" spans="1:13" ht="12.75">
      <c r="A916" s="614"/>
      <c r="B916" s="614"/>
      <c r="C916" s="614"/>
      <c r="D916" s="614"/>
      <c r="E916" s="614"/>
      <c r="F916" s="614"/>
      <c r="G916" s="614"/>
      <c r="H916" s="614"/>
      <c r="I916" s="614"/>
      <c r="J916" s="614"/>
      <c r="K916" s="614"/>
      <c r="L916" s="614"/>
      <c r="M916" s="614"/>
    </row>
    <row r="917" spans="1:13" ht="12.75">
      <c r="A917" s="614"/>
      <c r="B917" s="614"/>
      <c r="C917" s="614"/>
      <c r="D917" s="614"/>
      <c r="E917" s="614"/>
      <c r="F917" s="614"/>
      <c r="G917" s="614"/>
      <c r="H917" s="614"/>
      <c r="I917" s="614"/>
      <c r="J917" s="614"/>
      <c r="K917" s="614"/>
      <c r="L917" s="614"/>
      <c r="M917" s="614"/>
    </row>
    <row r="918" spans="1:13" ht="12.75">
      <c r="A918" s="614"/>
      <c r="B918" s="614"/>
      <c r="C918" s="614"/>
      <c r="D918" s="614"/>
      <c r="E918" s="614"/>
      <c r="F918" s="614"/>
      <c r="G918" s="614"/>
      <c r="H918" s="614"/>
      <c r="I918" s="614"/>
      <c r="J918" s="614"/>
      <c r="K918" s="614"/>
      <c r="L918" s="614"/>
      <c r="M918" s="614"/>
    </row>
    <row r="919" spans="1:13" ht="12.75">
      <c r="A919" s="614"/>
      <c r="B919" s="614"/>
      <c r="C919" s="614"/>
      <c r="D919" s="614"/>
      <c r="E919" s="614"/>
      <c r="F919" s="614"/>
      <c r="G919" s="614"/>
      <c r="H919" s="614"/>
      <c r="I919" s="614"/>
      <c r="J919" s="614"/>
      <c r="K919" s="614"/>
      <c r="L919" s="614"/>
      <c r="M919" s="614"/>
    </row>
    <row r="920" spans="1:13" ht="12.75">
      <c r="A920" s="614"/>
      <c r="B920" s="614"/>
      <c r="C920" s="614"/>
      <c r="D920" s="614"/>
      <c r="E920" s="614"/>
      <c r="F920" s="614"/>
      <c r="G920" s="614"/>
      <c r="H920" s="614"/>
      <c r="I920" s="614"/>
      <c r="J920" s="614"/>
      <c r="K920" s="614"/>
      <c r="L920" s="614"/>
      <c r="M920" s="614"/>
    </row>
    <row r="921" spans="1:13" ht="12.75">
      <c r="A921" s="614"/>
      <c r="B921" s="614"/>
      <c r="C921" s="614"/>
      <c r="D921" s="614"/>
      <c r="E921" s="614"/>
      <c r="F921" s="614"/>
      <c r="G921" s="614"/>
      <c r="H921" s="614"/>
      <c r="I921" s="614"/>
      <c r="J921" s="614"/>
      <c r="K921" s="614"/>
      <c r="L921" s="614"/>
      <c r="M921" s="614"/>
    </row>
    <row r="922" spans="1:13" ht="12.75">
      <c r="A922" s="614"/>
      <c r="B922" s="614"/>
      <c r="C922" s="614"/>
      <c r="D922" s="614"/>
      <c r="E922" s="614"/>
      <c r="F922" s="614"/>
      <c r="G922" s="614"/>
      <c r="H922" s="614"/>
      <c r="I922" s="614"/>
      <c r="J922" s="614"/>
      <c r="K922" s="614"/>
      <c r="L922" s="614"/>
      <c r="M922" s="614"/>
    </row>
    <row r="923" spans="1:13" ht="12.75">
      <c r="A923" s="614"/>
      <c r="B923" s="614"/>
      <c r="C923" s="614"/>
      <c r="D923" s="614"/>
      <c r="E923" s="614"/>
      <c r="F923" s="614"/>
      <c r="G923" s="614"/>
      <c r="H923" s="614"/>
      <c r="I923" s="614"/>
      <c r="J923" s="614"/>
      <c r="K923" s="614"/>
      <c r="L923" s="614"/>
      <c r="M923" s="614"/>
    </row>
    <row r="924" spans="1:13" ht="12.75">
      <c r="A924" s="614"/>
      <c r="B924" s="614"/>
      <c r="C924" s="614"/>
      <c r="D924" s="614"/>
      <c r="E924" s="614"/>
      <c r="F924" s="614"/>
      <c r="G924" s="614"/>
      <c r="H924" s="614"/>
      <c r="I924" s="614"/>
      <c r="J924" s="614"/>
      <c r="K924" s="614"/>
      <c r="L924" s="614"/>
      <c r="M924" s="614"/>
    </row>
    <row r="925" spans="1:13" ht="12.75">
      <c r="A925" s="614"/>
      <c r="B925" s="614"/>
      <c r="C925" s="614"/>
      <c r="D925" s="614"/>
      <c r="E925" s="614"/>
      <c r="F925" s="614"/>
      <c r="G925" s="614"/>
      <c r="H925" s="614"/>
      <c r="I925" s="614"/>
      <c r="J925" s="614"/>
      <c r="K925" s="614"/>
      <c r="L925" s="614"/>
      <c r="M925" s="614"/>
    </row>
    <row r="926" spans="1:13" ht="12.75">
      <c r="A926" s="614"/>
      <c r="B926" s="614"/>
      <c r="C926" s="614"/>
      <c r="D926" s="614"/>
      <c r="E926" s="614"/>
      <c r="F926" s="614"/>
      <c r="G926" s="614"/>
      <c r="H926" s="614"/>
      <c r="I926" s="614"/>
      <c r="J926" s="614"/>
      <c r="K926" s="614"/>
      <c r="L926" s="614"/>
      <c r="M926" s="614"/>
    </row>
    <row r="927" spans="1:13" ht="12.75">
      <c r="A927" s="614"/>
      <c r="B927" s="614"/>
      <c r="C927" s="614"/>
      <c r="D927" s="614"/>
      <c r="E927" s="614"/>
      <c r="F927" s="614"/>
      <c r="G927" s="614"/>
      <c r="H927" s="614"/>
      <c r="I927" s="614"/>
      <c r="J927" s="614"/>
      <c r="K927" s="614"/>
      <c r="L927" s="614"/>
      <c r="M927" s="614"/>
    </row>
    <row r="928" spans="1:13" ht="12.75">
      <c r="A928" s="614"/>
      <c r="B928" s="614"/>
      <c r="C928" s="614"/>
      <c r="D928" s="614"/>
      <c r="E928" s="614"/>
      <c r="F928" s="614"/>
      <c r="G928" s="614"/>
      <c r="H928" s="614"/>
      <c r="I928" s="614"/>
      <c r="J928" s="614"/>
      <c r="K928" s="614"/>
      <c r="L928" s="614"/>
      <c r="M928" s="614"/>
    </row>
    <row r="929" spans="1:13" ht="12.75">
      <c r="A929" s="614"/>
      <c r="B929" s="614"/>
      <c r="C929" s="614"/>
      <c r="D929" s="614"/>
      <c r="E929" s="614"/>
      <c r="F929" s="614"/>
      <c r="G929" s="614"/>
      <c r="H929" s="614"/>
      <c r="I929" s="614"/>
      <c r="J929" s="614"/>
      <c r="K929" s="614"/>
      <c r="L929" s="614"/>
      <c r="M929" s="614"/>
    </row>
    <row r="930" spans="1:13" ht="12.75">
      <c r="A930" s="614"/>
      <c r="B930" s="614"/>
      <c r="C930" s="614"/>
      <c r="D930" s="614"/>
      <c r="E930" s="614"/>
      <c r="F930" s="614"/>
      <c r="G930" s="614"/>
      <c r="H930" s="614"/>
      <c r="I930" s="614"/>
      <c r="J930" s="614"/>
      <c r="K930" s="614"/>
      <c r="L930" s="614"/>
      <c r="M930" s="614"/>
    </row>
    <row r="931" spans="1:13" ht="12.75">
      <c r="A931" s="614"/>
      <c r="B931" s="614"/>
      <c r="C931" s="614"/>
      <c r="D931" s="614"/>
      <c r="E931" s="614"/>
      <c r="F931" s="614"/>
      <c r="G931" s="614"/>
      <c r="H931" s="614"/>
      <c r="I931" s="614"/>
      <c r="J931" s="614"/>
      <c r="K931" s="614"/>
      <c r="L931" s="614"/>
      <c r="M931" s="614"/>
    </row>
    <row r="932" spans="1:13" ht="12.75">
      <c r="A932" s="614"/>
      <c r="B932" s="614"/>
      <c r="C932" s="614"/>
      <c r="D932" s="614"/>
      <c r="E932" s="614"/>
      <c r="F932" s="614"/>
      <c r="G932" s="614"/>
      <c r="H932" s="614"/>
      <c r="I932" s="614"/>
      <c r="J932" s="614"/>
      <c r="K932" s="614"/>
      <c r="L932" s="614"/>
      <c r="M932" s="614"/>
    </row>
    <row r="933" spans="1:13" ht="12.75">
      <c r="A933" s="614"/>
      <c r="B933" s="614"/>
      <c r="C933" s="614"/>
      <c r="D933" s="614"/>
      <c r="E933" s="614"/>
      <c r="F933" s="614"/>
      <c r="G933" s="614"/>
      <c r="H933" s="614"/>
      <c r="I933" s="614"/>
      <c r="J933" s="614"/>
      <c r="K933" s="614"/>
      <c r="L933" s="614"/>
      <c r="M933" s="614"/>
    </row>
    <row r="934" spans="1:13" ht="12.75">
      <c r="A934" s="614"/>
      <c r="B934" s="614"/>
      <c r="C934" s="614"/>
      <c r="D934" s="614"/>
      <c r="E934" s="614"/>
      <c r="F934" s="614"/>
      <c r="G934" s="614"/>
      <c r="H934" s="614"/>
      <c r="I934" s="614"/>
      <c r="J934" s="614"/>
      <c r="K934" s="614"/>
      <c r="L934" s="614"/>
      <c r="M934" s="614"/>
    </row>
    <row r="935" spans="1:13" ht="12.75">
      <c r="A935" s="614"/>
      <c r="B935" s="614"/>
      <c r="C935" s="614"/>
      <c r="D935" s="614"/>
      <c r="E935" s="614"/>
      <c r="F935" s="614"/>
      <c r="G935" s="614"/>
      <c r="H935" s="614"/>
      <c r="I935" s="614"/>
      <c r="J935" s="614"/>
      <c r="K935" s="614"/>
      <c r="L935" s="614"/>
      <c r="M935" s="614"/>
    </row>
    <row r="936" spans="1:13" ht="12.75">
      <c r="A936" s="614"/>
      <c r="B936" s="614"/>
      <c r="C936" s="614"/>
      <c r="D936" s="614"/>
      <c r="E936" s="614"/>
      <c r="F936" s="614"/>
      <c r="G936" s="614"/>
      <c r="H936" s="614"/>
      <c r="I936" s="614"/>
      <c r="J936" s="614"/>
      <c r="K936" s="614"/>
      <c r="L936" s="614"/>
      <c r="M936" s="614"/>
    </row>
    <row r="937" spans="1:13" ht="12.75">
      <c r="A937" s="614"/>
      <c r="B937" s="614"/>
      <c r="C937" s="614"/>
      <c r="D937" s="614"/>
      <c r="E937" s="614"/>
      <c r="F937" s="614"/>
      <c r="G937" s="614"/>
      <c r="H937" s="614"/>
      <c r="I937" s="614"/>
      <c r="J937" s="614"/>
      <c r="K937" s="614"/>
      <c r="L937" s="614"/>
      <c r="M937" s="614"/>
    </row>
    <row r="938" spans="1:13" ht="12.75">
      <c r="A938" s="614"/>
      <c r="B938" s="614"/>
      <c r="C938" s="614"/>
      <c r="D938" s="614"/>
      <c r="E938" s="614"/>
      <c r="F938" s="614"/>
      <c r="G938" s="614"/>
      <c r="H938" s="614"/>
      <c r="I938" s="614"/>
      <c r="J938" s="614"/>
      <c r="K938" s="614"/>
      <c r="L938" s="614"/>
      <c r="M938" s="614"/>
    </row>
    <row r="939" spans="1:13" ht="12.75">
      <c r="A939" s="614"/>
      <c r="B939" s="614"/>
      <c r="C939" s="614"/>
      <c r="D939" s="614"/>
      <c r="E939" s="614"/>
      <c r="F939" s="614"/>
      <c r="G939" s="614"/>
      <c r="H939" s="614"/>
      <c r="I939" s="614"/>
      <c r="J939" s="614"/>
      <c r="K939" s="614"/>
      <c r="L939" s="614"/>
      <c r="M939" s="614"/>
    </row>
    <row r="940" spans="1:13" ht="12.75">
      <c r="A940" s="614"/>
      <c r="B940" s="614"/>
      <c r="C940" s="614"/>
      <c r="D940" s="614"/>
      <c r="E940" s="614"/>
      <c r="F940" s="614"/>
      <c r="G940" s="614"/>
      <c r="H940" s="614"/>
      <c r="I940" s="614"/>
      <c r="J940" s="614"/>
      <c r="K940" s="614"/>
      <c r="L940" s="614"/>
      <c r="M940" s="614"/>
    </row>
    <row r="941" spans="1:13" ht="12.75">
      <c r="A941" s="614"/>
      <c r="B941" s="614"/>
      <c r="C941" s="614"/>
      <c r="D941" s="614"/>
      <c r="E941" s="614"/>
      <c r="F941" s="614"/>
      <c r="G941" s="614"/>
      <c r="H941" s="614"/>
      <c r="I941" s="614"/>
      <c r="J941" s="614"/>
      <c r="K941" s="614"/>
      <c r="L941" s="614"/>
      <c r="M941" s="614"/>
    </row>
    <row r="942" spans="1:13" ht="12.75">
      <c r="A942" s="614"/>
      <c r="B942" s="614"/>
      <c r="C942" s="614"/>
      <c r="D942" s="614"/>
      <c r="E942" s="614"/>
      <c r="F942" s="614"/>
      <c r="G942" s="614"/>
      <c r="H942" s="614"/>
      <c r="I942" s="614"/>
      <c r="J942" s="614"/>
      <c r="K942" s="614"/>
      <c r="L942" s="614"/>
      <c r="M942" s="614"/>
    </row>
    <row r="943" spans="1:13" ht="12.75">
      <c r="A943" s="614"/>
      <c r="B943" s="614"/>
      <c r="C943" s="614"/>
      <c r="D943" s="614"/>
      <c r="E943" s="614"/>
      <c r="F943" s="614"/>
      <c r="G943" s="614"/>
      <c r="H943" s="614"/>
      <c r="I943" s="614"/>
      <c r="J943" s="614"/>
      <c r="K943" s="614"/>
      <c r="L943" s="614"/>
      <c r="M943" s="614"/>
    </row>
    <row r="944" spans="1:13" ht="12.75">
      <c r="A944" s="614"/>
      <c r="B944" s="614"/>
      <c r="C944" s="614"/>
      <c r="D944" s="614"/>
      <c r="E944" s="614"/>
      <c r="F944" s="614"/>
      <c r="G944" s="614"/>
      <c r="H944" s="614"/>
      <c r="I944" s="614"/>
      <c r="J944" s="614"/>
      <c r="K944" s="614"/>
      <c r="L944" s="614"/>
      <c r="M944" s="614"/>
    </row>
    <row r="945" spans="1:13" ht="12.75">
      <c r="A945" s="614"/>
      <c r="B945" s="614"/>
      <c r="C945" s="614"/>
      <c r="D945" s="614"/>
      <c r="E945" s="614"/>
      <c r="F945" s="614"/>
      <c r="G945" s="614"/>
      <c r="H945" s="614"/>
      <c r="I945" s="614"/>
      <c r="J945" s="614"/>
      <c r="K945" s="614"/>
      <c r="L945" s="614"/>
      <c r="M945" s="614"/>
    </row>
    <row r="946" spans="1:13" ht="12.75">
      <c r="A946" s="614"/>
      <c r="B946" s="614"/>
      <c r="C946" s="614"/>
      <c r="D946" s="614"/>
      <c r="E946" s="614"/>
      <c r="F946" s="614"/>
      <c r="G946" s="614"/>
      <c r="H946" s="614"/>
      <c r="I946" s="614"/>
      <c r="J946" s="614"/>
      <c r="K946" s="614"/>
      <c r="L946" s="614"/>
      <c r="M946" s="614"/>
    </row>
    <row r="947" spans="1:13" ht="12.75">
      <c r="A947" s="614"/>
      <c r="B947" s="614"/>
      <c r="C947" s="614"/>
      <c r="D947" s="614"/>
      <c r="E947" s="614"/>
      <c r="F947" s="614"/>
      <c r="G947" s="614"/>
      <c r="H947" s="614"/>
      <c r="I947" s="614"/>
      <c r="J947" s="614"/>
      <c r="K947" s="614"/>
      <c r="L947" s="614"/>
      <c r="M947" s="614"/>
    </row>
    <row r="948" spans="1:13" ht="12.75">
      <c r="A948" s="614"/>
      <c r="B948" s="614"/>
      <c r="C948" s="614"/>
      <c r="D948" s="614"/>
      <c r="E948" s="614"/>
      <c r="F948" s="614"/>
      <c r="G948" s="614"/>
      <c r="H948" s="614"/>
      <c r="I948" s="614"/>
      <c r="J948" s="614"/>
      <c r="K948" s="614"/>
      <c r="L948" s="614"/>
      <c r="M948" s="614"/>
    </row>
    <row r="949" spans="1:13" ht="12.75">
      <c r="A949" s="614"/>
      <c r="B949" s="614"/>
      <c r="C949" s="614"/>
      <c r="D949" s="614"/>
      <c r="E949" s="614"/>
      <c r="F949" s="614"/>
      <c r="G949" s="614"/>
      <c r="H949" s="614"/>
      <c r="I949" s="614"/>
      <c r="J949" s="614"/>
      <c r="K949" s="614"/>
      <c r="L949" s="614"/>
      <c r="M949" s="614"/>
    </row>
    <row r="950" spans="1:13" ht="12.75">
      <c r="A950" s="614"/>
      <c r="B950" s="614"/>
      <c r="C950" s="614"/>
      <c r="D950" s="614"/>
      <c r="E950" s="614"/>
      <c r="F950" s="614"/>
      <c r="G950" s="614"/>
      <c r="H950" s="614"/>
      <c r="I950" s="614"/>
      <c r="J950" s="614"/>
      <c r="K950" s="614"/>
      <c r="L950" s="614"/>
      <c r="M950" s="614"/>
    </row>
    <row r="951" spans="1:13" ht="12.75">
      <c r="A951" s="614"/>
      <c r="B951" s="614"/>
      <c r="C951" s="614"/>
      <c r="D951" s="614"/>
      <c r="E951" s="614"/>
      <c r="F951" s="614"/>
      <c r="G951" s="614"/>
      <c r="H951" s="614"/>
      <c r="I951" s="614"/>
      <c r="J951" s="614"/>
      <c r="K951" s="614"/>
      <c r="L951" s="614"/>
      <c r="M951" s="614"/>
    </row>
    <row r="952" spans="1:13" ht="12.75">
      <c r="A952" s="614"/>
      <c r="B952" s="614"/>
      <c r="C952" s="614"/>
      <c r="D952" s="614"/>
      <c r="E952" s="614"/>
      <c r="F952" s="614"/>
      <c r="G952" s="614"/>
      <c r="H952" s="614"/>
      <c r="I952" s="614"/>
      <c r="J952" s="614"/>
      <c r="K952" s="614"/>
      <c r="L952" s="614"/>
      <c r="M952" s="614"/>
    </row>
    <row r="953" spans="1:13" ht="12.75">
      <c r="A953" s="614"/>
      <c r="B953" s="614"/>
      <c r="C953" s="614"/>
      <c r="D953" s="614"/>
      <c r="E953" s="614"/>
      <c r="F953" s="614"/>
      <c r="G953" s="614"/>
      <c r="H953" s="614"/>
      <c r="I953" s="614"/>
      <c r="J953" s="614"/>
      <c r="K953" s="614"/>
      <c r="L953" s="614"/>
      <c r="M953" s="614"/>
    </row>
    <row r="954" spans="1:13" ht="12.75">
      <c r="A954" s="614"/>
      <c r="B954" s="614"/>
      <c r="C954" s="614"/>
      <c r="D954" s="614"/>
      <c r="E954" s="614"/>
      <c r="F954" s="614"/>
      <c r="G954" s="614"/>
      <c r="H954" s="614"/>
      <c r="I954" s="614"/>
      <c r="J954" s="614"/>
      <c r="K954" s="614"/>
      <c r="L954" s="614"/>
      <c r="M954" s="614"/>
    </row>
    <row r="955" spans="1:13" ht="12.75">
      <c r="A955" s="614"/>
      <c r="B955" s="614"/>
      <c r="C955" s="614"/>
      <c r="D955" s="614"/>
      <c r="E955" s="614"/>
      <c r="F955" s="614"/>
      <c r="G955" s="614"/>
      <c r="H955" s="614"/>
      <c r="I955" s="614"/>
      <c r="J955" s="614"/>
      <c r="K955" s="614"/>
      <c r="L955" s="614"/>
      <c r="M955" s="614"/>
    </row>
    <row r="956" spans="1:13" ht="12.75">
      <c r="A956" s="614"/>
      <c r="B956" s="614"/>
      <c r="C956" s="614"/>
      <c r="D956" s="614"/>
      <c r="E956" s="614"/>
      <c r="F956" s="614"/>
      <c r="G956" s="614"/>
      <c r="H956" s="614"/>
      <c r="I956" s="614"/>
      <c r="J956" s="614"/>
      <c r="K956" s="614"/>
      <c r="L956" s="614"/>
      <c r="M956" s="614"/>
    </row>
    <row r="957" spans="1:13" ht="12.75">
      <c r="A957" s="614"/>
      <c r="B957" s="614"/>
      <c r="C957" s="614"/>
      <c r="D957" s="614"/>
      <c r="E957" s="614"/>
      <c r="F957" s="614"/>
      <c r="G957" s="614"/>
      <c r="H957" s="614"/>
      <c r="I957" s="614"/>
      <c r="J957" s="614"/>
      <c r="K957" s="614"/>
      <c r="L957" s="614"/>
      <c r="M957" s="614"/>
    </row>
    <row r="958" spans="1:13" ht="12.75">
      <c r="A958" s="614"/>
      <c r="B958" s="614"/>
      <c r="C958" s="614"/>
      <c r="D958" s="614"/>
      <c r="E958" s="614"/>
      <c r="F958" s="614"/>
      <c r="G958" s="614"/>
      <c r="H958" s="614"/>
      <c r="I958" s="614"/>
      <c r="J958" s="614"/>
      <c r="K958" s="614"/>
      <c r="L958" s="614"/>
      <c r="M958" s="614"/>
    </row>
    <row r="959" spans="1:13" ht="12.75">
      <c r="A959" s="614"/>
      <c r="B959" s="614"/>
      <c r="C959" s="614"/>
      <c r="D959" s="614"/>
      <c r="E959" s="614"/>
      <c r="F959" s="614"/>
      <c r="G959" s="614"/>
      <c r="H959" s="614"/>
      <c r="I959" s="614"/>
      <c r="J959" s="614"/>
      <c r="K959" s="614"/>
      <c r="L959" s="614"/>
      <c r="M959" s="614"/>
    </row>
    <row r="960" spans="1:13" ht="12.75">
      <c r="A960" s="614"/>
      <c r="B960" s="614"/>
      <c r="C960" s="614"/>
      <c r="D960" s="614"/>
      <c r="E960" s="614"/>
      <c r="F960" s="614"/>
      <c r="G960" s="614"/>
      <c r="H960" s="614"/>
      <c r="I960" s="614"/>
      <c r="J960" s="614"/>
      <c r="K960" s="614"/>
      <c r="L960" s="614"/>
      <c r="M960" s="614"/>
    </row>
    <row r="961" spans="1:13" ht="12.75">
      <c r="A961" s="614"/>
      <c r="B961" s="614"/>
      <c r="C961" s="614"/>
      <c r="D961" s="614"/>
      <c r="E961" s="614"/>
      <c r="F961" s="614"/>
      <c r="G961" s="614"/>
      <c r="H961" s="614"/>
      <c r="I961" s="614"/>
      <c r="J961" s="614"/>
      <c r="K961" s="614"/>
      <c r="L961" s="614"/>
      <c r="M961" s="614"/>
    </row>
    <row r="962" spans="1:13" ht="12.75">
      <c r="A962" s="614"/>
      <c r="B962" s="614"/>
      <c r="C962" s="614"/>
      <c r="D962" s="614"/>
      <c r="E962" s="614"/>
      <c r="F962" s="614"/>
      <c r="G962" s="614"/>
      <c r="H962" s="614"/>
      <c r="I962" s="614"/>
      <c r="J962" s="614"/>
      <c r="K962" s="614"/>
      <c r="L962" s="614"/>
      <c r="M962" s="614"/>
    </row>
    <row r="963" spans="1:13" ht="12.75">
      <c r="A963" s="614"/>
      <c r="B963" s="614"/>
      <c r="C963" s="614"/>
      <c r="D963" s="614"/>
      <c r="E963" s="614"/>
      <c r="F963" s="614"/>
      <c r="G963" s="614"/>
      <c r="H963" s="614"/>
      <c r="I963" s="614"/>
      <c r="J963" s="614"/>
      <c r="K963" s="614"/>
      <c r="L963" s="614"/>
      <c r="M963" s="614"/>
    </row>
    <row r="964" spans="1:13" ht="12.75">
      <c r="A964" s="614"/>
      <c r="B964" s="614"/>
      <c r="C964" s="614"/>
      <c r="D964" s="614"/>
      <c r="E964" s="614"/>
      <c r="F964" s="614"/>
      <c r="G964" s="614"/>
      <c r="H964" s="614"/>
      <c r="I964" s="614"/>
      <c r="J964" s="614"/>
      <c r="K964" s="614"/>
      <c r="L964" s="614"/>
      <c r="M964" s="614"/>
    </row>
    <row r="965" spans="1:13" ht="12.75">
      <c r="A965" s="614"/>
      <c r="B965" s="614"/>
      <c r="C965" s="614"/>
      <c r="D965" s="614"/>
      <c r="E965" s="614"/>
      <c r="F965" s="614"/>
      <c r="G965" s="614"/>
      <c r="H965" s="614"/>
      <c r="I965" s="614"/>
      <c r="J965" s="614"/>
      <c r="K965" s="614"/>
      <c r="L965" s="614"/>
      <c r="M965" s="614"/>
    </row>
    <row r="966" spans="1:13" ht="12.75">
      <c r="A966" s="614"/>
      <c r="B966" s="614"/>
      <c r="C966" s="614"/>
      <c r="D966" s="614"/>
      <c r="E966" s="614"/>
      <c r="F966" s="614"/>
      <c r="G966" s="614"/>
      <c r="H966" s="614"/>
      <c r="I966" s="614"/>
      <c r="J966" s="614"/>
      <c r="K966" s="614"/>
      <c r="L966" s="614"/>
      <c r="M966" s="614"/>
    </row>
    <row r="967" spans="1:13" ht="12.75">
      <c r="A967" s="614"/>
      <c r="B967" s="614"/>
      <c r="C967" s="614"/>
      <c r="D967" s="614"/>
      <c r="E967" s="614"/>
      <c r="F967" s="614"/>
      <c r="G967" s="614"/>
      <c r="H967" s="614"/>
      <c r="I967" s="614"/>
      <c r="J967" s="614"/>
      <c r="K967" s="614"/>
      <c r="L967" s="614"/>
      <c r="M967" s="614"/>
    </row>
    <row r="968" spans="1:13" ht="12.75">
      <c r="A968" s="614"/>
      <c r="B968" s="614"/>
      <c r="C968" s="614"/>
      <c r="D968" s="614"/>
      <c r="E968" s="614"/>
      <c r="F968" s="614"/>
      <c r="G968" s="614"/>
      <c r="H968" s="614"/>
      <c r="I968" s="614"/>
      <c r="J968" s="614"/>
      <c r="K968" s="614"/>
      <c r="L968" s="614"/>
      <c r="M968" s="614"/>
    </row>
    <row r="969" spans="1:13" ht="12.75">
      <c r="A969" s="614"/>
      <c r="B969" s="614"/>
      <c r="C969" s="614"/>
      <c r="D969" s="614"/>
      <c r="E969" s="614"/>
      <c r="F969" s="614"/>
      <c r="G969" s="614"/>
      <c r="H969" s="614"/>
      <c r="I969" s="614"/>
      <c r="J969" s="614"/>
      <c r="K969" s="614"/>
      <c r="L969" s="614"/>
      <c r="M969" s="614"/>
    </row>
    <row r="970" spans="1:13" ht="12.75">
      <c r="A970" s="614"/>
      <c r="B970" s="614"/>
      <c r="C970" s="614"/>
      <c r="D970" s="614"/>
      <c r="E970" s="614"/>
      <c r="F970" s="614"/>
      <c r="G970" s="614"/>
      <c r="H970" s="614"/>
      <c r="I970" s="614"/>
      <c r="J970" s="614"/>
      <c r="K970" s="614"/>
      <c r="L970" s="614"/>
      <c r="M970" s="614"/>
    </row>
    <row r="971" spans="1:13" ht="12.75">
      <c r="A971" s="614"/>
      <c r="B971" s="614"/>
      <c r="C971" s="614"/>
      <c r="D971" s="614"/>
      <c r="E971" s="614"/>
      <c r="F971" s="614"/>
      <c r="G971" s="614"/>
      <c r="H971" s="614"/>
      <c r="I971" s="614"/>
      <c r="J971" s="614"/>
      <c r="K971" s="614"/>
      <c r="L971" s="614"/>
      <c r="M971" s="614"/>
    </row>
    <row r="972" spans="1:13" ht="12.75">
      <c r="A972" s="614"/>
      <c r="B972" s="614"/>
      <c r="C972" s="614"/>
      <c r="D972" s="614"/>
      <c r="E972" s="614"/>
      <c r="F972" s="614"/>
      <c r="G972" s="614"/>
      <c r="H972" s="614"/>
      <c r="I972" s="614"/>
      <c r="J972" s="614"/>
      <c r="K972" s="614"/>
      <c r="L972" s="614"/>
      <c r="M972" s="614"/>
    </row>
    <row r="973" spans="1:13" ht="12.75">
      <c r="A973" s="614"/>
      <c r="B973" s="614"/>
      <c r="C973" s="614"/>
      <c r="D973" s="614"/>
      <c r="E973" s="614"/>
      <c r="F973" s="614"/>
      <c r="G973" s="614"/>
      <c r="H973" s="614"/>
      <c r="I973" s="614"/>
      <c r="J973" s="614"/>
      <c r="K973" s="614"/>
      <c r="L973" s="614"/>
      <c r="M973" s="614"/>
    </row>
    <row r="974" spans="1:13" ht="12.75">
      <c r="A974" s="614"/>
      <c r="B974" s="614"/>
      <c r="C974" s="614"/>
      <c r="D974" s="614"/>
      <c r="E974" s="614"/>
      <c r="F974" s="614"/>
      <c r="G974" s="614"/>
      <c r="H974" s="614"/>
      <c r="I974" s="614"/>
      <c r="J974" s="614"/>
      <c r="K974" s="614"/>
      <c r="L974" s="614"/>
      <c r="M974" s="614"/>
    </row>
    <row r="975" spans="1:13" ht="12.75">
      <c r="A975" s="614"/>
      <c r="B975" s="614"/>
      <c r="C975" s="614"/>
      <c r="D975" s="614"/>
      <c r="E975" s="614"/>
      <c r="F975" s="614"/>
      <c r="G975" s="614"/>
      <c r="H975" s="614"/>
      <c r="I975" s="614"/>
      <c r="J975" s="614"/>
      <c r="K975" s="614"/>
      <c r="L975" s="614"/>
      <c r="M975" s="614"/>
    </row>
    <row r="976" spans="1:13" ht="12.75">
      <c r="A976" s="614"/>
      <c r="B976" s="614"/>
      <c r="C976" s="614"/>
      <c r="D976" s="614"/>
      <c r="E976" s="614"/>
      <c r="F976" s="614"/>
      <c r="G976" s="614"/>
      <c r="H976" s="614"/>
      <c r="I976" s="614"/>
      <c r="J976" s="614"/>
      <c r="K976" s="614"/>
      <c r="L976" s="614"/>
      <c r="M976" s="614"/>
    </row>
    <row r="977" spans="1:13" ht="12.75">
      <c r="A977" s="614"/>
      <c r="B977" s="614"/>
      <c r="C977" s="614"/>
      <c r="D977" s="614"/>
      <c r="E977" s="614"/>
      <c r="F977" s="614"/>
      <c r="G977" s="614"/>
      <c r="H977" s="614"/>
      <c r="I977" s="614"/>
      <c r="J977" s="614"/>
      <c r="K977" s="614"/>
      <c r="L977" s="614"/>
      <c r="M977" s="614"/>
    </row>
    <row r="978" spans="1:13" ht="12.75">
      <c r="A978" s="614"/>
      <c r="B978" s="614"/>
      <c r="C978" s="614"/>
      <c r="D978" s="614"/>
      <c r="E978" s="614"/>
      <c r="F978" s="614"/>
      <c r="G978" s="614"/>
      <c r="H978" s="614"/>
      <c r="I978" s="614"/>
      <c r="J978" s="614"/>
      <c r="K978" s="614"/>
      <c r="L978" s="614"/>
      <c r="M978" s="614"/>
    </row>
    <row r="979" spans="1:13" ht="12.75">
      <c r="A979" s="614"/>
      <c r="B979" s="614"/>
      <c r="C979" s="614"/>
      <c r="D979" s="614"/>
      <c r="E979" s="614"/>
      <c r="F979" s="614"/>
      <c r="G979" s="614"/>
      <c r="H979" s="614"/>
      <c r="I979" s="614"/>
      <c r="J979" s="614"/>
      <c r="K979" s="614"/>
      <c r="L979" s="614"/>
      <c r="M979" s="614"/>
    </row>
    <row r="980" spans="1:13" ht="12.75">
      <c r="A980" s="614"/>
      <c r="B980" s="614"/>
      <c r="C980" s="614"/>
      <c r="D980" s="614"/>
      <c r="E980" s="614"/>
      <c r="F980" s="614"/>
      <c r="G980" s="614"/>
      <c r="H980" s="614"/>
      <c r="I980" s="614"/>
      <c r="J980" s="614"/>
      <c r="K980" s="614"/>
      <c r="L980" s="614"/>
      <c r="M980" s="614"/>
    </row>
    <row r="981" spans="1:13" ht="12.75">
      <c r="A981" s="614"/>
      <c r="B981" s="614"/>
      <c r="C981" s="614"/>
      <c r="D981" s="614"/>
      <c r="E981" s="614"/>
      <c r="F981" s="614"/>
      <c r="G981" s="614"/>
      <c r="H981" s="614"/>
      <c r="I981" s="614"/>
      <c r="J981" s="614"/>
      <c r="K981" s="614"/>
      <c r="L981" s="614"/>
      <c r="M981" s="614"/>
    </row>
    <row r="982" spans="1:13" ht="12.75">
      <c r="A982" s="614"/>
      <c r="B982" s="614"/>
      <c r="C982" s="614"/>
      <c r="D982" s="614"/>
      <c r="E982" s="614"/>
      <c r="F982" s="614"/>
      <c r="G982" s="614"/>
      <c r="H982" s="614"/>
      <c r="I982" s="614"/>
      <c r="J982" s="614"/>
      <c r="K982" s="614"/>
      <c r="L982" s="614"/>
      <c r="M982" s="614"/>
    </row>
    <row r="983" spans="1:13" ht="12.75">
      <c r="A983" s="614"/>
      <c r="B983" s="614"/>
      <c r="C983" s="614"/>
      <c r="D983" s="614"/>
      <c r="E983" s="614"/>
      <c r="F983" s="614"/>
      <c r="G983" s="614"/>
      <c r="H983" s="614"/>
      <c r="I983" s="614"/>
      <c r="J983" s="614"/>
      <c r="K983" s="614"/>
      <c r="L983" s="614"/>
      <c r="M983" s="614"/>
    </row>
    <row r="984" spans="1:13" ht="12.75">
      <c r="A984" s="614"/>
      <c r="B984" s="614"/>
      <c r="C984" s="614"/>
      <c r="D984" s="614"/>
      <c r="E984" s="614"/>
      <c r="F984" s="614"/>
      <c r="G984" s="614"/>
      <c r="H984" s="614"/>
      <c r="I984" s="614"/>
      <c r="J984" s="614"/>
      <c r="K984" s="614"/>
      <c r="L984" s="614"/>
      <c r="M984" s="614"/>
    </row>
    <row r="985" spans="1:13" ht="12.75">
      <c r="A985" s="614"/>
      <c r="B985" s="614"/>
      <c r="C985" s="614"/>
      <c r="D985" s="614"/>
      <c r="E985" s="614"/>
      <c r="F985" s="614"/>
      <c r="G985" s="614"/>
      <c r="H985" s="614"/>
      <c r="I985" s="614"/>
      <c r="J985" s="614"/>
      <c r="K985" s="614"/>
      <c r="L985" s="614"/>
      <c r="M985" s="614"/>
    </row>
    <row r="986" spans="1:13" ht="12.75">
      <c r="A986" s="614"/>
      <c r="B986" s="614"/>
      <c r="C986" s="614"/>
      <c r="D986" s="614"/>
      <c r="E986" s="614"/>
      <c r="F986" s="614"/>
      <c r="G986" s="614"/>
      <c r="H986" s="614"/>
      <c r="I986" s="614"/>
      <c r="J986" s="614"/>
      <c r="K986" s="614"/>
      <c r="L986" s="614"/>
      <c r="M986" s="614"/>
    </row>
    <row r="987" spans="1:13" ht="12.75">
      <c r="A987" s="614"/>
      <c r="B987" s="614"/>
      <c r="C987" s="614"/>
      <c r="D987" s="614"/>
      <c r="E987" s="614"/>
      <c r="F987" s="614"/>
      <c r="G987" s="614"/>
      <c r="H987" s="614"/>
      <c r="I987" s="614"/>
      <c r="J987" s="614"/>
      <c r="K987" s="614"/>
      <c r="L987" s="614"/>
      <c r="M987" s="614"/>
    </row>
    <row r="988" spans="1:13" ht="12.75">
      <c r="A988" s="614"/>
      <c r="B988" s="614"/>
      <c r="C988" s="614"/>
      <c r="D988" s="614"/>
      <c r="E988" s="614"/>
      <c r="F988" s="614"/>
      <c r="G988" s="614"/>
      <c r="H988" s="614"/>
      <c r="I988" s="614"/>
      <c r="J988" s="614"/>
      <c r="K988" s="614"/>
      <c r="L988" s="614"/>
      <c r="M988" s="614"/>
    </row>
    <row r="989" spans="1:13" ht="12.75">
      <c r="A989" s="614"/>
      <c r="B989" s="614"/>
      <c r="C989" s="614"/>
      <c r="D989" s="614"/>
      <c r="E989" s="614"/>
      <c r="F989" s="614"/>
      <c r="G989" s="614"/>
      <c r="H989" s="614"/>
      <c r="I989" s="614"/>
      <c r="J989" s="614"/>
      <c r="K989" s="614"/>
      <c r="L989" s="614"/>
      <c r="M989" s="614"/>
    </row>
    <row r="990" spans="1:13" ht="12.75">
      <c r="A990" s="614"/>
      <c r="B990" s="614"/>
      <c r="C990" s="614"/>
      <c r="D990" s="614"/>
      <c r="E990" s="614"/>
      <c r="F990" s="614"/>
      <c r="G990" s="614"/>
      <c r="H990" s="614"/>
      <c r="I990" s="614"/>
      <c r="J990" s="614"/>
      <c r="K990" s="614"/>
      <c r="L990" s="614"/>
      <c r="M990" s="614"/>
    </row>
    <row r="991" spans="1:13" ht="12.75">
      <c r="A991" s="614"/>
      <c r="B991" s="614"/>
      <c r="C991" s="614"/>
      <c r="D991" s="614"/>
      <c r="E991" s="614"/>
      <c r="F991" s="614"/>
      <c r="G991" s="614"/>
      <c r="H991" s="614"/>
      <c r="I991" s="614"/>
      <c r="J991" s="614"/>
      <c r="K991" s="614"/>
      <c r="L991" s="614"/>
      <c r="M991" s="614"/>
    </row>
    <row r="992" spans="1:13" ht="12.75">
      <c r="A992" s="614"/>
      <c r="B992" s="614"/>
      <c r="C992" s="614"/>
      <c r="D992" s="614"/>
      <c r="E992" s="614"/>
      <c r="F992" s="614"/>
      <c r="G992" s="614"/>
      <c r="H992" s="614"/>
      <c r="I992" s="614"/>
      <c r="J992" s="614"/>
      <c r="K992" s="614"/>
      <c r="L992" s="614"/>
      <c r="M992" s="614"/>
    </row>
    <row r="993" spans="1:13" ht="12.75">
      <c r="A993" s="614"/>
      <c r="B993" s="614"/>
      <c r="C993" s="614"/>
      <c r="D993" s="614"/>
      <c r="E993" s="614"/>
      <c r="F993" s="614"/>
      <c r="G993" s="614"/>
      <c r="H993" s="614"/>
      <c r="I993" s="614"/>
      <c r="J993" s="614"/>
      <c r="K993" s="614"/>
      <c r="L993" s="614"/>
      <c r="M993" s="614"/>
    </row>
    <row r="994" spans="1:13" ht="12.75">
      <c r="A994" s="614"/>
      <c r="B994" s="614"/>
      <c r="C994" s="614"/>
      <c r="D994" s="614"/>
      <c r="E994" s="614"/>
      <c r="F994" s="614"/>
      <c r="G994" s="614"/>
      <c r="H994" s="614"/>
      <c r="I994" s="614"/>
      <c r="J994" s="614"/>
      <c r="K994" s="614"/>
      <c r="L994" s="614"/>
      <c r="M994" s="614"/>
    </row>
    <row r="995" spans="1:13" ht="12.75">
      <c r="A995" s="614"/>
      <c r="B995" s="614"/>
      <c r="C995" s="614"/>
      <c r="D995" s="614"/>
      <c r="E995" s="614"/>
      <c r="F995" s="614"/>
      <c r="G995" s="614"/>
      <c r="H995" s="614"/>
      <c r="I995" s="614"/>
      <c r="J995" s="614"/>
      <c r="K995" s="614"/>
      <c r="L995" s="614"/>
      <c r="M995" s="614"/>
    </row>
    <row r="996" spans="1:13" ht="12.75">
      <c r="A996" s="614"/>
      <c r="B996" s="614"/>
      <c r="C996" s="614"/>
      <c r="D996" s="614"/>
      <c r="E996" s="614"/>
      <c r="F996" s="614"/>
      <c r="G996" s="614"/>
      <c r="H996" s="614"/>
      <c r="I996" s="614"/>
      <c r="J996" s="614"/>
      <c r="K996" s="614"/>
      <c r="L996" s="614"/>
      <c r="M996" s="614"/>
    </row>
    <row r="997" spans="1:13" ht="12.75">
      <c r="A997" s="614"/>
      <c r="B997" s="614"/>
      <c r="C997" s="614"/>
      <c r="D997" s="614"/>
      <c r="E997" s="614"/>
      <c r="F997" s="614"/>
      <c r="G997" s="614"/>
      <c r="H997" s="614"/>
      <c r="I997" s="614"/>
      <c r="J997" s="614"/>
      <c r="K997" s="614"/>
      <c r="L997" s="614"/>
      <c r="M997" s="614"/>
    </row>
    <row r="998" spans="1:13" ht="12.75">
      <c r="A998" s="614"/>
      <c r="B998" s="614"/>
      <c r="C998" s="614"/>
      <c r="D998" s="614"/>
      <c r="E998" s="614"/>
      <c r="F998" s="614"/>
      <c r="G998" s="614"/>
      <c r="H998" s="614"/>
      <c r="I998" s="614"/>
      <c r="J998" s="614"/>
      <c r="K998" s="614"/>
      <c r="L998" s="614"/>
      <c r="M998" s="614"/>
    </row>
    <row r="999" spans="1:13" ht="12.75">
      <c r="A999" s="614"/>
      <c r="B999" s="614"/>
      <c r="C999" s="614"/>
      <c r="D999" s="614"/>
      <c r="E999" s="614"/>
      <c r="F999" s="614"/>
      <c r="G999" s="614"/>
      <c r="H999" s="614"/>
      <c r="I999" s="614"/>
      <c r="J999" s="614"/>
      <c r="K999" s="614"/>
      <c r="L999" s="614"/>
      <c r="M999" s="614"/>
    </row>
    <row r="1000" spans="1:13" ht="12.75">
      <c r="A1000" s="614"/>
      <c r="B1000" s="614"/>
      <c r="C1000" s="614"/>
      <c r="D1000" s="614"/>
      <c r="E1000" s="614"/>
      <c r="F1000" s="614"/>
      <c r="G1000" s="614"/>
      <c r="H1000" s="614"/>
      <c r="I1000" s="614"/>
      <c r="J1000" s="614"/>
      <c r="K1000" s="614"/>
      <c r="L1000" s="614"/>
      <c r="M1000" s="614"/>
    </row>
    <row r="1001" spans="1:13" ht="12.75">
      <c r="A1001" s="614"/>
      <c r="B1001" s="614"/>
      <c r="C1001" s="614"/>
      <c r="D1001" s="614"/>
      <c r="E1001" s="614"/>
      <c r="F1001" s="614"/>
      <c r="G1001" s="614"/>
      <c r="H1001" s="614"/>
      <c r="I1001" s="614"/>
      <c r="J1001" s="614"/>
      <c r="K1001" s="614"/>
      <c r="L1001" s="614"/>
      <c r="M1001" s="614"/>
    </row>
    <row r="1002" spans="1:13" ht="12.75">
      <c r="A1002" s="614"/>
      <c r="B1002" s="614"/>
      <c r="C1002" s="614"/>
      <c r="D1002" s="614"/>
      <c r="E1002" s="614"/>
      <c r="F1002" s="614"/>
      <c r="G1002" s="614"/>
      <c r="H1002" s="614"/>
      <c r="I1002" s="614"/>
      <c r="J1002" s="614"/>
      <c r="K1002" s="614"/>
      <c r="L1002" s="614"/>
      <c r="M1002" s="614"/>
    </row>
  </sheetData>
  <mergeCells count="2">
    <mergeCell ref="B1:L1"/>
    <mergeCell ref="B12:L1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3:Z16"/>
  <sheetViews>
    <sheetView workbookViewId="0"/>
  </sheetViews>
  <sheetFormatPr defaultColWidth="12.5703125" defaultRowHeight="15" customHeight="1"/>
  <cols>
    <col min="1" max="1" width="5.7109375" customWidth="1"/>
    <col min="2" max="2" width="6.85546875" customWidth="1"/>
    <col min="6" max="7" width="22" customWidth="1"/>
  </cols>
  <sheetData>
    <row r="3" spans="1:26" ht="15" customHeight="1">
      <c r="A3" s="1"/>
      <c r="B3" s="819" t="s">
        <v>1998</v>
      </c>
      <c r="C3" s="692"/>
      <c r="D3" s="692"/>
      <c r="E3" s="692"/>
      <c r="F3" s="692"/>
      <c r="G3" s="69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5">
      <c r="A4" s="535"/>
      <c r="B4" s="820" t="s">
        <v>5</v>
      </c>
      <c r="C4" s="820" t="s">
        <v>105</v>
      </c>
      <c r="D4" s="820" t="s">
        <v>1999</v>
      </c>
      <c r="E4" s="821" t="s">
        <v>2000</v>
      </c>
      <c r="F4" s="687"/>
      <c r="G4" s="644" t="s">
        <v>2001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535"/>
      <c r="B5" s="752"/>
      <c r="C5" s="752"/>
      <c r="D5" s="752"/>
      <c r="E5" s="822" t="s">
        <v>2002</v>
      </c>
      <c r="F5" s="687"/>
      <c r="G5" s="645" t="s">
        <v>2002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535"/>
      <c r="B6" s="687"/>
      <c r="C6" s="687"/>
      <c r="D6" s="687"/>
      <c r="E6" s="645" t="s">
        <v>2003</v>
      </c>
      <c r="F6" s="645" t="s">
        <v>2004</v>
      </c>
      <c r="G6" s="645" t="s">
        <v>2005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>
      <c r="A10" s="1"/>
      <c r="B10" s="646"/>
      <c r="C10" s="646"/>
      <c r="D10" s="646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>
      <c r="A11" s="1"/>
      <c r="B11" s="646"/>
      <c r="C11" s="646"/>
      <c r="D11" s="646"/>
      <c r="E11" s="646"/>
      <c r="F11" s="646"/>
      <c r="G11" s="646"/>
      <c r="H11" s="646"/>
      <c r="I11" s="646"/>
      <c r="J11" s="646"/>
      <c r="K11" s="646"/>
      <c r="L11" s="646"/>
      <c r="M11" s="646"/>
      <c r="N11" s="646"/>
      <c r="O11" s="646"/>
      <c r="P11" s="64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>
      <c r="A12" s="1"/>
      <c r="B12" s="646"/>
      <c r="C12" s="646"/>
      <c r="D12" s="646"/>
      <c r="E12" s="646"/>
      <c r="F12" s="646"/>
      <c r="G12" s="646"/>
      <c r="H12" s="646"/>
      <c r="I12" s="646"/>
      <c r="J12" s="646"/>
      <c r="K12" s="646"/>
      <c r="L12" s="646"/>
      <c r="M12" s="646"/>
      <c r="N12" s="646"/>
      <c r="O12" s="646"/>
      <c r="P12" s="64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"/>
      <c r="B13" s="816" t="s">
        <v>2006</v>
      </c>
      <c r="C13" s="692"/>
      <c r="D13" s="692"/>
      <c r="E13" s="692"/>
      <c r="F13" s="692"/>
      <c r="G13" s="692"/>
      <c r="H13" s="692"/>
      <c r="I13" s="692"/>
      <c r="J13" s="692"/>
      <c r="K13" s="692"/>
      <c r="L13" s="692"/>
      <c r="M13" s="692"/>
      <c r="N13" s="692"/>
      <c r="O13" s="692"/>
      <c r="P13" s="692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535"/>
      <c r="B14" s="818" t="s">
        <v>5</v>
      </c>
      <c r="C14" s="818" t="s">
        <v>105</v>
      </c>
      <c r="D14" s="818" t="s">
        <v>1999</v>
      </c>
      <c r="E14" s="818" t="s">
        <v>2007</v>
      </c>
      <c r="F14" s="817" t="s">
        <v>2008</v>
      </c>
      <c r="G14" s="692"/>
      <c r="H14" s="692"/>
      <c r="I14" s="687"/>
      <c r="J14" s="817" t="s">
        <v>2009</v>
      </c>
      <c r="K14" s="687"/>
      <c r="L14" s="817" t="s">
        <v>2010</v>
      </c>
      <c r="M14" s="692"/>
      <c r="N14" s="692"/>
      <c r="O14" s="692"/>
      <c r="P14" s="687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535"/>
      <c r="B15" s="752"/>
      <c r="C15" s="752"/>
      <c r="D15" s="752"/>
      <c r="E15" s="752"/>
      <c r="F15" s="818" t="s">
        <v>2005</v>
      </c>
      <c r="G15" s="818" t="s">
        <v>2011</v>
      </c>
      <c r="H15" s="818" t="s">
        <v>2012</v>
      </c>
      <c r="I15" s="818" t="s">
        <v>2013</v>
      </c>
      <c r="J15" s="818" t="s">
        <v>2005</v>
      </c>
      <c r="K15" s="818" t="s">
        <v>2014</v>
      </c>
      <c r="L15" s="817" t="s">
        <v>2015</v>
      </c>
      <c r="M15" s="692"/>
      <c r="N15" s="687"/>
      <c r="O15" s="817" t="s">
        <v>2016</v>
      </c>
      <c r="P15" s="687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535"/>
      <c r="B16" s="687"/>
      <c r="C16" s="687"/>
      <c r="D16" s="687"/>
      <c r="E16" s="687"/>
      <c r="F16" s="687"/>
      <c r="G16" s="687"/>
      <c r="H16" s="687"/>
      <c r="I16" s="687"/>
      <c r="J16" s="687"/>
      <c r="K16" s="687"/>
      <c r="L16" s="647" t="s">
        <v>2005</v>
      </c>
      <c r="M16" s="647" t="s">
        <v>2011</v>
      </c>
      <c r="N16" s="647" t="s">
        <v>2012</v>
      </c>
      <c r="O16" s="647" t="s">
        <v>2005</v>
      </c>
      <c r="P16" s="647" t="s">
        <v>2017</v>
      </c>
      <c r="Q16" s="1"/>
      <c r="R16" s="1"/>
      <c r="S16" s="1"/>
      <c r="T16" s="1"/>
      <c r="U16" s="1"/>
      <c r="V16" s="1"/>
      <c r="W16" s="1"/>
      <c r="X16" s="1"/>
      <c r="Y16" s="1"/>
      <c r="Z16" s="1"/>
    </row>
  </sheetData>
  <mergeCells count="22">
    <mergeCell ref="B3:G3"/>
    <mergeCell ref="B4:B6"/>
    <mergeCell ref="C4:C6"/>
    <mergeCell ref="D4:D6"/>
    <mergeCell ref="E4:F4"/>
    <mergeCell ref="E5:F5"/>
    <mergeCell ref="B13:P13"/>
    <mergeCell ref="L14:P14"/>
    <mergeCell ref="G15:G16"/>
    <mergeCell ref="H15:H16"/>
    <mergeCell ref="I15:I16"/>
    <mergeCell ref="J15:J16"/>
    <mergeCell ref="L15:N15"/>
    <mergeCell ref="O15:P15"/>
    <mergeCell ref="B14:B16"/>
    <mergeCell ref="C14:C16"/>
    <mergeCell ref="D14:D16"/>
    <mergeCell ref="E14:E16"/>
    <mergeCell ref="F14:I14"/>
    <mergeCell ref="J14:K14"/>
    <mergeCell ref="F15:F16"/>
    <mergeCell ref="K15:K1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833"/>
  <sheetViews>
    <sheetView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8" sqref="I8"/>
    </sheetView>
  </sheetViews>
  <sheetFormatPr defaultColWidth="12.5703125" defaultRowHeight="15" customHeight="1"/>
  <cols>
    <col min="2" max="2" width="8" customWidth="1"/>
    <col min="3" max="3" width="9.42578125" customWidth="1"/>
    <col min="4" max="4" width="9.7109375" customWidth="1"/>
    <col min="5" max="5" width="8.5703125" customWidth="1"/>
    <col min="6" max="6" width="9" customWidth="1"/>
    <col min="7" max="7" width="8.28515625" customWidth="1"/>
    <col min="8" max="8" width="7.7109375" customWidth="1"/>
    <col min="9" max="10" width="8.28515625" customWidth="1"/>
    <col min="11" max="11" width="7.7109375" customWidth="1"/>
    <col min="12" max="12" width="8.5703125" customWidth="1"/>
    <col min="13" max="13" width="6.42578125" customWidth="1"/>
    <col min="14" max="14" width="5.42578125" customWidth="1"/>
    <col min="15" max="15" width="7.7109375" customWidth="1"/>
    <col min="16" max="16" width="6.42578125" customWidth="1"/>
    <col min="17" max="17" width="7.5703125" customWidth="1"/>
    <col min="18" max="18" width="7.42578125" customWidth="1"/>
    <col min="19" max="19" width="8" customWidth="1"/>
    <col min="20" max="20" width="6.7109375" customWidth="1"/>
    <col min="21" max="21" width="8.7109375" customWidth="1"/>
    <col min="22" max="23" width="8.42578125" customWidth="1"/>
    <col min="24" max="24" width="9" customWidth="1"/>
    <col min="25" max="26" width="8.85546875" customWidth="1"/>
  </cols>
  <sheetData>
    <row r="1" spans="1:29" ht="12.75">
      <c r="A1" s="542"/>
    </row>
    <row r="2" spans="1:29" ht="15.75">
      <c r="A2" s="813" t="s">
        <v>2018</v>
      </c>
      <c r="B2" s="681"/>
      <c r="C2" s="681"/>
      <c r="D2" s="681"/>
      <c r="E2" s="681"/>
      <c r="F2" s="681"/>
      <c r="G2" s="681"/>
      <c r="H2" s="681"/>
      <c r="I2" s="543"/>
      <c r="J2" s="543"/>
      <c r="K2" s="543"/>
      <c r="L2" s="543"/>
      <c r="M2" s="543"/>
      <c r="N2" s="543"/>
      <c r="O2" s="543"/>
      <c r="P2" s="543"/>
      <c r="Q2" s="543"/>
      <c r="R2" s="543"/>
      <c r="S2" s="543"/>
      <c r="T2" s="543"/>
      <c r="U2" s="543"/>
      <c r="V2" s="543"/>
      <c r="W2" s="543"/>
      <c r="X2" s="543"/>
      <c r="Y2" s="543"/>
      <c r="Z2" s="543"/>
      <c r="AA2" s="543"/>
      <c r="AB2" s="543"/>
      <c r="AC2" s="543"/>
    </row>
    <row r="3" spans="1:29" ht="15.75">
      <c r="A3" s="544"/>
      <c r="B3" s="545"/>
      <c r="C3" s="545"/>
      <c r="D3" s="545"/>
      <c r="E3" s="545"/>
      <c r="F3" s="545"/>
      <c r="G3" s="546"/>
      <c r="H3" s="547"/>
      <c r="I3" s="546"/>
      <c r="J3" s="547"/>
      <c r="K3" s="546"/>
      <c r="L3" s="547"/>
      <c r="M3" s="546"/>
      <c r="N3" s="547"/>
      <c r="O3" s="547"/>
      <c r="P3" s="547"/>
      <c r="Q3" s="546"/>
      <c r="R3" s="547"/>
      <c r="S3" s="546"/>
      <c r="T3" s="814" t="s">
        <v>1936</v>
      </c>
      <c r="U3" s="692"/>
      <c r="V3" s="692"/>
      <c r="W3" s="692"/>
      <c r="X3" s="692"/>
      <c r="Y3" s="692"/>
      <c r="Z3" s="692"/>
      <c r="AA3" s="692"/>
      <c r="AB3" s="548"/>
      <c r="AC3" s="548"/>
    </row>
    <row r="4" spans="1:29" ht="75" customHeight="1">
      <c r="A4" s="714" t="s">
        <v>184</v>
      </c>
      <c r="B4" s="714" t="s">
        <v>22</v>
      </c>
      <c r="C4" s="808" t="s">
        <v>1937</v>
      </c>
      <c r="D4" s="683"/>
      <c r="E4" s="683"/>
      <c r="F4" s="683"/>
      <c r="G4" s="683"/>
      <c r="H4" s="684"/>
      <c r="I4" s="810" t="s">
        <v>1938</v>
      </c>
      <c r="J4" s="695"/>
      <c r="K4" s="810" t="s">
        <v>1939</v>
      </c>
      <c r="L4" s="695"/>
      <c r="M4" s="810" t="s">
        <v>1940</v>
      </c>
      <c r="N4" s="695"/>
      <c r="O4" s="810" t="s">
        <v>1941</v>
      </c>
      <c r="P4" s="695"/>
      <c r="Q4" s="810" t="s">
        <v>1942</v>
      </c>
      <c r="R4" s="695"/>
      <c r="S4" s="810" t="s">
        <v>1943</v>
      </c>
      <c r="T4" s="695"/>
      <c r="U4" s="810" t="s">
        <v>1944</v>
      </c>
      <c r="V4" s="695"/>
      <c r="W4" s="810" t="s">
        <v>1945</v>
      </c>
      <c r="X4" s="695"/>
      <c r="Y4" s="810" t="s">
        <v>1946</v>
      </c>
      <c r="Z4" s="695"/>
      <c r="AA4" s="714" t="s">
        <v>1947</v>
      </c>
      <c r="AB4" s="549"/>
      <c r="AC4" s="549"/>
    </row>
    <row r="5" spans="1:29" ht="15.75">
      <c r="A5" s="702"/>
      <c r="B5" s="702"/>
      <c r="C5" s="808" t="s">
        <v>1948</v>
      </c>
      <c r="D5" s="684"/>
      <c r="E5" s="808" t="s">
        <v>1949</v>
      </c>
      <c r="F5" s="684"/>
      <c r="G5" s="808" t="s">
        <v>14</v>
      </c>
      <c r="H5" s="684"/>
      <c r="I5" s="679"/>
      <c r="J5" s="687"/>
      <c r="K5" s="679"/>
      <c r="L5" s="687"/>
      <c r="M5" s="679"/>
      <c r="N5" s="687"/>
      <c r="O5" s="679"/>
      <c r="P5" s="687"/>
      <c r="Q5" s="679"/>
      <c r="R5" s="687"/>
      <c r="S5" s="679"/>
      <c r="T5" s="687"/>
      <c r="U5" s="679"/>
      <c r="V5" s="687"/>
      <c r="W5" s="679"/>
      <c r="X5" s="687"/>
      <c r="Y5" s="751"/>
      <c r="Z5" s="752"/>
      <c r="AA5" s="702"/>
      <c r="AB5" s="549"/>
      <c r="AC5" s="549"/>
    </row>
    <row r="6" spans="1:29" ht="15.75">
      <c r="A6" s="689"/>
      <c r="B6" s="689"/>
      <c r="C6" s="550" t="s">
        <v>120</v>
      </c>
      <c r="D6" s="550" t="s">
        <v>119</v>
      </c>
      <c r="E6" s="550" t="s">
        <v>120</v>
      </c>
      <c r="F6" s="550" t="s">
        <v>119</v>
      </c>
      <c r="G6" s="550" t="s">
        <v>120</v>
      </c>
      <c r="H6" s="550" t="s">
        <v>119</v>
      </c>
      <c r="I6" s="550" t="s">
        <v>120</v>
      </c>
      <c r="J6" s="550" t="s">
        <v>119</v>
      </c>
      <c r="K6" s="550" t="s">
        <v>120</v>
      </c>
      <c r="L6" s="550" t="s">
        <v>119</v>
      </c>
      <c r="M6" s="550" t="s">
        <v>120</v>
      </c>
      <c r="N6" s="550" t="s">
        <v>119</v>
      </c>
      <c r="O6" s="550" t="s">
        <v>120</v>
      </c>
      <c r="P6" s="550" t="s">
        <v>119</v>
      </c>
      <c r="Q6" s="550" t="s">
        <v>120</v>
      </c>
      <c r="R6" s="550" t="s">
        <v>119</v>
      </c>
      <c r="S6" s="550" t="s">
        <v>120</v>
      </c>
      <c r="T6" s="550" t="s">
        <v>119</v>
      </c>
      <c r="U6" s="550" t="s">
        <v>120</v>
      </c>
      <c r="V6" s="550" t="s">
        <v>119</v>
      </c>
      <c r="W6" s="550" t="s">
        <v>120</v>
      </c>
      <c r="X6" s="550" t="s">
        <v>119</v>
      </c>
      <c r="Y6" s="550" t="s">
        <v>120</v>
      </c>
      <c r="Z6" s="550" t="s">
        <v>119</v>
      </c>
      <c r="AA6" s="689"/>
      <c r="AB6" s="549"/>
      <c r="AC6" s="549"/>
    </row>
    <row r="7" spans="1:29">
      <c r="A7" s="553"/>
      <c r="B7" s="554">
        <v>1</v>
      </c>
      <c r="C7" s="554">
        <v>2</v>
      </c>
      <c r="D7" s="554">
        <v>3</v>
      </c>
      <c r="E7" s="554">
        <v>4</v>
      </c>
      <c r="F7" s="554">
        <v>5</v>
      </c>
      <c r="G7" s="554" t="s">
        <v>1950</v>
      </c>
      <c r="H7" s="554" t="s">
        <v>1951</v>
      </c>
      <c r="I7" s="554">
        <v>8</v>
      </c>
      <c r="J7" s="554">
        <v>9</v>
      </c>
      <c r="K7" s="554">
        <v>10</v>
      </c>
      <c r="L7" s="554">
        <v>11</v>
      </c>
      <c r="M7" s="554">
        <v>12</v>
      </c>
      <c r="N7" s="554">
        <v>13</v>
      </c>
      <c r="O7" s="554" t="s">
        <v>1952</v>
      </c>
      <c r="P7" s="554" t="s">
        <v>1953</v>
      </c>
      <c r="Q7" s="554">
        <v>16</v>
      </c>
      <c r="R7" s="554">
        <v>17</v>
      </c>
      <c r="S7" s="554">
        <v>18</v>
      </c>
      <c r="T7" s="554">
        <v>19</v>
      </c>
      <c r="U7" s="554" t="s">
        <v>1954</v>
      </c>
      <c r="V7" s="554" t="s">
        <v>1955</v>
      </c>
      <c r="W7" s="554" t="s">
        <v>1956</v>
      </c>
      <c r="X7" s="554" t="s">
        <v>1957</v>
      </c>
      <c r="Y7" s="555"/>
      <c r="Z7" s="555">
        <v>24</v>
      </c>
      <c r="AA7" s="555">
        <v>25</v>
      </c>
      <c r="AB7" s="556"/>
      <c r="AC7" s="556"/>
    </row>
    <row r="8" spans="1:29" ht="15.75">
      <c r="A8" s="809" t="s">
        <v>0</v>
      </c>
      <c r="B8" s="557" t="s">
        <v>1958</v>
      </c>
      <c r="C8" s="558">
        <v>0</v>
      </c>
      <c r="D8" s="559">
        <v>0</v>
      </c>
      <c r="E8" s="560">
        <v>0</v>
      </c>
      <c r="F8" s="561">
        <v>0</v>
      </c>
      <c r="G8" s="562">
        <f t="shared" ref="G8:H8" si="0">C8+E8</f>
        <v>0</v>
      </c>
      <c r="H8" s="563">
        <f t="shared" si="0"/>
        <v>0</v>
      </c>
      <c r="I8" s="560">
        <v>0</v>
      </c>
      <c r="J8" s="561">
        <v>0</v>
      </c>
      <c r="K8" s="558">
        <v>0</v>
      </c>
      <c r="L8" s="559">
        <v>0</v>
      </c>
      <c r="M8" s="564">
        <v>0</v>
      </c>
      <c r="N8" s="565">
        <v>0</v>
      </c>
      <c r="O8" s="566">
        <f t="shared" ref="O8:P8" si="1">K8+M8</f>
        <v>0</v>
      </c>
      <c r="P8" s="563">
        <f t="shared" si="1"/>
        <v>0</v>
      </c>
      <c r="Q8" s="564">
        <v>0</v>
      </c>
      <c r="R8" s="565">
        <v>0</v>
      </c>
      <c r="S8" s="564">
        <v>0</v>
      </c>
      <c r="T8" s="565">
        <v>0</v>
      </c>
      <c r="U8" s="566">
        <f t="shared" ref="U8:V8" si="2">Q8+S8</f>
        <v>0</v>
      </c>
      <c r="V8" s="563">
        <f t="shared" si="2"/>
        <v>0</v>
      </c>
      <c r="W8" s="566">
        <f t="shared" ref="W8:X8" si="3">G8-U8</f>
        <v>0</v>
      </c>
      <c r="X8" s="563">
        <f t="shared" si="3"/>
        <v>0</v>
      </c>
      <c r="Y8" s="567"/>
      <c r="Z8" s="567"/>
      <c r="AA8" s="566">
        <f t="shared" ref="AA8:AA13" si="4">I8-O8</f>
        <v>0</v>
      </c>
      <c r="AB8" s="568"/>
      <c r="AC8" s="568"/>
    </row>
    <row r="9" spans="1:29" ht="15.75">
      <c r="A9" s="702"/>
      <c r="B9" s="557" t="s">
        <v>1959</v>
      </c>
      <c r="C9" s="558">
        <v>0</v>
      </c>
      <c r="D9" s="559">
        <v>0</v>
      </c>
      <c r="E9" s="569">
        <v>548</v>
      </c>
      <c r="F9" s="570">
        <v>1.81</v>
      </c>
      <c r="G9" s="562">
        <f t="shared" ref="G9:H9" si="5">C9+E9</f>
        <v>548</v>
      </c>
      <c r="H9" s="563">
        <f t="shared" si="5"/>
        <v>1.81</v>
      </c>
      <c r="I9" s="569">
        <v>548</v>
      </c>
      <c r="J9" s="570">
        <v>1.81</v>
      </c>
      <c r="K9" s="571">
        <v>398</v>
      </c>
      <c r="L9" s="570">
        <v>3.73</v>
      </c>
      <c r="M9" s="564">
        <v>150</v>
      </c>
      <c r="N9" s="565">
        <v>0.98</v>
      </c>
      <c r="O9" s="566">
        <f t="shared" ref="O9:P9" si="6">K9+M9</f>
        <v>548</v>
      </c>
      <c r="P9" s="563">
        <f t="shared" si="6"/>
        <v>4.71</v>
      </c>
      <c r="Q9" s="564">
        <v>68</v>
      </c>
      <c r="R9" s="565">
        <v>0.74</v>
      </c>
      <c r="S9" s="564">
        <v>15</v>
      </c>
      <c r="T9" s="565">
        <v>0.53</v>
      </c>
      <c r="U9" s="566">
        <f t="shared" ref="U9:V9" si="7">Q9+S9</f>
        <v>83</v>
      </c>
      <c r="V9" s="563">
        <f t="shared" si="7"/>
        <v>1.27</v>
      </c>
      <c r="W9" s="566">
        <f t="shared" ref="W9:X9" si="8">G9-U9</f>
        <v>465</v>
      </c>
      <c r="X9" s="563">
        <f t="shared" si="8"/>
        <v>0.54</v>
      </c>
      <c r="Y9" s="567"/>
      <c r="Z9" s="567"/>
      <c r="AA9" s="566">
        <f t="shared" si="4"/>
        <v>0</v>
      </c>
      <c r="AB9" s="568"/>
      <c r="AC9" s="568"/>
    </row>
    <row r="10" spans="1:29" ht="15.75">
      <c r="A10" s="702"/>
      <c r="B10" s="557" t="s">
        <v>1960</v>
      </c>
      <c r="C10" s="558">
        <v>0</v>
      </c>
      <c r="D10" s="559">
        <v>0</v>
      </c>
      <c r="E10" s="572">
        <v>2711</v>
      </c>
      <c r="F10" s="573">
        <v>8.6</v>
      </c>
      <c r="G10" s="562">
        <f t="shared" ref="G10:H10" si="9">C10+E10</f>
        <v>2711</v>
      </c>
      <c r="H10" s="563">
        <f t="shared" si="9"/>
        <v>8.6</v>
      </c>
      <c r="I10" s="572">
        <v>2711</v>
      </c>
      <c r="J10" s="573">
        <v>8.6</v>
      </c>
      <c r="K10" s="574">
        <v>2556</v>
      </c>
      <c r="L10" s="573">
        <v>8.74</v>
      </c>
      <c r="M10" s="564">
        <v>155</v>
      </c>
      <c r="N10" s="565">
        <v>1.39</v>
      </c>
      <c r="O10" s="566">
        <f t="shared" ref="O10:P10" si="10">K10+M10</f>
        <v>2711</v>
      </c>
      <c r="P10" s="563">
        <f t="shared" si="10"/>
        <v>10.130000000000001</v>
      </c>
      <c r="Q10" s="564">
        <v>444</v>
      </c>
      <c r="R10" s="565">
        <v>4.1100000000000003</v>
      </c>
      <c r="S10" s="564">
        <v>123</v>
      </c>
      <c r="T10" s="565">
        <v>1.96</v>
      </c>
      <c r="U10" s="566">
        <f t="shared" ref="U10:V10" si="11">Q10+S10</f>
        <v>567</v>
      </c>
      <c r="V10" s="563">
        <f t="shared" si="11"/>
        <v>6.07</v>
      </c>
      <c r="W10" s="566">
        <f t="shared" ref="W10:X10" si="12">G10-U10</f>
        <v>2144</v>
      </c>
      <c r="X10" s="563">
        <f t="shared" si="12"/>
        <v>2.5299999999999994</v>
      </c>
      <c r="Y10" s="567"/>
      <c r="Z10" s="567"/>
      <c r="AA10" s="566">
        <f t="shared" si="4"/>
        <v>0</v>
      </c>
      <c r="AB10" s="568"/>
      <c r="AC10" s="568"/>
    </row>
    <row r="11" spans="1:29" ht="15.75">
      <c r="A11" s="702"/>
      <c r="B11" s="557" t="s">
        <v>1961</v>
      </c>
      <c r="C11" s="558">
        <v>0</v>
      </c>
      <c r="D11" s="559">
        <v>0</v>
      </c>
      <c r="E11" s="572">
        <v>130</v>
      </c>
      <c r="F11" s="573">
        <v>0.41</v>
      </c>
      <c r="G11" s="562">
        <f t="shared" ref="G11:H11" si="13">C11+E11</f>
        <v>130</v>
      </c>
      <c r="H11" s="563">
        <f t="shared" si="13"/>
        <v>0.41</v>
      </c>
      <c r="I11" s="572">
        <v>130</v>
      </c>
      <c r="J11" s="573">
        <v>0.41</v>
      </c>
      <c r="K11" s="574">
        <v>119</v>
      </c>
      <c r="L11" s="573">
        <v>0.99</v>
      </c>
      <c r="M11" s="564">
        <v>11</v>
      </c>
      <c r="N11" s="565">
        <v>0.03</v>
      </c>
      <c r="O11" s="566">
        <f t="shared" ref="O11:P11" si="14">K11+M11</f>
        <v>130</v>
      </c>
      <c r="P11" s="563">
        <f t="shared" si="14"/>
        <v>1.02</v>
      </c>
      <c r="Q11" s="564">
        <v>37</v>
      </c>
      <c r="R11" s="565">
        <v>0.48</v>
      </c>
      <c r="S11" s="564">
        <v>12</v>
      </c>
      <c r="T11" s="565">
        <v>0.53</v>
      </c>
      <c r="U11" s="566">
        <f t="shared" ref="U11:V11" si="15">Q11+S11</f>
        <v>49</v>
      </c>
      <c r="V11" s="563">
        <f t="shared" si="15"/>
        <v>1.01</v>
      </c>
      <c r="W11" s="566">
        <f t="shared" ref="W11:X11" si="16">G11-U11</f>
        <v>81</v>
      </c>
      <c r="X11" s="563">
        <f t="shared" si="16"/>
        <v>-0.60000000000000009</v>
      </c>
      <c r="Y11" s="567"/>
      <c r="Z11" s="567"/>
      <c r="AA11" s="566">
        <f t="shared" si="4"/>
        <v>0</v>
      </c>
      <c r="AB11" s="568"/>
      <c r="AC11" s="568"/>
    </row>
    <row r="12" spans="1:29" ht="15.75">
      <c r="A12" s="702"/>
      <c r="B12" s="557" t="s">
        <v>49</v>
      </c>
      <c r="C12" s="558">
        <v>0</v>
      </c>
      <c r="D12" s="559">
        <v>0</v>
      </c>
      <c r="E12" s="569">
        <v>28</v>
      </c>
      <c r="F12" s="570">
        <v>9.0999999999999998E-2</v>
      </c>
      <c r="G12" s="562">
        <f t="shared" ref="G12:H12" si="17">C12+E12</f>
        <v>28</v>
      </c>
      <c r="H12" s="563">
        <f t="shared" si="17"/>
        <v>9.0999999999999998E-2</v>
      </c>
      <c r="I12" s="569">
        <v>28</v>
      </c>
      <c r="J12" s="570">
        <v>9.0999999999999998E-2</v>
      </c>
      <c r="K12" s="571">
        <v>25</v>
      </c>
      <c r="L12" s="570">
        <v>3.7999999999999999E-2</v>
      </c>
      <c r="M12" s="564">
        <v>3</v>
      </c>
      <c r="N12" s="565">
        <v>0.12</v>
      </c>
      <c r="O12" s="566">
        <f t="shared" ref="O12:P12" si="18">K12+M12</f>
        <v>28</v>
      </c>
      <c r="P12" s="563">
        <f t="shared" si="18"/>
        <v>0.158</v>
      </c>
      <c r="Q12" s="564">
        <v>11</v>
      </c>
      <c r="R12" s="565">
        <v>0.17</v>
      </c>
      <c r="S12" s="564">
        <v>15</v>
      </c>
      <c r="T12" s="565">
        <v>0.48</v>
      </c>
      <c r="U12" s="566">
        <f t="shared" ref="U12:V12" si="19">Q12+S12</f>
        <v>26</v>
      </c>
      <c r="V12" s="563">
        <f t="shared" si="19"/>
        <v>0.65</v>
      </c>
      <c r="W12" s="566">
        <f t="shared" ref="W12:X12" si="20">G12-U12</f>
        <v>2</v>
      </c>
      <c r="X12" s="563">
        <f t="shared" si="20"/>
        <v>-0.55900000000000005</v>
      </c>
      <c r="Y12" s="567"/>
      <c r="Z12" s="567"/>
      <c r="AA12" s="566">
        <f t="shared" si="4"/>
        <v>0</v>
      </c>
      <c r="AB12" s="568"/>
      <c r="AC12" s="568"/>
    </row>
    <row r="13" spans="1:29" ht="15.75">
      <c r="A13" s="702"/>
      <c r="B13" s="576" t="s">
        <v>1962</v>
      </c>
      <c r="C13" s="558">
        <v>0</v>
      </c>
      <c r="D13" s="559">
        <v>0</v>
      </c>
      <c r="E13" s="577">
        <v>0</v>
      </c>
      <c r="F13" s="578">
        <v>0</v>
      </c>
      <c r="G13" s="562">
        <f t="shared" ref="G13:H13" si="21">C13+E13</f>
        <v>0</v>
      </c>
      <c r="H13" s="563">
        <f t="shared" si="21"/>
        <v>0</v>
      </c>
      <c r="I13" s="577">
        <v>0</v>
      </c>
      <c r="J13" s="578">
        <v>0</v>
      </c>
      <c r="K13" s="579">
        <v>0</v>
      </c>
      <c r="L13" s="580">
        <v>0</v>
      </c>
      <c r="M13" s="564">
        <v>0</v>
      </c>
      <c r="N13" s="565">
        <v>0</v>
      </c>
      <c r="O13" s="566">
        <f t="shared" ref="O13:P13" si="22">K13+M13</f>
        <v>0</v>
      </c>
      <c r="P13" s="563">
        <f t="shared" si="22"/>
        <v>0</v>
      </c>
      <c r="Q13" s="564">
        <v>0</v>
      </c>
      <c r="R13" s="565">
        <v>0</v>
      </c>
      <c r="S13" s="564">
        <v>0</v>
      </c>
      <c r="T13" s="565">
        <v>0</v>
      </c>
      <c r="U13" s="566">
        <f t="shared" ref="U13:V13" si="23">Q13+S13</f>
        <v>0</v>
      </c>
      <c r="V13" s="563">
        <f t="shared" si="23"/>
        <v>0</v>
      </c>
      <c r="W13" s="566">
        <f t="shared" ref="W13:X13" si="24">G13-U13</f>
        <v>0</v>
      </c>
      <c r="X13" s="563">
        <f t="shared" si="24"/>
        <v>0</v>
      </c>
      <c r="Y13" s="567"/>
      <c r="Z13" s="567"/>
      <c r="AA13" s="566">
        <f t="shared" si="4"/>
        <v>0</v>
      </c>
      <c r="AB13" s="568"/>
      <c r="AC13" s="568"/>
    </row>
    <row r="14" spans="1:29" ht="15.75">
      <c r="A14" s="689"/>
      <c r="B14" s="581" t="s">
        <v>14</v>
      </c>
      <c r="C14" s="582">
        <f t="shared" ref="C14:AA14" si="25">SUM(C8:C13)</f>
        <v>0</v>
      </c>
      <c r="D14" s="583">
        <f t="shared" si="25"/>
        <v>0</v>
      </c>
      <c r="E14" s="582">
        <f t="shared" si="25"/>
        <v>3417</v>
      </c>
      <c r="F14" s="583">
        <f t="shared" si="25"/>
        <v>10.911</v>
      </c>
      <c r="G14" s="582">
        <f t="shared" si="25"/>
        <v>3417</v>
      </c>
      <c r="H14" s="583">
        <f t="shared" si="25"/>
        <v>10.911</v>
      </c>
      <c r="I14" s="582">
        <f t="shared" si="25"/>
        <v>3417</v>
      </c>
      <c r="J14" s="583">
        <f t="shared" si="25"/>
        <v>10.911</v>
      </c>
      <c r="K14" s="582">
        <f t="shared" si="25"/>
        <v>3098</v>
      </c>
      <c r="L14" s="583">
        <f t="shared" si="25"/>
        <v>13.498000000000001</v>
      </c>
      <c r="M14" s="584">
        <f t="shared" si="25"/>
        <v>319</v>
      </c>
      <c r="N14" s="583">
        <f t="shared" si="25"/>
        <v>2.52</v>
      </c>
      <c r="O14" s="584">
        <f t="shared" si="25"/>
        <v>3417</v>
      </c>
      <c r="P14" s="583">
        <f t="shared" si="25"/>
        <v>16.018000000000001</v>
      </c>
      <c r="Q14" s="584">
        <f t="shared" si="25"/>
        <v>560</v>
      </c>
      <c r="R14" s="583">
        <f t="shared" si="25"/>
        <v>5.5</v>
      </c>
      <c r="S14" s="584">
        <f t="shared" si="25"/>
        <v>165</v>
      </c>
      <c r="T14" s="583">
        <f t="shared" si="25"/>
        <v>3.5000000000000004</v>
      </c>
      <c r="U14" s="584">
        <f t="shared" si="25"/>
        <v>725</v>
      </c>
      <c r="V14" s="583">
        <f t="shared" si="25"/>
        <v>9</v>
      </c>
      <c r="W14" s="584">
        <f t="shared" si="25"/>
        <v>2692</v>
      </c>
      <c r="X14" s="583">
        <f t="shared" si="25"/>
        <v>1.9109999999999991</v>
      </c>
      <c r="Y14" s="584">
        <f t="shared" si="25"/>
        <v>0</v>
      </c>
      <c r="Z14" s="583">
        <f t="shared" si="25"/>
        <v>0</v>
      </c>
      <c r="AA14" s="584">
        <f t="shared" si="25"/>
        <v>0</v>
      </c>
      <c r="AB14" s="585"/>
      <c r="AC14" s="585"/>
    </row>
    <row r="15" spans="1:29" ht="15.75">
      <c r="A15" s="809" t="s">
        <v>1</v>
      </c>
      <c r="B15" s="557" t="s">
        <v>1958</v>
      </c>
      <c r="C15" s="558">
        <v>0</v>
      </c>
      <c r="D15" s="559">
        <v>0</v>
      </c>
      <c r="E15" s="558">
        <v>0</v>
      </c>
      <c r="F15" s="559">
        <v>0</v>
      </c>
      <c r="G15" s="562">
        <f t="shared" ref="G15:H15" si="26">C15+E15</f>
        <v>0</v>
      </c>
      <c r="H15" s="563">
        <f t="shared" si="26"/>
        <v>0</v>
      </c>
      <c r="I15" s="558">
        <v>0</v>
      </c>
      <c r="J15" s="559">
        <v>0</v>
      </c>
      <c r="K15" s="558">
        <v>0</v>
      </c>
      <c r="L15" s="559">
        <v>0</v>
      </c>
      <c r="M15" s="564">
        <v>0</v>
      </c>
      <c r="N15" s="565">
        <v>0</v>
      </c>
      <c r="O15" s="566">
        <f t="shared" ref="O15:P15" si="27">K15+M15</f>
        <v>0</v>
      </c>
      <c r="P15" s="563">
        <f t="shared" si="27"/>
        <v>0</v>
      </c>
      <c r="Q15" s="588">
        <v>0</v>
      </c>
      <c r="R15" s="559">
        <v>0</v>
      </c>
      <c r="S15" s="564">
        <v>0</v>
      </c>
      <c r="T15" s="565">
        <v>0</v>
      </c>
      <c r="U15" s="566">
        <f t="shared" ref="U15:V15" si="28">Q15+S15</f>
        <v>0</v>
      </c>
      <c r="V15" s="563">
        <f t="shared" si="28"/>
        <v>0</v>
      </c>
      <c r="W15" s="566">
        <f t="shared" ref="W15:X15" si="29">G15-U15</f>
        <v>0</v>
      </c>
      <c r="X15" s="563">
        <f t="shared" si="29"/>
        <v>0</v>
      </c>
      <c r="Y15" s="567"/>
      <c r="Z15" s="567"/>
      <c r="AA15" s="566">
        <f t="shared" ref="AA15:AA20" si="30">I15-O15</f>
        <v>0</v>
      </c>
      <c r="AB15" s="568"/>
      <c r="AC15" s="568"/>
    </row>
    <row r="16" spans="1:29" ht="15.75">
      <c r="A16" s="702"/>
      <c r="B16" s="557" t="s">
        <v>1959</v>
      </c>
      <c r="C16" s="558">
        <v>0</v>
      </c>
      <c r="D16" s="559">
        <v>0</v>
      </c>
      <c r="E16" s="558">
        <v>562</v>
      </c>
      <c r="F16" s="559">
        <v>1.91</v>
      </c>
      <c r="G16" s="562">
        <f t="shared" ref="G16:H16" si="31">C16+E16</f>
        <v>562</v>
      </c>
      <c r="H16" s="563">
        <f t="shared" si="31"/>
        <v>1.91</v>
      </c>
      <c r="I16" s="558">
        <v>562</v>
      </c>
      <c r="J16" s="559">
        <v>1.91</v>
      </c>
      <c r="K16" s="558">
        <v>337</v>
      </c>
      <c r="L16" s="559">
        <v>1.1399999999999999</v>
      </c>
      <c r="M16" s="648">
        <v>225</v>
      </c>
      <c r="N16" s="565">
        <v>1.23</v>
      </c>
      <c r="O16" s="566">
        <f t="shared" ref="O16:P16" si="32">K16+M16</f>
        <v>562</v>
      </c>
      <c r="P16" s="563">
        <f t="shared" si="32"/>
        <v>2.37</v>
      </c>
      <c r="Q16" s="588">
        <v>60</v>
      </c>
      <c r="R16" s="559">
        <v>0.2</v>
      </c>
      <c r="S16" s="564">
        <v>15</v>
      </c>
      <c r="T16" s="565">
        <v>0.42</v>
      </c>
      <c r="U16" s="566">
        <f t="shared" ref="U16:V16" si="33">Q16+S16</f>
        <v>75</v>
      </c>
      <c r="V16" s="563">
        <f t="shared" si="33"/>
        <v>0.62</v>
      </c>
      <c r="W16" s="566">
        <f t="shared" ref="W16:X16" si="34">G16-U16</f>
        <v>487</v>
      </c>
      <c r="X16" s="563">
        <f t="shared" si="34"/>
        <v>1.29</v>
      </c>
      <c r="Y16" s="567"/>
      <c r="Z16" s="567"/>
      <c r="AA16" s="566">
        <f t="shared" si="30"/>
        <v>0</v>
      </c>
      <c r="AB16" s="568"/>
      <c r="AC16" s="568"/>
    </row>
    <row r="17" spans="1:29" ht="15.75">
      <c r="A17" s="702"/>
      <c r="B17" s="557" t="s">
        <v>1960</v>
      </c>
      <c r="C17" s="558">
        <v>0</v>
      </c>
      <c r="D17" s="559">
        <v>0</v>
      </c>
      <c r="E17" s="610">
        <v>3563</v>
      </c>
      <c r="F17" s="610">
        <v>11.45</v>
      </c>
      <c r="G17" s="562">
        <f t="shared" ref="G17:H17" si="35">C17+E17</f>
        <v>3563</v>
      </c>
      <c r="H17" s="563">
        <f t="shared" si="35"/>
        <v>11.45</v>
      </c>
      <c r="I17" s="610">
        <v>3563</v>
      </c>
      <c r="J17" s="610">
        <v>11.45</v>
      </c>
      <c r="K17" s="579">
        <v>2922</v>
      </c>
      <c r="L17" s="580">
        <v>9.39</v>
      </c>
      <c r="M17" s="566">
        <v>641</v>
      </c>
      <c r="N17" s="580">
        <v>3.48</v>
      </c>
      <c r="O17" s="566">
        <f t="shared" ref="O17:P17" si="36">K17+M17</f>
        <v>3563</v>
      </c>
      <c r="P17" s="563">
        <f t="shared" si="36"/>
        <v>12.870000000000001</v>
      </c>
      <c r="Q17" s="579">
        <v>1722</v>
      </c>
      <c r="R17" s="580">
        <v>5.62</v>
      </c>
      <c r="S17" s="597">
        <v>163</v>
      </c>
      <c r="T17" s="578">
        <v>1.23</v>
      </c>
      <c r="U17" s="566">
        <f t="shared" ref="U17:V17" si="37">Q17+S17</f>
        <v>1885</v>
      </c>
      <c r="V17" s="563">
        <f t="shared" si="37"/>
        <v>6.85</v>
      </c>
      <c r="W17" s="566">
        <f t="shared" ref="W17:X17" si="38">G17-U17</f>
        <v>1678</v>
      </c>
      <c r="X17" s="563">
        <f t="shared" si="38"/>
        <v>4.5999999999999996</v>
      </c>
      <c r="Y17" s="563"/>
      <c r="Z17" s="563"/>
      <c r="AA17" s="566">
        <f t="shared" si="30"/>
        <v>0</v>
      </c>
      <c r="AB17" s="568"/>
      <c r="AC17" s="568"/>
    </row>
    <row r="18" spans="1:29" ht="15.75">
      <c r="A18" s="702"/>
      <c r="B18" s="557" t="s">
        <v>1961</v>
      </c>
      <c r="C18" s="558">
        <v>0</v>
      </c>
      <c r="D18" s="559">
        <v>0</v>
      </c>
      <c r="E18" s="610">
        <v>291</v>
      </c>
      <c r="F18" s="610">
        <v>0.98</v>
      </c>
      <c r="G18" s="562">
        <f t="shared" ref="G18:H18" si="39">C18+E18</f>
        <v>291</v>
      </c>
      <c r="H18" s="563">
        <f t="shared" si="39"/>
        <v>0.98</v>
      </c>
      <c r="I18" s="610">
        <v>291</v>
      </c>
      <c r="J18" s="610">
        <v>0.98</v>
      </c>
      <c r="K18" s="579">
        <v>271</v>
      </c>
      <c r="L18" s="580">
        <v>0.91</v>
      </c>
      <c r="M18" s="566">
        <v>20</v>
      </c>
      <c r="N18" s="580">
        <v>0.56000000000000005</v>
      </c>
      <c r="O18" s="566">
        <f t="shared" ref="O18:P18" si="40">K18+M18</f>
        <v>291</v>
      </c>
      <c r="P18" s="563">
        <f t="shared" si="40"/>
        <v>1.4700000000000002</v>
      </c>
      <c r="Q18" s="579">
        <v>146</v>
      </c>
      <c r="R18" s="580">
        <v>0.48</v>
      </c>
      <c r="S18" s="597">
        <v>6</v>
      </c>
      <c r="T18" s="578">
        <v>0.23</v>
      </c>
      <c r="U18" s="566">
        <f t="shared" ref="U18:V18" si="41">Q18+S18</f>
        <v>152</v>
      </c>
      <c r="V18" s="563">
        <f t="shared" si="41"/>
        <v>0.71</v>
      </c>
      <c r="W18" s="566">
        <f t="shared" ref="W18:X18" si="42">G18-U18</f>
        <v>139</v>
      </c>
      <c r="X18" s="563">
        <f t="shared" si="42"/>
        <v>0.27</v>
      </c>
      <c r="Y18" s="563"/>
      <c r="Z18" s="563"/>
      <c r="AA18" s="566">
        <f t="shared" si="30"/>
        <v>0</v>
      </c>
      <c r="AB18" s="568"/>
      <c r="AC18" s="568"/>
    </row>
    <row r="19" spans="1:29" ht="15.75">
      <c r="A19" s="702"/>
      <c r="B19" s="557" t="s">
        <v>49</v>
      </c>
      <c r="C19" s="558">
        <v>0</v>
      </c>
      <c r="D19" s="559">
        <v>0</v>
      </c>
      <c r="E19" s="610">
        <v>21</v>
      </c>
      <c r="F19" s="610">
        <v>0.08</v>
      </c>
      <c r="G19" s="562">
        <f t="shared" ref="G19:H19" si="43">C19+E19</f>
        <v>21</v>
      </c>
      <c r="H19" s="563">
        <f t="shared" si="43"/>
        <v>0.08</v>
      </c>
      <c r="I19" s="610">
        <v>21</v>
      </c>
      <c r="J19" s="610">
        <v>0.08</v>
      </c>
      <c r="K19" s="579">
        <v>21</v>
      </c>
      <c r="L19" s="580">
        <v>0.08</v>
      </c>
      <c r="M19" s="579">
        <v>0</v>
      </c>
      <c r="N19" s="580">
        <v>0</v>
      </c>
      <c r="O19" s="566">
        <f t="shared" ref="O19:P19" si="44">K19+M19</f>
        <v>21</v>
      </c>
      <c r="P19" s="563">
        <f t="shared" si="44"/>
        <v>0.08</v>
      </c>
      <c r="Q19" s="579">
        <v>8</v>
      </c>
      <c r="R19" s="580">
        <v>0.03</v>
      </c>
      <c r="S19" s="597">
        <v>3</v>
      </c>
      <c r="T19" s="578">
        <v>0.06</v>
      </c>
      <c r="U19" s="566">
        <f t="shared" ref="U19:V19" si="45">Q19+S19</f>
        <v>11</v>
      </c>
      <c r="V19" s="563">
        <f t="shared" si="45"/>
        <v>0.09</v>
      </c>
      <c r="W19" s="566">
        <f t="shared" ref="W19:X19" si="46">G19-U19</f>
        <v>10</v>
      </c>
      <c r="X19" s="563">
        <f t="shared" si="46"/>
        <v>-9.999999999999995E-3</v>
      </c>
      <c r="Y19" s="563"/>
      <c r="Z19" s="563"/>
      <c r="AA19" s="566">
        <f t="shared" si="30"/>
        <v>0</v>
      </c>
      <c r="AB19" s="568"/>
      <c r="AC19" s="568"/>
    </row>
    <row r="20" spans="1:29" ht="15.75">
      <c r="A20" s="702"/>
      <c r="B20" s="576" t="s">
        <v>1962</v>
      </c>
      <c r="C20" s="558">
        <v>0</v>
      </c>
      <c r="D20" s="559">
        <v>0</v>
      </c>
      <c r="E20" s="610">
        <v>0</v>
      </c>
      <c r="F20" s="580">
        <v>0</v>
      </c>
      <c r="G20" s="562">
        <f t="shared" ref="G20:H20" si="47">C20+E20</f>
        <v>0</v>
      </c>
      <c r="H20" s="563">
        <f t="shared" si="47"/>
        <v>0</v>
      </c>
      <c r="I20" s="610">
        <v>0</v>
      </c>
      <c r="J20" s="580">
        <v>0</v>
      </c>
      <c r="K20" s="579">
        <v>0</v>
      </c>
      <c r="L20" s="580">
        <v>0</v>
      </c>
      <c r="M20" s="579">
        <v>0</v>
      </c>
      <c r="N20" s="580">
        <v>0</v>
      </c>
      <c r="O20" s="566">
        <f t="shared" ref="O20:P20" si="48">K20+M20</f>
        <v>0</v>
      </c>
      <c r="P20" s="563">
        <f t="shared" si="48"/>
        <v>0</v>
      </c>
      <c r="Q20" s="579">
        <v>0</v>
      </c>
      <c r="R20" s="580">
        <v>0</v>
      </c>
      <c r="S20" s="597">
        <v>0</v>
      </c>
      <c r="T20" s="578">
        <v>0</v>
      </c>
      <c r="U20" s="566">
        <f t="shared" ref="U20:V20" si="49">Q20+S20</f>
        <v>0</v>
      </c>
      <c r="V20" s="563">
        <f t="shared" si="49"/>
        <v>0</v>
      </c>
      <c r="W20" s="566">
        <f t="shared" ref="W20:X20" si="50">G20-U20</f>
        <v>0</v>
      </c>
      <c r="X20" s="563">
        <f t="shared" si="50"/>
        <v>0</v>
      </c>
      <c r="Y20" s="563"/>
      <c r="Z20" s="563"/>
      <c r="AA20" s="566">
        <f t="shared" si="30"/>
        <v>0</v>
      </c>
      <c r="AB20" s="568"/>
      <c r="AC20" s="568"/>
    </row>
    <row r="21" spans="1:29" ht="15.75">
      <c r="A21" s="689"/>
      <c r="B21" s="581" t="s">
        <v>14</v>
      </c>
      <c r="C21" s="582">
        <f t="shared" ref="C21:AA21" si="51">SUM(C15:C20)</f>
        <v>0</v>
      </c>
      <c r="D21" s="583">
        <f t="shared" si="51"/>
        <v>0</v>
      </c>
      <c r="E21" s="582">
        <f t="shared" si="51"/>
        <v>4437</v>
      </c>
      <c r="F21" s="583">
        <f t="shared" si="51"/>
        <v>14.42</v>
      </c>
      <c r="G21" s="582">
        <f t="shared" si="51"/>
        <v>4437</v>
      </c>
      <c r="H21" s="583">
        <f t="shared" si="51"/>
        <v>14.42</v>
      </c>
      <c r="I21" s="584">
        <f t="shared" si="51"/>
        <v>4437</v>
      </c>
      <c r="J21" s="583">
        <f t="shared" si="51"/>
        <v>14.42</v>
      </c>
      <c r="K21" s="584">
        <f t="shared" si="51"/>
        <v>3551</v>
      </c>
      <c r="L21" s="583">
        <f t="shared" si="51"/>
        <v>11.520000000000001</v>
      </c>
      <c r="M21" s="584">
        <f t="shared" si="51"/>
        <v>886</v>
      </c>
      <c r="N21" s="583">
        <f t="shared" si="51"/>
        <v>5.27</v>
      </c>
      <c r="O21" s="584">
        <f t="shared" si="51"/>
        <v>4437</v>
      </c>
      <c r="P21" s="583">
        <f t="shared" si="51"/>
        <v>16.79</v>
      </c>
      <c r="Q21" s="584">
        <f t="shared" si="51"/>
        <v>1936</v>
      </c>
      <c r="R21" s="583">
        <f t="shared" si="51"/>
        <v>6.330000000000001</v>
      </c>
      <c r="S21" s="584">
        <f t="shared" si="51"/>
        <v>187</v>
      </c>
      <c r="T21" s="583">
        <f t="shared" si="51"/>
        <v>1.94</v>
      </c>
      <c r="U21" s="584">
        <f t="shared" si="51"/>
        <v>2123</v>
      </c>
      <c r="V21" s="583">
        <f t="shared" si="51"/>
        <v>8.27</v>
      </c>
      <c r="W21" s="584">
        <f t="shared" si="51"/>
        <v>2314</v>
      </c>
      <c r="X21" s="583">
        <f t="shared" si="51"/>
        <v>6.15</v>
      </c>
      <c r="Y21" s="584">
        <f t="shared" si="51"/>
        <v>0</v>
      </c>
      <c r="Z21" s="583">
        <f t="shared" si="51"/>
        <v>0</v>
      </c>
      <c r="AA21" s="584">
        <f t="shared" si="51"/>
        <v>0</v>
      </c>
      <c r="AB21" s="585"/>
      <c r="AC21" s="585"/>
    </row>
    <row r="22" spans="1:29" ht="15.75">
      <c r="A22" s="809" t="s">
        <v>2</v>
      </c>
      <c r="B22" s="557" t="s">
        <v>1958</v>
      </c>
      <c r="C22" s="558">
        <v>0</v>
      </c>
      <c r="D22" s="559">
        <v>0</v>
      </c>
      <c r="E22" s="560">
        <v>0</v>
      </c>
      <c r="F22" s="561">
        <v>0</v>
      </c>
      <c r="G22" s="562">
        <f t="shared" ref="G22:H22" si="52">C22+E22</f>
        <v>0</v>
      </c>
      <c r="H22" s="563">
        <f t="shared" si="52"/>
        <v>0</v>
      </c>
      <c r="I22" s="560">
        <v>0</v>
      </c>
      <c r="J22" s="561">
        <v>0</v>
      </c>
      <c r="K22" s="560">
        <v>0</v>
      </c>
      <c r="L22" s="561">
        <v>0</v>
      </c>
      <c r="M22" s="564">
        <v>0</v>
      </c>
      <c r="N22" s="565">
        <v>0</v>
      </c>
      <c r="O22" s="566">
        <f t="shared" ref="O22:P22" si="53">K22+M22</f>
        <v>0</v>
      </c>
      <c r="P22" s="563">
        <f t="shared" si="53"/>
        <v>0</v>
      </c>
      <c r="Q22" s="588">
        <v>0</v>
      </c>
      <c r="R22" s="559">
        <v>0</v>
      </c>
      <c r="S22" s="564">
        <v>0</v>
      </c>
      <c r="T22" s="565">
        <v>0</v>
      </c>
      <c r="U22" s="566">
        <f t="shared" ref="U22:V22" si="54">Q22+S22</f>
        <v>0</v>
      </c>
      <c r="V22" s="563">
        <f t="shared" si="54"/>
        <v>0</v>
      </c>
      <c r="W22" s="566">
        <f t="shared" ref="W22:X22" si="55">G22-U22</f>
        <v>0</v>
      </c>
      <c r="X22" s="563">
        <f t="shared" si="55"/>
        <v>0</v>
      </c>
      <c r="Y22" s="567"/>
      <c r="Z22" s="567"/>
      <c r="AA22" s="566">
        <f t="shared" ref="AA22:AA27" si="56">I22-O22</f>
        <v>0</v>
      </c>
      <c r="AB22" s="568"/>
      <c r="AC22" s="568"/>
    </row>
    <row r="23" spans="1:29" ht="15.75">
      <c r="A23" s="702"/>
      <c r="B23" s="557" t="s">
        <v>1959</v>
      </c>
      <c r="C23" s="558">
        <v>0</v>
      </c>
      <c r="D23" s="559">
        <v>0</v>
      </c>
      <c r="E23" s="604">
        <v>16</v>
      </c>
      <c r="F23" s="575">
        <v>0.18</v>
      </c>
      <c r="G23" s="562">
        <f t="shared" ref="G23:H23" si="57">C23+E23</f>
        <v>16</v>
      </c>
      <c r="H23" s="563">
        <f t="shared" si="57"/>
        <v>0.18</v>
      </c>
      <c r="I23" s="604">
        <v>16</v>
      </c>
      <c r="J23" s="575">
        <v>0.18</v>
      </c>
      <c r="K23" s="604">
        <v>16</v>
      </c>
      <c r="L23" s="575">
        <v>0.18</v>
      </c>
      <c r="M23" s="564">
        <v>0</v>
      </c>
      <c r="N23" s="565">
        <v>0</v>
      </c>
      <c r="O23" s="566">
        <f t="shared" ref="O23:P23" si="58">K23+M23</f>
        <v>16</v>
      </c>
      <c r="P23" s="563">
        <f t="shared" si="58"/>
        <v>0.18</v>
      </c>
      <c r="Q23" s="588">
        <v>10</v>
      </c>
      <c r="R23" s="559">
        <v>0.23</v>
      </c>
      <c r="S23" s="564">
        <v>6</v>
      </c>
      <c r="T23" s="575">
        <v>0.18</v>
      </c>
      <c r="U23" s="566">
        <f t="shared" ref="U23:U27" si="59">Q23+S23</f>
        <v>16</v>
      </c>
      <c r="V23" s="580">
        <v>0.18</v>
      </c>
      <c r="W23" s="566">
        <f t="shared" ref="W23:X23" si="60">G23-U23</f>
        <v>0</v>
      </c>
      <c r="X23" s="563">
        <f t="shared" si="60"/>
        <v>0</v>
      </c>
      <c r="Y23" s="567"/>
      <c r="Z23" s="567"/>
      <c r="AA23" s="566">
        <f t="shared" si="56"/>
        <v>0</v>
      </c>
      <c r="AB23" s="568"/>
      <c r="AC23" s="568"/>
    </row>
    <row r="24" spans="1:29" ht="15.75">
      <c r="A24" s="702"/>
      <c r="B24" s="557" t="s">
        <v>1960</v>
      </c>
      <c r="C24" s="558">
        <v>0</v>
      </c>
      <c r="D24" s="559">
        <v>0</v>
      </c>
      <c r="E24" s="605">
        <v>2231</v>
      </c>
      <c r="F24" s="606">
        <v>7.16</v>
      </c>
      <c r="G24" s="562">
        <f t="shared" ref="G24:H24" si="61">C24+E24</f>
        <v>2231</v>
      </c>
      <c r="H24" s="563">
        <f t="shared" si="61"/>
        <v>7.16</v>
      </c>
      <c r="I24" s="605">
        <v>2231</v>
      </c>
      <c r="J24" s="606">
        <v>7.16</v>
      </c>
      <c r="K24" s="605">
        <v>2231</v>
      </c>
      <c r="L24" s="606">
        <v>7.16</v>
      </c>
      <c r="M24" s="564">
        <v>0</v>
      </c>
      <c r="N24" s="565">
        <v>0</v>
      </c>
      <c r="O24" s="566">
        <f t="shared" ref="O24:P24" si="62">K24+M24</f>
        <v>2231</v>
      </c>
      <c r="P24" s="563">
        <f t="shared" si="62"/>
        <v>7.16</v>
      </c>
      <c r="Q24" s="579">
        <v>923</v>
      </c>
      <c r="R24" s="580">
        <v>2.98</v>
      </c>
      <c r="S24" s="579">
        <v>164</v>
      </c>
      <c r="T24" s="580">
        <v>0.98</v>
      </c>
      <c r="U24" s="566">
        <f t="shared" si="59"/>
        <v>1087</v>
      </c>
      <c r="V24" s="563">
        <f t="shared" ref="V24:V27" si="63">R24+T24</f>
        <v>3.96</v>
      </c>
      <c r="W24" s="566">
        <f t="shared" ref="W24:X24" si="64">G24-U24</f>
        <v>1144</v>
      </c>
      <c r="X24" s="563">
        <f t="shared" si="64"/>
        <v>3.2</v>
      </c>
      <c r="Y24" s="563"/>
      <c r="Z24" s="563"/>
      <c r="AA24" s="566">
        <f t="shared" si="56"/>
        <v>0</v>
      </c>
      <c r="AB24" s="568"/>
      <c r="AC24" s="568"/>
    </row>
    <row r="25" spans="1:29" ht="15.75">
      <c r="A25" s="702"/>
      <c r="B25" s="557" t="s">
        <v>1961</v>
      </c>
      <c r="C25" s="558">
        <v>0</v>
      </c>
      <c r="D25" s="559">
        <v>0</v>
      </c>
      <c r="E25" s="605">
        <v>112</v>
      </c>
      <c r="F25" s="606">
        <v>0.36</v>
      </c>
      <c r="G25" s="562">
        <f t="shared" ref="G25:H25" si="65">C25+E25</f>
        <v>112</v>
      </c>
      <c r="H25" s="563">
        <f t="shared" si="65"/>
        <v>0.36</v>
      </c>
      <c r="I25" s="605">
        <v>112</v>
      </c>
      <c r="J25" s="606">
        <v>0.36</v>
      </c>
      <c r="K25" s="605">
        <v>112</v>
      </c>
      <c r="L25" s="606">
        <v>0.36</v>
      </c>
      <c r="M25" s="564">
        <v>0</v>
      </c>
      <c r="N25" s="565">
        <v>0</v>
      </c>
      <c r="O25" s="566">
        <f t="shared" ref="O25:P25" si="66">K25+M25</f>
        <v>112</v>
      </c>
      <c r="P25" s="563">
        <f t="shared" si="66"/>
        <v>0.36</v>
      </c>
      <c r="Q25" s="579">
        <v>32</v>
      </c>
      <c r="R25" s="580">
        <v>0.1</v>
      </c>
      <c r="S25" s="579">
        <v>8</v>
      </c>
      <c r="T25" s="580">
        <v>0.12</v>
      </c>
      <c r="U25" s="566">
        <f t="shared" si="59"/>
        <v>40</v>
      </c>
      <c r="V25" s="563">
        <f t="shared" si="63"/>
        <v>0.22</v>
      </c>
      <c r="W25" s="566">
        <f t="shared" ref="W25:X25" si="67">G25-U25</f>
        <v>72</v>
      </c>
      <c r="X25" s="563">
        <f t="shared" si="67"/>
        <v>0.13999999999999999</v>
      </c>
      <c r="Y25" s="563"/>
      <c r="Z25" s="563"/>
      <c r="AA25" s="566">
        <f t="shared" si="56"/>
        <v>0</v>
      </c>
      <c r="AB25" s="568"/>
      <c r="AC25" s="568"/>
    </row>
    <row r="26" spans="1:29" ht="15.75">
      <c r="A26" s="702"/>
      <c r="B26" s="557" t="s">
        <v>49</v>
      </c>
      <c r="C26" s="558">
        <v>0</v>
      </c>
      <c r="D26" s="559">
        <v>0</v>
      </c>
      <c r="E26" s="604">
        <v>13</v>
      </c>
      <c r="F26" s="608">
        <v>0.04</v>
      </c>
      <c r="G26" s="562">
        <f t="shared" ref="G26:H26" si="68">C26+E26</f>
        <v>13</v>
      </c>
      <c r="H26" s="563">
        <f t="shared" si="68"/>
        <v>0.04</v>
      </c>
      <c r="I26" s="604">
        <v>13</v>
      </c>
      <c r="J26" s="608">
        <v>0.04</v>
      </c>
      <c r="K26" s="604">
        <v>13</v>
      </c>
      <c r="L26" s="608">
        <v>0.04</v>
      </c>
      <c r="M26" s="564">
        <v>0</v>
      </c>
      <c r="N26" s="565">
        <v>0</v>
      </c>
      <c r="O26" s="566">
        <f t="shared" ref="O26:P26" si="69">K26+M26</f>
        <v>13</v>
      </c>
      <c r="P26" s="563">
        <f t="shared" si="69"/>
        <v>0.04</v>
      </c>
      <c r="Q26" s="579">
        <v>6</v>
      </c>
      <c r="R26" s="580">
        <v>0.02</v>
      </c>
      <c r="S26" s="579">
        <v>3</v>
      </c>
      <c r="T26" s="580">
        <v>0.03</v>
      </c>
      <c r="U26" s="566">
        <f t="shared" si="59"/>
        <v>9</v>
      </c>
      <c r="V26" s="563">
        <f t="shared" si="63"/>
        <v>0.05</v>
      </c>
      <c r="W26" s="566">
        <f t="shared" ref="W26:X26" si="70">G26-U26</f>
        <v>4</v>
      </c>
      <c r="X26" s="563">
        <f t="shared" si="70"/>
        <v>-1.0000000000000002E-2</v>
      </c>
      <c r="Y26" s="563"/>
      <c r="Z26" s="563"/>
      <c r="AA26" s="566">
        <f t="shared" si="56"/>
        <v>0</v>
      </c>
      <c r="AB26" s="568"/>
      <c r="AC26" s="568"/>
    </row>
    <row r="27" spans="1:29" ht="15.75">
      <c r="A27" s="702"/>
      <c r="B27" s="576" t="s">
        <v>1962</v>
      </c>
      <c r="C27" s="558">
        <v>0</v>
      </c>
      <c r="D27" s="559">
        <v>0</v>
      </c>
      <c r="E27" s="577">
        <v>0</v>
      </c>
      <c r="F27" s="578">
        <v>0</v>
      </c>
      <c r="G27" s="562">
        <f t="shared" ref="G27:H27" si="71">C27+E27</f>
        <v>0</v>
      </c>
      <c r="H27" s="563">
        <f t="shared" si="71"/>
        <v>0</v>
      </c>
      <c r="I27" s="577">
        <v>0</v>
      </c>
      <c r="J27" s="578">
        <v>0</v>
      </c>
      <c r="K27" s="577">
        <v>0</v>
      </c>
      <c r="L27" s="578">
        <v>0</v>
      </c>
      <c r="M27" s="564">
        <v>0</v>
      </c>
      <c r="N27" s="565">
        <v>0</v>
      </c>
      <c r="O27" s="566">
        <f t="shared" ref="O27:P27" si="72">K27+M27</f>
        <v>0</v>
      </c>
      <c r="P27" s="563">
        <f t="shared" si="72"/>
        <v>0</v>
      </c>
      <c r="Q27" s="579">
        <v>0</v>
      </c>
      <c r="R27" s="580">
        <v>0</v>
      </c>
      <c r="S27" s="579">
        <v>0</v>
      </c>
      <c r="T27" s="580">
        <v>0</v>
      </c>
      <c r="U27" s="566">
        <f t="shared" si="59"/>
        <v>0</v>
      </c>
      <c r="V27" s="563">
        <f t="shared" si="63"/>
        <v>0</v>
      </c>
      <c r="W27" s="566">
        <f t="shared" ref="W27:X27" si="73">G27-U27</f>
        <v>0</v>
      </c>
      <c r="X27" s="563">
        <f t="shared" si="73"/>
        <v>0</v>
      </c>
      <c r="Y27" s="563"/>
      <c r="Z27" s="563"/>
      <c r="AA27" s="566">
        <f t="shared" si="56"/>
        <v>0</v>
      </c>
      <c r="AB27" s="568"/>
      <c r="AC27" s="568"/>
    </row>
    <row r="28" spans="1:29" ht="15.75">
      <c r="A28" s="689"/>
      <c r="B28" s="581" t="s">
        <v>14</v>
      </c>
      <c r="C28" s="582">
        <f t="shared" ref="C28:AA28" si="74">SUM(C22:C27)</f>
        <v>0</v>
      </c>
      <c r="D28" s="583">
        <f t="shared" si="74"/>
        <v>0</v>
      </c>
      <c r="E28" s="582">
        <f t="shared" si="74"/>
        <v>2372</v>
      </c>
      <c r="F28" s="583">
        <f t="shared" si="74"/>
        <v>7.74</v>
      </c>
      <c r="G28" s="582">
        <f t="shared" si="74"/>
        <v>2372</v>
      </c>
      <c r="H28" s="583">
        <f t="shared" si="74"/>
        <v>7.74</v>
      </c>
      <c r="I28" s="584">
        <f t="shared" si="74"/>
        <v>2372</v>
      </c>
      <c r="J28" s="583">
        <f t="shared" si="74"/>
        <v>7.74</v>
      </c>
      <c r="K28" s="584">
        <f t="shared" si="74"/>
        <v>2372</v>
      </c>
      <c r="L28" s="583">
        <f t="shared" si="74"/>
        <v>7.74</v>
      </c>
      <c r="M28" s="584">
        <f t="shared" si="74"/>
        <v>0</v>
      </c>
      <c r="N28" s="583">
        <f t="shared" si="74"/>
        <v>0</v>
      </c>
      <c r="O28" s="584">
        <f t="shared" si="74"/>
        <v>2372</v>
      </c>
      <c r="P28" s="583">
        <f t="shared" si="74"/>
        <v>7.74</v>
      </c>
      <c r="Q28" s="584">
        <f t="shared" si="74"/>
        <v>971</v>
      </c>
      <c r="R28" s="583">
        <f t="shared" si="74"/>
        <v>3.33</v>
      </c>
      <c r="S28" s="584">
        <f t="shared" si="74"/>
        <v>181</v>
      </c>
      <c r="T28" s="583">
        <f t="shared" si="74"/>
        <v>1.3099999999999998</v>
      </c>
      <c r="U28" s="584">
        <f t="shared" si="74"/>
        <v>1152</v>
      </c>
      <c r="V28" s="583">
        <f t="shared" si="74"/>
        <v>4.4099999999999993</v>
      </c>
      <c r="W28" s="584">
        <f t="shared" si="74"/>
        <v>1220</v>
      </c>
      <c r="X28" s="583">
        <f t="shared" si="74"/>
        <v>3.3300000000000005</v>
      </c>
      <c r="Y28" s="584">
        <f t="shared" si="74"/>
        <v>0</v>
      </c>
      <c r="Z28" s="583">
        <f t="shared" si="74"/>
        <v>0</v>
      </c>
      <c r="AA28" s="584">
        <f t="shared" si="74"/>
        <v>0</v>
      </c>
      <c r="AB28" s="585"/>
      <c r="AC28" s="585"/>
    </row>
    <row r="29" spans="1:29" ht="15.75">
      <c r="A29" s="809" t="s">
        <v>3</v>
      </c>
      <c r="B29" s="557" t="s">
        <v>1958</v>
      </c>
      <c r="C29" s="558">
        <v>0</v>
      </c>
      <c r="D29" s="559">
        <v>0</v>
      </c>
      <c r="E29" s="560">
        <v>0</v>
      </c>
      <c r="F29" s="561">
        <v>0</v>
      </c>
      <c r="G29" s="562">
        <f t="shared" ref="G29:H29" si="75">C29+E29</f>
        <v>0</v>
      </c>
      <c r="H29" s="563">
        <f t="shared" si="75"/>
        <v>0</v>
      </c>
      <c r="I29" s="560">
        <v>0</v>
      </c>
      <c r="J29" s="561">
        <v>0</v>
      </c>
      <c r="K29" s="560">
        <v>0</v>
      </c>
      <c r="L29" s="561">
        <v>0</v>
      </c>
      <c r="M29" s="564">
        <v>0</v>
      </c>
      <c r="N29" s="565">
        <v>0</v>
      </c>
      <c r="O29" s="566">
        <f t="shared" ref="O29:P29" si="76">K29+M29</f>
        <v>0</v>
      </c>
      <c r="P29" s="563">
        <f t="shared" si="76"/>
        <v>0</v>
      </c>
      <c r="Q29" s="649">
        <v>0</v>
      </c>
      <c r="R29" s="561">
        <v>0</v>
      </c>
      <c r="S29" s="564">
        <v>0</v>
      </c>
      <c r="T29" s="565">
        <v>0</v>
      </c>
      <c r="U29" s="650">
        <f t="shared" ref="U29:V29" si="77">Q29+S29</f>
        <v>0</v>
      </c>
      <c r="V29" s="602">
        <f t="shared" si="77"/>
        <v>0</v>
      </c>
      <c r="W29" s="566">
        <f t="shared" ref="W29:X29" si="78">G29-U29</f>
        <v>0</v>
      </c>
      <c r="X29" s="563">
        <f t="shared" si="78"/>
        <v>0</v>
      </c>
      <c r="Y29" s="567"/>
      <c r="Z29" s="567"/>
      <c r="AA29" s="566">
        <f t="shared" ref="AA29:AA34" si="79">I29-O29</f>
        <v>0</v>
      </c>
      <c r="AB29" s="568"/>
      <c r="AC29" s="568"/>
    </row>
    <row r="30" spans="1:29" ht="15.75">
      <c r="A30" s="702"/>
      <c r="B30" s="557" t="s">
        <v>1959</v>
      </c>
      <c r="C30" s="558">
        <v>0</v>
      </c>
      <c r="D30" s="559">
        <v>0</v>
      </c>
      <c r="E30" s="604">
        <v>13</v>
      </c>
      <c r="F30" s="575">
        <v>0.14000000000000001</v>
      </c>
      <c r="G30" s="562">
        <f t="shared" ref="G30:H30" si="80">C30+E30</f>
        <v>13</v>
      </c>
      <c r="H30" s="563">
        <f t="shared" si="80"/>
        <v>0.14000000000000001</v>
      </c>
      <c r="I30" s="604">
        <v>13</v>
      </c>
      <c r="J30" s="575">
        <v>0.14000000000000001</v>
      </c>
      <c r="K30" s="604">
        <v>13</v>
      </c>
      <c r="L30" s="575">
        <v>0.14000000000000001</v>
      </c>
      <c r="M30" s="564">
        <v>0</v>
      </c>
      <c r="N30" s="565">
        <v>0</v>
      </c>
      <c r="O30" s="566">
        <f t="shared" ref="O30:P30" si="81">K30+M30</f>
        <v>13</v>
      </c>
      <c r="P30" s="563">
        <f t="shared" si="81"/>
        <v>0.14000000000000001</v>
      </c>
      <c r="Q30" s="603">
        <v>3</v>
      </c>
      <c r="R30" s="575">
        <v>0.03</v>
      </c>
      <c r="S30" s="564">
        <v>10</v>
      </c>
      <c r="T30" s="565">
        <v>0.11</v>
      </c>
      <c r="U30" s="650">
        <f t="shared" ref="U30:V30" si="82">Q30+S30</f>
        <v>13</v>
      </c>
      <c r="V30" s="602">
        <f t="shared" si="82"/>
        <v>0.14000000000000001</v>
      </c>
      <c r="W30" s="566">
        <f t="shared" ref="W30:X30" si="83">G30-U30</f>
        <v>0</v>
      </c>
      <c r="X30" s="563">
        <f t="shared" si="83"/>
        <v>0</v>
      </c>
      <c r="Y30" s="567"/>
      <c r="Z30" s="567"/>
      <c r="AA30" s="566">
        <f t="shared" si="79"/>
        <v>0</v>
      </c>
      <c r="AB30" s="568"/>
      <c r="AC30" s="568"/>
    </row>
    <row r="31" spans="1:29" ht="15.75">
      <c r="A31" s="702"/>
      <c r="B31" s="557" t="s">
        <v>1960</v>
      </c>
      <c r="C31" s="558">
        <v>0</v>
      </c>
      <c r="D31" s="559">
        <v>0</v>
      </c>
      <c r="E31" s="605">
        <v>1736</v>
      </c>
      <c r="F31" s="573">
        <v>5.61</v>
      </c>
      <c r="G31" s="562">
        <f t="shared" ref="G31:H31" si="84">C31+E31</f>
        <v>1736</v>
      </c>
      <c r="H31" s="563">
        <f t="shared" si="84"/>
        <v>5.61</v>
      </c>
      <c r="I31" s="605">
        <v>1736</v>
      </c>
      <c r="J31" s="573">
        <v>5.61</v>
      </c>
      <c r="K31" s="605">
        <v>1736</v>
      </c>
      <c r="L31" s="573">
        <v>5.61</v>
      </c>
      <c r="M31" s="564">
        <v>0</v>
      </c>
      <c r="N31" s="565">
        <v>0</v>
      </c>
      <c r="O31" s="566">
        <f t="shared" ref="O31:P31" si="85">K31+M31</f>
        <v>1736</v>
      </c>
      <c r="P31" s="563">
        <f t="shared" si="85"/>
        <v>5.61</v>
      </c>
      <c r="Q31" s="651">
        <v>1329</v>
      </c>
      <c r="R31" s="573">
        <v>3.1</v>
      </c>
      <c r="S31" s="597">
        <v>407</v>
      </c>
      <c r="T31" s="578">
        <v>2.5099999999999998</v>
      </c>
      <c r="U31" s="650">
        <f t="shared" ref="U31:V31" si="86">Q31+S31</f>
        <v>1736</v>
      </c>
      <c r="V31" s="602">
        <f t="shared" si="86"/>
        <v>5.6099999999999994</v>
      </c>
      <c r="W31" s="566">
        <f t="shared" ref="W31:X31" si="87">G31-U31</f>
        <v>0</v>
      </c>
      <c r="X31" s="563">
        <f t="shared" si="87"/>
        <v>0</v>
      </c>
      <c r="Y31" s="611"/>
      <c r="Z31" s="611"/>
      <c r="AA31" s="566">
        <f t="shared" si="79"/>
        <v>0</v>
      </c>
      <c r="AB31" s="568"/>
      <c r="AC31" s="568"/>
    </row>
    <row r="32" spans="1:29" ht="15.75">
      <c r="A32" s="702"/>
      <c r="B32" s="557" t="s">
        <v>1961</v>
      </c>
      <c r="C32" s="558">
        <v>0</v>
      </c>
      <c r="D32" s="559">
        <v>0</v>
      </c>
      <c r="E32" s="605">
        <v>93</v>
      </c>
      <c r="F32" s="573">
        <v>0.31</v>
      </c>
      <c r="G32" s="562">
        <f t="shared" ref="G32:H32" si="88">C32+E32</f>
        <v>93</v>
      </c>
      <c r="H32" s="563">
        <f t="shared" si="88"/>
        <v>0.31</v>
      </c>
      <c r="I32" s="605">
        <v>93</v>
      </c>
      <c r="J32" s="573">
        <v>0.31</v>
      </c>
      <c r="K32" s="605">
        <v>93</v>
      </c>
      <c r="L32" s="573">
        <v>0.31</v>
      </c>
      <c r="M32" s="564">
        <v>0</v>
      </c>
      <c r="N32" s="565">
        <v>0</v>
      </c>
      <c r="O32" s="566">
        <f t="shared" ref="O32:P32" si="89">K32+M32</f>
        <v>93</v>
      </c>
      <c r="P32" s="563">
        <f t="shared" si="89"/>
        <v>0.31</v>
      </c>
      <c r="Q32" s="651">
        <v>59</v>
      </c>
      <c r="R32" s="652">
        <v>0.21</v>
      </c>
      <c r="S32" s="597">
        <v>34</v>
      </c>
      <c r="T32" s="578">
        <v>0.1</v>
      </c>
      <c r="U32" s="650">
        <f t="shared" ref="U32:V32" si="90">Q32+S32</f>
        <v>93</v>
      </c>
      <c r="V32" s="602">
        <f t="shared" si="90"/>
        <v>0.31</v>
      </c>
      <c r="W32" s="566">
        <f t="shared" ref="W32:X32" si="91">G32-U32</f>
        <v>0</v>
      </c>
      <c r="X32" s="563">
        <f t="shared" si="91"/>
        <v>0</v>
      </c>
      <c r="Y32" s="611"/>
      <c r="Z32" s="611"/>
      <c r="AA32" s="566">
        <f t="shared" si="79"/>
        <v>0</v>
      </c>
      <c r="AB32" s="568"/>
      <c r="AC32" s="568"/>
    </row>
    <row r="33" spans="1:29" ht="15.75">
      <c r="A33" s="702"/>
      <c r="B33" s="557" t="s">
        <v>49</v>
      </c>
      <c r="C33" s="558">
        <v>0</v>
      </c>
      <c r="D33" s="559">
        <v>0</v>
      </c>
      <c r="E33" s="604">
        <v>5</v>
      </c>
      <c r="F33" s="570">
        <v>0.01</v>
      </c>
      <c r="G33" s="562">
        <f t="shared" ref="G33:H33" si="92">C33+E33</f>
        <v>5</v>
      </c>
      <c r="H33" s="563">
        <f t="shared" si="92"/>
        <v>0.01</v>
      </c>
      <c r="I33" s="604">
        <v>5</v>
      </c>
      <c r="J33" s="570">
        <v>0.01</v>
      </c>
      <c r="K33" s="604">
        <v>5</v>
      </c>
      <c r="L33" s="570">
        <v>0.01</v>
      </c>
      <c r="M33" s="564">
        <v>0</v>
      </c>
      <c r="N33" s="565">
        <v>0</v>
      </c>
      <c r="O33" s="566">
        <f t="shared" ref="O33:P33" si="93">K33+M33</f>
        <v>5</v>
      </c>
      <c r="P33" s="563">
        <f t="shared" si="93"/>
        <v>0.01</v>
      </c>
      <c r="Q33" s="603">
        <v>2</v>
      </c>
      <c r="R33" s="570">
        <v>0.01</v>
      </c>
      <c r="S33" s="597">
        <v>1</v>
      </c>
      <c r="T33" s="578">
        <v>0.06</v>
      </c>
      <c r="U33" s="650">
        <f t="shared" ref="U33:U34" si="94">Q33+S33</f>
        <v>3</v>
      </c>
      <c r="V33" s="578">
        <v>0.01</v>
      </c>
      <c r="W33" s="566">
        <f t="shared" ref="W33:X33" si="95">G33-U33</f>
        <v>2</v>
      </c>
      <c r="X33" s="563">
        <f t="shared" si="95"/>
        <v>0</v>
      </c>
      <c r="Y33" s="611"/>
      <c r="Z33" s="611"/>
      <c r="AA33" s="566">
        <f t="shared" si="79"/>
        <v>0</v>
      </c>
      <c r="AB33" s="568"/>
      <c r="AC33" s="568"/>
    </row>
    <row r="34" spans="1:29" ht="15.75">
      <c r="A34" s="702"/>
      <c r="B34" s="576" t="s">
        <v>1962</v>
      </c>
      <c r="C34" s="558">
        <v>0</v>
      </c>
      <c r="D34" s="559">
        <v>0</v>
      </c>
      <c r="E34" s="577">
        <v>0</v>
      </c>
      <c r="F34" s="578">
        <v>0</v>
      </c>
      <c r="G34" s="562">
        <f t="shared" ref="G34:H34" si="96">C34+E34</f>
        <v>0</v>
      </c>
      <c r="H34" s="563">
        <f t="shared" si="96"/>
        <v>0</v>
      </c>
      <c r="I34" s="577">
        <v>0</v>
      </c>
      <c r="J34" s="578">
        <v>0</v>
      </c>
      <c r="K34" s="577">
        <v>0</v>
      </c>
      <c r="L34" s="578">
        <v>0</v>
      </c>
      <c r="M34" s="564">
        <v>0</v>
      </c>
      <c r="N34" s="565">
        <v>0</v>
      </c>
      <c r="O34" s="566">
        <f t="shared" ref="O34:P34" si="97">K34+M34</f>
        <v>0</v>
      </c>
      <c r="P34" s="563">
        <f t="shared" si="97"/>
        <v>0</v>
      </c>
      <c r="Q34" s="597">
        <v>0</v>
      </c>
      <c r="R34" s="578">
        <v>0</v>
      </c>
      <c r="S34" s="597">
        <v>0</v>
      </c>
      <c r="T34" s="578">
        <v>0</v>
      </c>
      <c r="U34" s="650">
        <f t="shared" si="94"/>
        <v>0</v>
      </c>
      <c r="V34" s="602">
        <f>R34+T34</f>
        <v>0</v>
      </c>
      <c r="W34" s="566">
        <f t="shared" ref="W34:X34" si="98">G34-U34</f>
        <v>0</v>
      </c>
      <c r="X34" s="563">
        <f t="shared" si="98"/>
        <v>0</v>
      </c>
      <c r="Y34" s="563"/>
      <c r="Z34" s="563"/>
      <c r="AA34" s="566">
        <f t="shared" si="79"/>
        <v>0</v>
      </c>
      <c r="AB34" s="568"/>
      <c r="AC34" s="568"/>
    </row>
    <row r="35" spans="1:29" ht="15.75">
      <c r="A35" s="689"/>
      <c r="B35" s="581" t="s">
        <v>14</v>
      </c>
      <c r="C35" s="582">
        <f t="shared" ref="C35:AA35" si="99">SUM(C29:C34)</f>
        <v>0</v>
      </c>
      <c r="D35" s="583">
        <f t="shared" si="99"/>
        <v>0</v>
      </c>
      <c r="E35" s="582">
        <f t="shared" si="99"/>
        <v>1847</v>
      </c>
      <c r="F35" s="583">
        <f t="shared" si="99"/>
        <v>6.0699999999999994</v>
      </c>
      <c r="G35" s="582">
        <f t="shared" si="99"/>
        <v>1847</v>
      </c>
      <c r="H35" s="583">
        <f t="shared" si="99"/>
        <v>6.0699999999999994</v>
      </c>
      <c r="I35" s="584">
        <f t="shared" si="99"/>
        <v>1847</v>
      </c>
      <c r="J35" s="583">
        <f t="shared" si="99"/>
        <v>6.0699999999999994</v>
      </c>
      <c r="K35" s="584">
        <f t="shared" si="99"/>
        <v>1847</v>
      </c>
      <c r="L35" s="583">
        <f t="shared" si="99"/>
        <v>6.0699999999999994</v>
      </c>
      <c r="M35" s="584">
        <f t="shared" si="99"/>
        <v>0</v>
      </c>
      <c r="N35" s="583">
        <f t="shared" si="99"/>
        <v>0</v>
      </c>
      <c r="O35" s="584">
        <f t="shared" si="99"/>
        <v>1847</v>
      </c>
      <c r="P35" s="583">
        <f t="shared" si="99"/>
        <v>6.0699999999999994</v>
      </c>
      <c r="Q35" s="584">
        <f t="shared" si="99"/>
        <v>1393</v>
      </c>
      <c r="R35" s="583">
        <f t="shared" si="99"/>
        <v>3.3499999999999996</v>
      </c>
      <c r="S35" s="584">
        <f t="shared" si="99"/>
        <v>452</v>
      </c>
      <c r="T35" s="583">
        <f t="shared" si="99"/>
        <v>2.78</v>
      </c>
      <c r="U35" s="584">
        <f t="shared" si="99"/>
        <v>1845</v>
      </c>
      <c r="V35" s="583">
        <f t="shared" si="99"/>
        <v>6.0699999999999985</v>
      </c>
      <c r="W35" s="584">
        <f t="shared" si="99"/>
        <v>2</v>
      </c>
      <c r="X35" s="583">
        <f t="shared" si="99"/>
        <v>0</v>
      </c>
      <c r="Y35" s="584">
        <f t="shared" si="99"/>
        <v>0</v>
      </c>
      <c r="Z35" s="583">
        <f t="shared" si="99"/>
        <v>0</v>
      </c>
      <c r="AA35" s="584">
        <f t="shared" si="99"/>
        <v>0</v>
      </c>
      <c r="AB35" s="585"/>
      <c r="AC35" s="585"/>
    </row>
    <row r="36" spans="1:29" ht="15.75">
      <c r="A36" s="809" t="s">
        <v>4</v>
      </c>
      <c r="B36" s="557" t="s">
        <v>1958</v>
      </c>
      <c r="C36" s="558">
        <v>0</v>
      </c>
      <c r="D36" s="559">
        <v>0</v>
      </c>
      <c r="E36" s="560">
        <v>0</v>
      </c>
      <c r="F36" s="561">
        <v>0</v>
      </c>
      <c r="G36" s="562">
        <f t="shared" ref="G36:H36" si="100">C36+E36</f>
        <v>0</v>
      </c>
      <c r="H36" s="563">
        <f t="shared" si="100"/>
        <v>0</v>
      </c>
      <c r="I36" s="560">
        <v>0</v>
      </c>
      <c r="J36" s="561">
        <v>0</v>
      </c>
      <c r="K36" s="560">
        <v>0</v>
      </c>
      <c r="L36" s="561">
        <v>0</v>
      </c>
      <c r="M36" s="564">
        <v>0</v>
      </c>
      <c r="N36" s="565">
        <v>0</v>
      </c>
      <c r="O36" s="566">
        <f t="shared" ref="O36:P36" si="101">K36+M36</f>
        <v>0</v>
      </c>
      <c r="P36" s="563">
        <f t="shared" si="101"/>
        <v>0</v>
      </c>
      <c r="Q36" s="588">
        <v>0</v>
      </c>
      <c r="R36" s="559">
        <v>0</v>
      </c>
      <c r="S36" s="564">
        <v>0</v>
      </c>
      <c r="T36" s="565">
        <v>0</v>
      </c>
      <c r="U36" s="566">
        <f t="shared" ref="U36:V36" si="102">Q36+S36</f>
        <v>0</v>
      </c>
      <c r="V36" s="563">
        <f t="shared" si="102"/>
        <v>0</v>
      </c>
      <c r="W36" s="566">
        <f t="shared" ref="W36:X36" si="103">G36-U36</f>
        <v>0</v>
      </c>
      <c r="X36" s="563">
        <f t="shared" si="103"/>
        <v>0</v>
      </c>
      <c r="Y36" s="567"/>
      <c r="Z36" s="567"/>
      <c r="AA36" s="566">
        <f t="shared" ref="AA36:AA41" si="104">I36-O36</f>
        <v>0</v>
      </c>
      <c r="AB36" s="568"/>
      <c r="AC36" s="568"/>
    </row>
    <row r="37" spans="1:29" ht="15.75">
      <c r="A37" s="702"/>
      <c r="B37" s="557" t="s">
        <v>1959</v>
      </c>
      <c r="C37" s="558">
        <v>0</v>
      </c>
      <c r="D37" s="559">
        <v>0</v>
      </c>
      <c r="E37" s="560">
        <v>723</v>
      </c>
      <c r="F37" s="561">
        <v>2.33</v>
      </c>
      <c r="G37" s="562">
        <f t="shared" ref="G37:H37" si="105">C37+E37</f>
        <v>723</v>
      </c>
      <c r="H37" s="563">
        <f t="shared" si="105"/>
        <v>2.33</v>
      </c>
      <c r="I37" s="560">
        <v>723</v>
      </c>
      <c r="J37" s="561">
        <v>2.33</v>
      </c>
      <c r="K37" s="560">
        <v>723</v>
      </c>
      <c r="L37" s="561">
        <v>2.33</v>
      </c>
      <c r="M37" s="564">
        <v>0</v>
      </c>
      <c r="N37" s="565">
        <v>0</v>
      </c>
      <c r="O37" s="566">
        <f t="shared" ref="O37:P37" si="106">K37+M37</f>
        <v>723</v>
      </c>
      <c r="P37" s="563">
        <f t="shared" si="106"/>
        <v>2.33</v>
      </c>
      <c r="Q37" s="588">
        <v>187</v>
      </c>
      <c r="R37" s="559">
        <v>0.61</v>
      </c>
      <c r="S37" s="564">
        <v>32</v>
      </c>
      <c r="T37" s="565">
        <v>0.23</v>
      </c>
      <c r="U37" s="566">
        <f t="shared" ref="U37:V37" si="107">Q37+S37</f>
        <v>219</v>
      </c>
      <c r="V37" s="563">
        <f t="shared" si="107"/>
        <v>0.84</v>
      </c>
      <c r="W37" s="566">
        <f t="shared" ref="W37:X37" si="108">G37-U37</f>
        <v>504</v>
      </c>
      <c r="X37" s="563">
        <f t="shared" si="108"/>
        <v>1.4900000000000002</v>
      </c>
      <c r="Y37" s="567"/>
      <c r="Z37" s="567"/>
      <c r="AA37" s="566">
        <f t="shared" si="104"/>
        <v>0</v>
      </c>
      <c r="AB37" s="568"/>
      <c r="AC37" s="568"/>
    </row>
    <row r="38" spans="1:29" ht="15.75">
      <c r="A38" s="702"/>
      <c r="B38" s="557" t="s">
        <v>1960</v>
      </c>
      <c r="C38" s="558">
        <v>0</v>
      </c>
      <c r="D38" s="559">
        <v>0</v>
      </c>
      <c r="E38" s="597">
        <v>5147</v>
      </c>
      <c r="F38" s="578">
        <v>16.920000000000002</v>
      </c>
      <c r="G38" s="566">
        <f t="shared" ref="G38:H38" si="109">C38+E38</f>
        <v>5147</v>
      </c>
      <c r="H38" s="563">
        <f t="shared" si="109"/>
        <v>16.920000000000002</v>
      </c>
      <c r="I38" s="597">
        <v>5147</v>
      </c>
      <c r="J38" s="578">
        <v>16.920000000000002</v>
      </c>
      <c r="K38" s="597">
        <v>5147</v>
      </c>
      <c r="L38" s="578">
        <v>16.920000000000002</v>
      </c>
      <c r="M38" s="564">
        <v>0</v>
      </c>
      <c r="N38" s="565">
        <v>0</v>
      </c>
      <c r="O38" s="566">
        <f t="shared" ref="O38:P38" si="110">K38+M38</f>
        <v>5147</v>
      </c>
      <c r="P38" s="563">
        <f t="shared" si="110"/>
        <v>16.920000000000002</v>
      </c>
      <c r="Q38" s="579">
        <v>2750</v>
      </c>
      <c r="R38" s="580">
        <v>9.01</v>
      </c>
      <c r="S38" s="579">
        <v>124</v>
      </c>
      <c r="T38" s="580">
        <v>0.56000000000000005</v>
      </c>
      <c r="U38" s="566">
        <f t="shared" ref="U38:V38" si="111">Q38+S38</f>
        <v>2874</v>
      </c>
      <c r="V38" s="563">
        <f t="shared" si="111"/>
        <v>9.57</v>
      </c>
      <c r="W38" s="566">
        <f t="shared" ref="W38:X38" si="112">G38-U38</f>
        <v>2273</v>
      </c>
      <c r="X38" s="563">
        <f t="shared" si="112"/>
        <v>7.3500000000000014</v>
      </c>
      <c r="Y38" s="611"/>
      <c r="Z38" s="612"/>
      <c r="AA38" s="566">
        <f t="shared" si="104"/>
        <v>0</v>
      </c>
      <c r="AB38" s="568"/>
      <c r="AC38" s="568"/>
    </row>
    <row r="39" spans="1:29" ht="15.75">
      <c r="A39" s="702"/>
      <c r="B39" s="557" t="s">
        <v>1961</v>
      </c>
      <c r="C39" s="558">
        <v>0</v>
      </c>
      <c r="D39" s="559">
        <v>0</v>
      </c>
      <c r="E39" s="597">
        <v>440</v>
      </c>
      <c r="F39" s="578">
        <v>1.45</v>
      </c>
      <c r="G39" s="566">
        <f t="shared" ref="G39:H39" si="113">C39+E39</f>
        <v>440</v>
      </c>
      <c r="H39" s="563">
        <f t="shared" si="113"/>
        <v>1.45</v>
      </c>
      <c r="I39" s="597">
        <v>440</v>
      </c>
      <c r="J39" s="578">
        <v>1.45</v>
      </c>
      <c r="K39" s="597">
        <v>440</v>
      </c>
      <c r="L39" s="578">
        <v>1.45</v>
      </c>
      <c r="M39" s="564">
        <v>0</v>
      </c>
      <c r="N39" s="565">
        <v>0</v>
      </c>
      <c r="O39" s="566">
        <f t="shared" ref="O39:P39" si="114">K39+M39</f>
        <v>440</v>
      </c>
      <c r="P39" s="563">
        <f t="shared" si="114"/>
        <v>1.45</v>
      </c>
      <c r="Q39" s="579">
        <v>194</v>
      </c>
      <c r="R39" s="580">
        <v>0.65</v>
      </c>
      <c r="S39" s="579">
        <v>5</v>
      </c>
      <c r="T39" s="580">
        <v>0.13</v>
      </c>
      <c r="U39" s="566">
        <f t="shared" ref="U39:V39" si="115">Q39+S39</f>
        <v>199</v>
      </c>
      <c r="V39" s="563">
        <f t="shared" si="115"/>
        <v>0.78</v>
      </c>
      <c r="W39" s="566">
        <f t="shared" ref="W39:X39" si="116">G39-U39</f>
        <v>241</v>
      </c>
      <c r="X39" s="563">
        <f t="shared" si="116"/>
        <v>0.66999999999999993</v>
      </c>
      <c r="Y39" s="611"/>
      <c r="Z39" s="612"/>
      <c r="AA39" s="566">
        <f t="shared" si="104"/>
        <v>0</v>
      </c>
      <c r="AB39" s="568"/>
      <c r="AC39" s="568"/>
    </row>
    <row r="40" spans="1:29" ht="15.75">
      <c r="A40" s="702"/>
      <c r="B40" s="557" t="s">
        <v>49</v>
      </c>
      <c r="C40" s="558">
        <v>0</v>
      </c>
      <c r="D40" s="559">
        <v>0</v>
      </c>
      <c r="E40" s="603">
        <v>27</v>
      </c>
      <c r="F40" s="570">
        <v>0.09</v>
      </c>
      <c r="G40" s="566">
        <f t="shared" ref="G40:H40" si="117">C40+E40</f>
        <v>27</v>
      </c>
      <c r="H40" s="563">
        <f t="shared" si="117"/>
        <v>0.09</v>
      </c>
      <c r="I40" s="603">
        <v>27</v>
      </c>
      <c r="J40" s="570">
        <v>0.09</v>
      </c>
      <c r="K40" s="603">
        <v>27</v>
      </c>
      <c r="L40" s="570">
        <v>0.09</v>
      </c>
      <c r="M40" s="564">
        <v>0</v>
      </c>
      <c r="N40" s="565">
        <v>0</v>
      </c>
      <c r="O40" s="566">
        <f t="shared" ref="O40:P40" si="118">K40+M40</f>
        <v>27</v>
      </c>
      <c r="P40" s="563">
        <f t="shared" si="118"/>
        <v>0.09</v>
      </c>
      <c r="Q40" s="579">
        <v>11</v>
      </c>
      <c r="R40" s="580">
        <v>0.04</v>
      </c>
      <c r="S40" s="579">
        <v>2</v>
      </c>
      <c r="T40" s="580">
        <v>0.02</v>
      </c>
      <c r="U40" s="566">
        <f t="shared" ref="U40:V40" si="119">Q40+S40</f>
        <v>13</v>
      </c>
      <c r="V40" s="563">
        <f t="shared" si="119"/>
        <v>0.06</v>
      </c>
      <c r="W40" s="566">
        <f t="shared" ref="W40:X40" si="120">G40-U40</f>
        <v>14</v>
      </c>
      <c r="X40" s="563">
        <f t="shared" si="120"/>
        <v>0.03</v>
      </c>
      <c r="Y40" s="611"/>
      <c r="Z40" s="612"/>
      <c r="AA40" s="566">
        <f t="shared" si="104"/>
        <v>0</v>
      </c>
      <c r="AB40" s="568"/>
      <c r="AC40" s="568"/>
    </row>
    <row r="41" spans="1:29" ht="15.75">
      <c r="A41" s="702"/>
      <c r="B41" s="576" t="s">
        <v>1962</v>
      </c>
      <c r="C41" s="558">
        <v>0</v>
      </c>
      <c r="D41" s="559">
        <v>0</v>
      </c>
      <c r="E41" s="577">
        <v>0</v>
      </c>
      <c r="F41" s="578">
        <v>0</v>
      </c>
      <c r="G41" s="562">
        <f t="shared" ref="G41:H41" si="121">C41+E41</f>
        <v>0</v>
      </c>
      <c r="H41" s="563">
        <f t="shared" si="121"/>
        <v>0</v>
      </c>
      <c r="I41" s="577">
        <v>0</v>
      </c>
      <c r="J41" s="578">
        <v>0</v>
      </c>
      <c r="K41" s="577">
        <v>0</v>
      </c>
      <c r="L41" s="578">
        <v>0</v>
      </c>
      <c r="M41" s="564">
        <v>0</v>
      </c>
      <c r="N41" s="565">
        <v>0</v>
      </c>
      <c r="O41" s="566">
        <f t="shared" ref="O41:P41" si="122">K41+M41</f>
        <v>0</v>
      </c>
      <c r="P41" s="563">
        <f t="shared" si="122"/>
        <v>0</v>
      </c>
      <c r="Q41" s="579">
        <v>0</v>
      </c>
      <c r="R41" s="580">
        <v>0</v>
      </c>
      <c r="S41" s="579">
        <v>0</v>
      </c>
      <c r="T41" s="580">
        <v>0</v>
      </c>
      <c r="U41" s="566">
        <f t="shared" ref="U41:V41" si="123">Q41+S41</f>
        <v>0</v>
      </c>
      <c r="V41" s="563">
        <f t="shared" si="123"/>
        <v>0</v>
      </c>
      <c r="W41" s="566">
        <f t="shared" ref="W41:X41" si="124">G41-U41</f>
        <v>0</v>
      </c>
      <c r="X41" s="563">
        <f t="shared" si="124"/>
        <v>0</v>
      </c>
      <c r="Y41" s="566"/>
      <c r="Z41" s="613"/>
      <c r="AA41" s="566">
        <f t="shared" si="104"/>
        <v>0</v>
      </c>
      <c r="AB41" s="568"/>
      <c r="AC41" s="568"/>
    </row>
    <row r="42" spans="1:29" ht="15.75">
      <c r="A42" s="689"/>
      <c r="B42" s="581" t="s">
        <v>14</v>
      </c>
      <c r="C42" s="582">
        <f t="shared" ref="C42:AA42" si="125">SUM(C36:C41)</f>
        <v>0</v>
      </c>
      <c r="D42" s="583">
        <f t="shared" si="125"/>
        <v>0</v>
      </c>
      <c r="E42" s="584">
        <f t="shared" si="125"/>
        <v>6337</v>
      </c>
      <c r="F42" s="583">
        <f t="shared" si="125"/>
        <v>20.79</v>
      </c>
      <c r="G42" s="584">
        <f t="shared" si="125"/>
        <v>6337</v>
      </c>
      <c r="H42" s="583">
        <f t="shared" si="125"/>
        <v>20.79</v>
      </c>
      <c r="I42" s="584">
        <f t="shared" si="125"/>
        <v>6337</v>
      </c>
      <c r="J42" s="583">
        <f t="shared" si="125"/>
        <v>20.79</v>
      </c>
      <c r="K42" s="584">
        <f t="shared" si="125"/>
        <v>6337</v>
      </c>
      <c r="L42" s="583">
        <f t="shared" si="125"/>
        <v>20.79</v>
      </c>
      <c r="M42" s="584">
        <f t="shared" si="125"/>
        <v>0</v>
      </c>
      <c r="N42" s="583">
        <f t="shared" si="125"/>
        <v>0</v>
      </c>
      <c r="O42" s="584">
        <f t="shared" si="125"/>
        <v>6337</v>
      </c>
      <c r="P42" s="583">
        <f t="shared" si="125"/>
        <v>20.79</v>
      </c>
      <c r="Q42" s="584">
        <f t="shared" si="125"/>
        <v>3142</v>
      </c>
      <c r="R42" s="583">
        <f t="shared" si="125"/>
        <v>10.309999999999999</v>
      </c>
      <c r="S42" s="584">
        <f t="shared" si="125"/>
        <v>163</v>
      </c>
      <c r="T42" s="583">
        <f t="shared" si="125"/>
        <v>0.94000000000000006</v>
      </c>
      <c r="U42" s="584">
        <f t="shared" si="125"/>
        <v>3305</v>
      </c>
      <c r="V42" s="583">
        <f t="shared" si="125"/>
        <v>11.25</v>
      </c>
      <c r="W42" s="584">
        <f t="shared" si="125"/>
        <v>3032</v>
      </c>
      <c r="X42" s="583">
        <f t="shared" si="125"/>
        <v>9.5400000000000009</v>
      </c>
      <c r="Y42" s="584">
        <f t="shared" si="125"/>
        <v>0</v>
      </c>
      <c r="Z42" s="583">
        <f t="shared" si="125"/>
        <v>0</v>
      </c>
      <c r="AA42" s="584">
        <f t="shared" si="125"/>
        <v>0</v>
      </c>
      <c r="AB42" s="585"/>
      <c r="AC42" s="585"/>
    </row>
    <row r="43" spans="1:29" ht="15.75">
      <c r="A43" s="809" t="s">
        <v>1963</v>
      </c>
      <c r="B43" s="557" t="s">
        <v>1958</v>
      </c>
      <c r="C43" s="562">
        <f t="shared" ref="C43:F43" si="126">C8+C15+C22+C29+C36</f>
        <v>0</v>
      </c>
      <c r="D43" s="563">
        <f t="shared" si="126"/>
        <v>0</v>
      </c>
      <c r="E43" s="566">
        <f t="shared" si="126"/>
        <v>0</v>
      </c>
      <c r="F43" s="563">
        <f t="shared" si="126"/>
        <v>0</v>
      </c>
      <c r="G43" s="566">
        <f t="shared" ref="G43:H43" si="127">C43+E43</f>
        <v>0</v>
      </c>
      <c r="H43" s="563">
        <f t="shared" si="127"/>
        <v>0</v>
      </c>
      <c r="I43" s="566">
        <f t="shared" ref="I43:N43" si="128">I8+I15+I22+I29+I36</f>
        <v>0</v>
      </c>
      <c r="J43" s="563">
        <f t="shared" si="128"/>
        <v>0</v>
      </c>
      <c r="K43" s="566">
        <f t="shared" si="128"/>
        <v>0</v>
      </c>
      <c r="L43" s="563">
        <f t="shared" si="128"/>
        <v>0</v>
      </c>
      <c r="M43" s="566">
        <f t="shared" si="128"/>
        <v>0</v>
      </c>
      <c r="N43" s="563">
        <f t="shared" si="128"/>
        <v>0</v>
      </c>
      <c r="O43" s="566">
        <f t="shared" ref="O43:P43" si="129">K43+M43</f>
        <v>0</v>
      </c>
      <c r="P43" s="563">
        <f t="shared" si="129"/>
        <v>0</v>
      </c>
      <c r="Q43" s="566">
        <f t="shared" ref="Q43:T43" si="130">Q8+Q15+Q22+Q29+Q36</f>
        <v>0</v>
      </c>
      <c r="R43" s="563">
        <f t="shared" si="130"/>
        <v>0</v>
      </c>
      <c r="S43" s="566">
        <f t="shared" si="130"/>
        <v>0</v>
      </c>
      <c r="T43" s="563">
        <f t="shared" si="130"/>
        <v>0</v>
      </c>
      <c r="U43" s="566">
        <f t="shared" ref="U43:V43" si="131">Q43+S43</f>
        <v>0</v>
      </c>
      <c r="V43" s="563">
        <f t="shared" si="131"/>
        <v>0</v>
      </c>
      <c r="W43" s="566">
        <f t="shared" ref="W43:Z43" si="132">O43-U43</f>
        <v>0</v>
      </c>
      <c r="X43" s="563">
        <f t="shared" si="132"/>
        <v>0</v>
      </c>
      <c r="Y43" s="566">
        <f t="shared" si="132"/>
        <v>0</v>
      </c>
      <c r="Z43" s="563">
        <f t="shared" si="132"/>
        <v>0</v>
      </c>
      <c r="AA43" s="566">
        <f t="shared" ref="AA43:AA48" si="133">AA8+AA15+AA22+AA29+AA36</f>
        <v>0</v>
      </c>
      <c r="AB43" s="568"/>
      <c r="AC43" s="568"/>
    </row>
    <row r="44" spans="1:29" ht="15.75">
      <c r="A44" s="702"/>
      <c r="B44" s="557" t="s">
        <v>1959</v>
      </c>
      <c r="C44" s="562">
        <f t="shared" ref="C44:F44" si="134">C9+C16+C23+C30+C37</f>
        <v>0</v>
      </c>
      <c r="D44" s="563">
        <f t="shared" si="134"/>
        <v>0</v>
      </c>
      <c r="E44" s="566">
        <f t="shared" si="134"/>
        <v>1862</v>
      </c>
      <c r="F44" s="563">
        <f t="shared" si="134"/>
        <v>6.37</v>
      </c>
      <c r="G44" s="566">
        <f t="shared" ref="G44:H44" si="135">C44+E44</f>
        <v>1862</v>
      </c>
      <c r="H44" s="563">
        <f t="shared" si="135"/>
        <v>6.37</v>
      </c>
      <c r="I44" s="566">
        <f t="shared" ref="I44:N44" si="136">I9+I16+I23+I30+I37</f>
        <v>1862</v>
      </c>
      <c r="J44" s="563">
        <f t="shared" si="136"/>
        <v>6.37</v>
      </c>
      <c r="K44" s="566">
        <f t="shared" si="136"/>
        <v>1487</v>
      </c>
      <c r="L44" s="563">
        <f t="shared" si="136"/>
        <v>7.52</v>
      </c>
      <c r="M44" s="566">
        <f t="shared" si="136"/>
        <v>375</v>
      </c>
      <c r="N44" s="563">
        <f t="shared" si="136"/>
        <v>2.21</v>
      </c>
      <c r="O44" s="566">
        <f t="shared" ref="O44:P44" si="137">K44+M44</f>
        <v>1862</v>
      </c>
      <c r="P44" s="563">
        <f t="shared" si="137"/>
        <v>9.73</v>
      </c>
      <c r="Q44" s="566">
        <f t="shared" ref="Q44:T44" si="138">Q9+Q16+Q23+Q30+Q37</f>
        <v>328</v>
      </c>
      <c r="R44" s="563">
        <f t="shared" si="138"/>
        <v>1.81</v>
      </c>
      <c r="S44" s="566">
        <f t="shared" si="138"/>
        <v>78</v>
      </c>
      <c r="T44" s="563">
        <f t="shared" si="138"/>
        <v>1.47</v>
      </c>
      <c r="U44" s="566">
        <f t="shared" ref="U44:V44" si="139">Q44+S44</f>
        <v>406</v>
      </c>
      <c r="V44" s="563">
        <f t="shared" si="139"/>
        <v>3.2800000000000002</v>
      </c>
      <c r="W44" s="566">
        <f t="shared" ref="W44:Z44" si="140">O44-U44</f>
        <v>1456</v>
      </c>
      <c r="X44" s="563">
        <f t="shared" si="140"/>
        <v>6.45</v>
      </c>
      <c r="Y44" s="566">
        <f t="shared" si="140"/>
        <v>-1128</v>
      </c>
      <c r="Z44" s="563">
        <f t="shared" si="140"/>
        <v>-4.6400000000000006</v>
      </c>
      <c r="AA44" s="566">
        <f t="shared" si="133"/>
        <v>0</v>
      </c>
      <c r="AB44" s="568"/>
      <c r="AC44" s="568"/>
    </row>
    <row r="45" spans="1:29" ht="15.75">
      <c r="A45" s="702"/>
      <c r="B45" s="557" t="s">
        <v>1960</v>
      </c>
      <c r="C45" s="562">
        <f t="shared" ref="C45:F45" si="141">C10+C17+C24+C31+C38</f>
        <v>0</v>
      </c>
      <c r="D45" s="563">
        <f t="shared" si="141"/>
        <v>0</v>
      </c>
      <c r="E45" s="566">
        <f t="shared" si="141"/>
        <v>15388</v>
      </c>
      <c r="F45" s="563">
        <f t="shared" si="141"/>
        <v>49.74</v>
      </c>
      <c r="G45" s="566">
        <f t="shared" ref="G45:H45" si="142">C45+E45</f>
        <v>15388</v>
      </c>
      <c r="H45" s="563">
        <f t="shared" si="142"/>
        <v>49.74</v>
      </c>
      <c r="I45" s="566">
        <f t="shared" ref="I45:N45" si="143">I10+I17+I24+I31+I38</f>
        <v>15388</v>
      </c>
      <c r="J45" s="563">
        <f t="shared" si="143"/>
        <v>49.74</v>
      </c>
      <c r="K45" s="566">
        <f t="shared" si="143"/>
        <v>14592</v>
      </c>
      <c r="L45" s="563">
        <f t="shared" si="143"/>
        <v>47.820000000000007</v>
      </c>
      <c r="M45" s="566">
        <f t="shared" si="143"/>
        <v>796</v>
      </c>
      <c r="N45" s="563">
        <f t="shared" si="143"/>
        <v>4.87</v>
      </c>
      <c r="O45" s="566">
        <f t="shared" ref="O45:P45" si="144">K45+M45</f>
        <v>15388</v>
      </c>
      <c r="P45" s="563">
        <f t="shared" si="144"/>
        <v>52.690000000000005</v>
      </c>
      <c r="Q45" s="566">
        <f t="shared" ref="Q45:T45" si="145">Q10+Q17+Q24+Q31+Q38</f>
        <v>7168</v>
      </c>
      <c r="R45" s="563">
        <f t="shared" si="145"/>
        <v>24.82</v>
      </c>
      <c r="S45" s="566">
        <f t="shared" si="145"/>
        <v>981</v>
      </c>
      <c r="T45" s="563">
        <f t="shared" si="145"/>
        <v>7.24</v>
      </c>
      <c r="U45" s="566">
        <f t="shared" ref="U45:V45" si="146">Q45+S45</f>
        <v>8149</v>
      </c>
      <c r="V45" s="563">
        <f t="shared" si="146"/>
        <v>32.06</v>
      </c>
      <c r="W45" s="566">
        <f t="shared" ref="W45:Z45" si="147">O45-U45</f>
        <v>7239</v>
      </c>
      <c r="X45" s="563">
        <f t="shared" si="147"/>
        <v>20.630000000000003</v>
      </c>
      <c r="Y45" s="566">
        <f t="shared" si="147"/>
        <v>-71</v>
      </c>
      <c r="Z45" s="563">
        <f t="shared" si="147"/>
        <v>4.1899999999999977</v>
      </c>
      <c r="AA45" s="566">
        <f t="shared" si="133"/>
        <v>0</v>
      </c>
      <c r="AB45" s="568"/>
      <c r="AC45" s="568"/>
    </row>
    <row r="46" spans="1:29" ht="15.75">
      <c r="A46" s="702"/>
      <c r="B46" s="557" t="s">
        <v>1961</v>
      </c>
      <c r="C46" s="562">
        <f t="shared" ref="C46:F46" si="148">C11+C18+C25+C32+C39</f>
        <v>0</v>
      </c>
      <c r="D46" s="563">
        <f t="shared" si="148"/>
        <v>0</v>
      </c>
      <c r="E46" s="566">
        <f t="shared" si="148"/>
        <v>1066</v>
      </c>
      <c r="F46" s="563">
        <f t="shared" si="148"/>
        <v>3.51</v>
      </c>
      <c r="G46" s="566">
        <f t="shared" ref="G46:H46" si="149">C46+E46</f>
        <v>1066</v>
      </c>
      <c r="H46" s="563">
        <f t="shared" si="149"/>
        <v>3.51</v>
      </c>
      <c r="I46" s="566">
        <f t="shared" ref="I46:N46" si="150">I11+I18+I25+I32+I39</f>
        <v>1066</v>
      </c>
      <c r="J46" s="563">
        <f t="shared" si="150"/>
        <v>3.51</v>
      </c>
      <c r="K46" s="566">
        <f t="shared" si="150"/>
        <v>1035</v>
      </c>
      <c r="L46" s="563">
        <f t="shared" si="150"/>
        <v>4.0199999999999996</v>
      </c>
      <c r="M46" s="566">
        <f t="shared" si="150"/>
        <v>31</v>
      </c>
      <c r="N46" s="563">
        <f t="shared" si="150"/>
        <v>0.59000000000000008</v>
      </c>
      <c r="O46" s="566">
        <f t="shared" ref="O46:P46" si="151">K46+M46</f>
        <v>1066</v>
      </c>
      <c r="P46" s="563">
        <f t="shared" si="151"/>
        <v>4.6099999999999994</v>
      </c>
      <c r="Q46" s="566">
        <f t="shared" ref="Q46:T46" si="152">Q11+Q18+Q25+Q32+Q39</f>
        <v>468</v>
      </c>
      <c r="R46" s="563">
        <f t="shared" si="152"/>
        <v>1.92</v>
      </c>
      <c r="S46" s="566">
        <f t="shared" si="152"/>
        <v>65</v>
      </c>
      <c r="T46" s="563">
        <f t="shared" si="152"/>
        <v>1.1099999999999999</v>
      </c>
      <c r="U46" s="566">
        <f t="shared" ref="U46:V46" si="153">Q46+S46</f>
        <v>533</v>
      </c>
      <c r="V46" s="563">
        <f t="shared" si="153"/>
        <v>3.03</v>
      </c>
      <c r="W46" s="566">
        <f t="shared" ref="W46:Z46" si="154">O46-U46</f>
        <v>533</v>
      </c>
      <c r="X46" s="563">
        <f t="shared" si="154"/>
        <v>1.5799999999999996</v>
      </c>
      <c r="Y46" s="566">
        <f t="shared" si="154"/>
        <v>-65</v>
      </c>
      <c r="Z46" s="563">
        <f t="shared" si="154"/>
        <v>0.3400000000000003</v>
      </c>
      <c r="AA46" s="566">
        <f t="shared" si="133"/>
        <v>0</v>
      </c>
      <c r="AB46" s="568"/>
      <c r="AC46" s="568"/>
    </row>
    <row r="47" spans="1:29" ht="15.75">
      <c r="A47" s="702"/>
      <c r="B47" s="557" t="s">
        <v>49</v>
      </c>
      <c r="C47" s="562">
        <f t="shared" ref="C47:F47" si="155">C12+C19+C26+C33+C40</f>
        <v>0</v>
      </c>
      <c r="D47" s="563">
        <f t="shared" si="155"/>
        <v>0</v>
      </c>
      <c r="E47" s="566">
        <f t="shared" si="155"/>
        <v>94</v>
      </c>
      <c r="F47" s="563">
        <f t="shared" si="155"/>
        <v>0.311</v>
      </c>
      <c r="G47" s="566">
        <f t="shared" ref="G47:H47" si="156">C47+E47</f>
        <v>94</v>
      </c>
      <c r="H47" s="563">
        <f t="shared" si="156"/>
        <v>0.311</v>
      </c>
      <c r="I47" s="566">
        <f t="shared" ref="I47:N47" si="157">I12+I19+I26+I33+I40</f>
        <v>94</v>
      </c>
      <c r="J47" s="563">
        <f t="shared" si="157"/>
        <v>0.311</v>
      </c>
      <c r="K47" s="566">
        <f t="shared" si="157"/>
        <v>91</v>
      </c>
      <c r="L47" s="563">
        <f t="shared" si="157"/>
        <v>0.25800000000000001</v>
      </c>
      <c r="M47" s="566">
        <f t="shared" si="157"/>
        <v>3</v>
      </c>
      <c r="N47" s="563">
        <f t="shared" si="157"/>
        <v>0.12</v>
      </c>
      <c r="O47" s="566">
        <f t="shared" ref="O47:P47" si="158">K47+M47</f>
        <v>94</v>
      </c>
      <c r="P47" s="563">
        <f t="shared" si="158"/>
        <v>0.378</v>
      </c>
      <c r="Q47" s="566">
        <f t="shared" ref="Q47:T47" si="159">Q12+Q19+Q26+Q33+Q40</f>
        <v>38</v>
      </c>
      <c r="R47" s="563">
        <f t="shared" si="159"/>
        <v>0.27</v>
      </c>
      <c r="S47" s="566">
        <f t="shared" si="159"/>
        <v>24</v>
      </c>
      <c r="T47" s="563">
        <f t="shared" si="159"/>
        <v>0.65000000000000013</v>
      </c>
      <c r="U47" s="566">
        <f t="shared" ref="U47:V47" si="160">Q47+S47</f>
        <v>62</v>
      </c>
      <c r="V47" s="563">
        <f t="shared" si="160"/>
        <v>0.92000000000000015</v>
      </c>
      <c r="W47" s="566">
        <f t="shared" ref="W47:Z47" si="161">O47-U47</f>
        <v>32</v>
      </c>
      <c r="X47" s="563">
        <f t="shared" si="161"/>
        <v>-0.54200000000000015</v>
      </c>
      <c r="Y47" s="566">
        <f t="shared" si="161"/>
        <v>6</v>
      </c>
      <c r="Z47" s="563">
        <f t="shared" si="161"/>
        <v>0.81200000000000017</v>
      </c>
      <c r="AA47" s="566">
        <f t="shared" si="133"/>
        <v>0</v>
      </c>
      <c r="AB47" s="568"/>
      <c r="AC47" s="568"/>
    </row>
    <row r="48" spans="1:29" ht="15.75">
      <c r="A48" s="702"/>
      <c r="B48" s="576" t="s">
        <v>1962</v>
      </c>
      <c r="C48" s="562">
        <f t="shared" ref="C48:F48" si="162">C13+C20+C27+C34+C41</f>
        <v>0</v>
      </c>
      <c r="D48" s="563">
        <f t="shared" si="162"/>
        <v>0</v>
      </c>
      <c r="E48" s="562">
        <f t="shared" si="162"/>
        <v>0</v>
      </c>
      <c r="F48" s="563">
        <f t="shared" si="162"/>
        <v>0</v>
      </c>
      <c r="G48" s="562">
        <f t="shared" ref="G48:H48" si="163">C48+E48</f>
        <v>0</v>
      </c>
      <c r="H48" s="563">
        <f t="shared" si="163"/>
        <v>0</v>
      </c>
      <c r="I48" s="566">
        <f t="shared" ref="I48:N48" si="164">I13+I20+I27+I34+I41</f>
        <v>0</v>
      </c>
      <c r="J48" s="563">
        <f t="shared" si="164"/>
        <v>0</v>
      </c>
      <c r="K48" s="566">
        <f t="shared" si="164"/>
        <v>0</v>
      </c>
      <c r="L48" s="563">
        <f t="shared" si="164"/>
        <v>0</v>
      </c>
      <c r="M48" s="566">
        <f t="shared" si="164"/>
        <v>0</v>
      </c>
      <c r="N48" s="563">
        <f t="shared" si="164"/>
        <v>0</v>
      </c>
      <c r="O48" s="566">
        <f t="shared" ref="O48:P48" si="165">K48+M48</f>
        <v>0</v>
      </c>
      <c r="P48" s="563">
        <f t="shared" si="165"/>
        <v>0</v>
      </c>
      <c r="Q48" s="566">
        <f t="shared" ref="Q48:T48" si="166">Q13+Q20+Q27+Q34+Q41</f>
        <v>0</v>
      </c>
      <c r="R48" s="563">
        <f t="shared" si="166"/>
        <v>0</v>
      </c>
      <c r="S48" s="566">
        <f t="shared" si="166"/>
        <v>0</v>
      </c>
      <c r="T48" s="563">
        <f t="shared" si="166"/>
        <v>0</v>
      </c>
      <c r="U48" s="566">
        <f t="shared" ref="U48:V48" si="167">Q48+S48</f>
        <v>0</v>
      </c>
      <c r="V48" s="563">
        <f t="shared" si="167"/>
        <v>0</v>
      </c>
      <c r="W48" s="566">
        <f t="shared" ref="W48:Z48" si="168">O48-U48</f>
        <v>0</v>
      </c>
      <c r="X48" s="563">
        <f t="shared" si="168"/>
        <v>0</v>
      </c>
      <c r="Y48" s="566">
        <f t="shared" si="168"/>
        <v>0</v>
      </c>
      <c r="Z48" s="563">
        <f t="shared" si="168"/>
        <v>0</v>
      </c>
      <c r="AA48" s="566">
        <f t="shared" si="133"/>
        <v>0</v>
      </c>
      <c r="AB48" s="568"/>
      <c r="AC48" s="568"/>
    </row>
    <row r="49" spans="1:29" ht="15.75">
      <c r="A49" s="689"/>
      <c r="B49" s="581" t="s">
        <v>14</v>
      </c>
      <c r="C49" s="582">
        <f t="shared" ref="C49:AA49" si="169">SUM(C43:C48)</f>
        <v>0</v>
      </c>
      <c r="D49" s="583">
        <f t="shared" si="169"/>
        <v>0</v>
      </c>
      <c r="E49" s="584">
        <f t="shared" si="169"/>
        <v>18410</v>
      </c>
      <c r="F49" s="583">
        <f t="shared" si="169"/>
        <v>59.930999999999997</v>
      </c>
      <c r="G49" s="584">
        <f t="shared" si="169"/>
        <v>18410</v>
      </c>
      <c r="H49" s="583">
        <f t="shared" si="169"/>
        <v>59.930999999999997</v>
      </c>
      <c r="I49" s="584">
        <f t="shared" si="169"/>
        <v>18410</v>
      </c>
      <c r="J49" s="583">
        <f t="shared" si="169"/>
        <v>59.930999999999997</v>
      </c>
      <c r="K49" s="584">
        <f t="shared" si="169"/>
        <v>17205</v>
      </c>
      <c r="L49" s="583">
        <f t="shared" si="169"/>
        <v>59.618000000000002</v>
      </c>
      <c r="M49" s="584">
        <f t="shared" si="169"/>
        <v>1205</v>
      </c>
      <c r="N49" s="583">
        <f t="shared" si="169"/>
        <v>7.79</v>
      </c>
      <c r="O49" s="584">
        <f t="shared" si="169"/>
        <v>18410</v>
      </c>
      <c r="P49" s="583">
        <f t="shared" si="169"/>
        <v>67.408000000000001</v>
      </c>
      <c r="Q49" s="584">
        <f t="shared" si="169"/>
        <v>8002</v>
      </c>
      <c r="R49" s="583">
        <f t="shared" si="169"/>
        <v>28.819999999999997</v>
      </c>
      <c r="S49" s="584">
        <f t="shared" si="169"/>
        <v>1148</v>
      </c>
      <c r="T49" s="583">
        <f t="shared" si="169"/>
        <v>10.47</v>
      </c>
      <c r="U49" s="584">
        <f t="shared" si="169"/>
        <v>9150</v>
      </c>
      <c r="V49" s="583">
        <f t="shared" si="169"/>
        <v>39.290000000000006</v>
      </c>
      <c r="W49" s="584">
        <f t="shared" si="169"/>
        <v>9260</v>
      </c>
      <c r="X49" s="583">
        <f t="shared" si="169"/>
        <v>28.117999999999999</v>
      </c>
      <c r="Y49" s="584">
        <f t="shared" si="169"/>
        <v>-1258</v>
      </c>
      <c r="Z49" s="583">
        <f t="shared" si="169"/>
        <v>0.70199999999999763</v>
      </c>
      <c r="AA49" s="584">
        <f t="shared" si="169"/>
        <v>0</v>
      </c>
      <c r="AB49" s="812" t="s">
        <v>1964</v>
      </c>
      <c r="AC49" s="681"/>
    </row>
    <row r="50" spans="1:29" ht="12.75">
      <c r="A50" s="542"/>
    </row>
    <row r="51" spans="1:29" ht="12.75">
      <c r="A51" s="542"/>
    </row>
    <row r="52" spans="1:29" ht="12.75">
      <c r="A52" s="542"/>
    </row>
    <row r="53" spans="1:29" ht="12.75">
      <c r="A53" s="542"/>
    </row>
    <row r="54" spans="1:29" ht="12.75">
      <c r="A54" s="542"/>
    </row>
    <row r="55" spans="1:29" ht="12.75">
      <c r="A55" s="542"/>
    </row>
    <row r="56" spans="1:29" ht="12.75">
      <c r="A56" s="542"/>
    </row>
    <row r="57" spans="1:29" ht="12.75">
      <c r="A57" s="542"/>
    </row>
    <row r="58" spans="1:29" ht="12.75">
      <c r="A58" s="542"/>
    </row>
    <row r="59" spans="1:29" ht="12.75">
      <c r="A59" s="542"/>
    </row>
    <row r="60" spans="1:29" ht="12.75">
      <c r="A60" s="542"/>
    </row>
    <row r="61" spans="1:29" ht="12.75">
      <c r="A61" s="542"/>
    </row>
    <row r="62" spans="1:29" ht="12.75">
      <c r="A62" s="542"/>
    </row>
    <row r="63" spans="1:29" ht="12.75">
      <c r="A63" s="542"/>
    </row>
    <row r="64" spans="1:29" ht="12.75">
      <c r="A64" s="542"/>
    </row>
    <row r="65" spans="1:1" ht="12.75">
      <c r="A65" s="542"/>
    </row>
    <row r="66" spans="1:1" ht="12.75">
      <c r="A66" s="542"/>
    </row>
    <row r="67" spans="1:1" ht="12.75">
      <c r="A67" s="542"/>
    </row>
    <row r="68" spans="1:1" ht="12.75">
      <c r="A68" s="542"/>
    </row>
    <row r="69" spans="1:1" ht="12.75">
      <c r="A69" s="542"/>
    </row>
    <row r="70" spans="1:1" ht="12.75">
      <c r="A70" s="542"/>
    </row>
    <row r="71" spans="1:1" ht="12.75">
      <c r="A71" s="542"/>
    </row>
    <row r="72" spans="1:1" ht="12.75">
      <c r="A72" s="542"/>
    </row>
    <row r="73" spans="1:1" ht="12.75">
      <c r="A73" s="542"/>
    </row>
    <row r="74" spans="1:1" ht="12.75">
      <c r="A74" s="542"/>
    </row>
    <row r="75" spans="1:1" ht="12.75">
      <c r="A75" s="542"/>
    </row>
    <row r="76" spans="1:1" ht="12.75">
      <c r="A76" s="542"/>
    </row>
    <row r="77" spans="1:1" ht="12.75">
      <c r="A77" s="542"/>
    </row>
    <row r="78" spans="1:1" ht="12.75">
      <c r="A78" s="542"/>
    </row>
    <row r="79" spans="1:1" ht="12.75">
      <c r="A79" s="542"/>
    </row>
    <row r="80" spans="1:1" ht="12.75">
      <c r="A80" s="542"/>
    </row>
    <row r="81" spans="1:1" ht="12.75">
      <c r="A81" s="542"/>
    </row>
    <row r="82" spans="1:1" ht="12.75">
      <c r="A82" s="542"/>
    </row>
    <row r="83" spans="1:1" ht="12.75">
      <c r="A83" s="542"/>
    </row>
    <row r="84" spans="1:1" ht="12.75">
      <c r="A84" s="542"/>
    </row>
    <row r="85" spans="1:1" ht="12.75">
      <c r="A85" s="542"/>
    </row>
    <row r="86" spans="1:1" ht="12.75">
      <c r="A86" s="542"/>
    </row>
    <row r="87" spans="1:1" ht="12.75">
      <c r="A87" s="542"/>
    </row>
    <row r="88" spans="1:1" ht="12.75">
      <c r="A88" s="542"/>
    </row>
    <row r="89" spans="1:1" ht="12.75">
      <c r="A89" s="542"/>
    </row>
    <row r="90" spans="1:1" ht="12.75">
      <c r="A90" s="542"/>
    </row>
    <row r="91" spans="1:1" ht="12.75">
      <c r="A91" s="542"/>
    </row>
    <row r="92" spans="1:1" ht="12.75">
      <c r="A92" s="542"/>
    </row>
    <row r="93" spans="1:1" ht="12.75">
      <c r="A93" s="542"/>
    </row>
    <row r="94" spans="1:1" ht="12.75">
      <c r="A94" s="542"/>
    </row>
    <row r="95" spans="1:1" ht="12.75">
      <c r="A95" s="542"/>
    </row>
    <row r="96" spans="1:1" ht="12.75">
      <c r="A96" s="542"/>
    </row>
    <row r="97" spans="1:1" ht="12.75">
      <c r="A97" s="542"/>
    </row>
    <row r="98" spans="1:1" ht="12.75">
      <c r="A98" s="542"/>
    </row>
    <row r="99" spans="1:1" ht="12.75">
      <c r="A99" s="542"/>
    </row>
    <row r="100" spans="1:1" ht="12.75">
      <c r="A100" s="542"/>
    </row>
    <row r="101" spans="1:1" ht="12.75">
      <c r="A101" s="542"/>
    </row>
    <row r="102" spans="1:1" ht="12.75">
      <c r="A102" s="542"/>
    </row>
    <row r="103" spans="1:1" ht="12.75">
      <c r="A103" s="542"/>
    </row>
    <row r="104" spans="1:1" ht="12.75">
      <c r="A104" s="542"/>
    </row>
    <row r="105" spans="1:1" ht="12.75">
      <c r="A105" s="542"/>
    </row>
    <row r="106" spans="1:1" ht="12.75">
      <c r="A106" s="542"/>
    </row>
    <row r="107" spans="1:1" ht="12.75">
      <c r="A107" s="542"/>
    </row>
    <row r="108" spans="1:1" ht="12.75">
      <c r="A108" s="542"/>
    </row>
    <row r="109" spans="1:1" ht="12.75">
      <c r="A109" s="542"/>
    </row>
    <row r="110" spans="1:1" ht="12.75">
      <c r="A110" s="542"/>
    </row>
    <row r="111" spans="1:1" ht="12.75">
      <c r="A111" s="542"/>
    </row>
    <row r="112" spans="1:1" ht="12.75">
      <c r="A112" s="542"/>
    </row>
    <row r="113" spans="1:1" ht="12.75">
      <c r="A113" s="542"/>
    </row>
    <row r="114" spans="1:1" ht="12.75">
      <c r="A114" s="542"/>
    </row>
    <row r="115" spans="1:1" ht="12.75">
      <c r="A115" s="542"/>
    </row>
    <row r="116" spans="1:1" ht="12.75">
      <c r="A116" s="542"/>
    </row>
    <row r="117" spans="1:1" ht="12.75">
      <c r="A117" s="542"/>
    </row>
    <row r="118" spans="1:1" ht="12.75">
      <c r="A118" s="542"/>
    </row>
    <row r="119" spans="1:1" ht="12.75">
      <c r="A119" s="542"/>
    </row>
    <row r="120" spans="1:1" ht="12.75">
      <c r="A120" s="542"/>
    </row>
    <row r="121" spans="1:1" ht="12.75">
      <c r="A121" s="542"/>
    </row>
    <row r="122" spans="1:1" ht="12.75">
      <c r="A122" s="542"/>
    </row>
    <row r="123" spans="1:1" ht="12.75">
      <c r="A123" s="542"/>
    </row>
    <row r="124" spans="1:1" ht="12.75">
      <c r="A124" s="542"/>
    </row>
    <row r="125" spans="1:1" ht="12.75">
      <c r="A125" s="542"/>
    </row>
    <row r="126" spans="1:1" ht="12.75">
      <c r="A126" s="542"/>
    </row>
    <row r="127" spans="1:1" ht="12.75">
      <c r="A127" s="542"/>
    </row>
    <row r="128" spans="1:1" ht="12.75">
      <c r="A128" s="542"/>
    </row>
    <row r="129" spans="1:1" ht="12.75">
      <c r="A129" s="542"/>
    </row>
    <row r="130" spans="1:1" ht="12.75">
      <c r="A130" s="542"/>
    </row>
    <row r="131" spans="1:1" ht="12.75">
      <c r="A131" s="542"/>
    </row>
    <row r="132" spans="1:1" ht="12.75">
      <c r="A132" s="542"/>
    </row>
    <row r="133" spans="1:1" ht="12.75">
      <c r="A133" s="542"/>
    </row>
    <row r="134" spans="1:1" ht="12.75">
      <c r="A134" s="542"/>
    </row>
    <row r="135" spans="1:1" ht="12.75">
      <c r="A135" s="542"/>
    </row>
    <row r="136" spans="1:1" ht="12.75">
      <c r="A136" s="542"/>
    </row>
    <row r="137" spans="1:1" ht="12.75">
      <c r="A137" s="542"/>
    </row>
    <row r="138" spans="1:1" ht="12.75">
      <c r="A138" s="542"/>
    </row>
    <row r="139" spans="1:1" ht="12.75">
      <c r="A139" s="542"/>
    </row>
    <row r="140" spans="1:1" ht="12.75">
      <c r="A140" s="542"/>
    </row>
    <row r="141" spans="1:1" ht="12.75">
      <c r="A141" s="542"/>
    </row>
    <row r="142" spans="1:1" ht="12.75">
      <c r="A142" s="542"/>
    </row>
    <row r="143" spans="1:1" ht="12.75">
      <c r="A143" s="542"/>
    </row>
    <row r="144" spans="1:1" ht="12.75">
      <c r="A144" s="542"/>
    </row>
    <row r="145" spans="1:1" ht="12.75">
      <c r="A145" s="542"/>
    </row>
    <row r="146" spans="1:1" ht="12.75">
      <c r="A146" s="542"/>
    </row>
    <row r="147" spans="1:1" ht="12.75">
      <c r="A147" s="542"/>
    </row>
    <row r="148" spans="1:1" ht="12.75">
      <c r="A148" s="542"/>
    </row>
    <row r="149" spans="1:1" ht="12.75">
      <c r="A149" s="542"/>
    </row>
    <row r="150" spans="1:1" ht="12.75">
      <c r="A150" s="542"/>
    </row>
    <row r="151" spans="1:1" ht="12.75">
      <c r="A151" s="542"/>
    </row>
    <row r="152" spans="1:1" ht="12.75">
      <c r="A152" s="542"/>
    </row>
    <row r="153" spans="1:1" ht="12.75">
      <c r="A153" s="542"/>
    </row>
    <row r="154" spans="1:1" ht="12.75">
      <c r="A154" s="542"/>
    </row>
    <row r="155" spans="1:1" ht="12.75">
      <c r="A155" s="542"/>
    </row>
    <row r="156" spans="1:1" ht="12.75">
      <c r="A156" s="542"/>
    </row>
    <row r="157" spans="1:1" ht="12.75">
      <c r="A157" s="542"/>
    </row>
    <row r="158" spans="1:1" ht="12.75">
      <c r="A158" s="542"/>
    </row>
    <row r="159" spans="1:1" ht="12.75">
      <c r="A159" s="542"/>
    </row>
    <row r="160" spans="1:1" ht="12.75">
      <c r="A160" s="542"/>
    </row>
    <row r="161" spans="1:1" ht="12.75">
      <c r="A161" s="542"/>
    </row>
    <row r="162" spans="1:1" ht="12.75">
      <c r="A162" s="542"/>
    </row>
    <row r="163" spans="1:1" ht="12.75">
      <c r="A163" s="542"/>
    </row>
    <row r="164" spans="1:1" ht="12.75">
      <c r="A164" s="542"/>
    </row>
    <row r="165" spans="1:1" ht="12.75">
      <c r="A165" s="542"/>
    </row>
    <row r="166" spans="1:1" ht="12.75">
      <c r="A166" s="542"/>
    </row>
    <row r="167" spans="1:1" ht="12.75">
      <c r="A167" s="542"/>
    </row>
    <row r="168" spans="1:1" ht="12.75">
      <c r="A168" s="542"/>
    </row>
    <row r="169" spans="1:1" ht="12.75">
      <c r="A169" s="542"/>
    </row>
    <row r="170" spans="1:1" ht="12.75">
      <c r="A170" s="542"/>
    </row>
    <row r="171" spans="1:1" ht="12.75">
      <c r="A171" s="542"/>
    </row>
    <row r="172" spans="1:1" ht="12.75">
      <c r="A172" s="542"/>
    </row>
    <row r="173" spans="1:1" ht="12.75">
      <c r="A173" s="542"/>
    </row>
    <row r="174" spans="1:1" ht="12.75">
      <c r="A174" s="542"/>
    </row>
    <row r="175" spans="1:1" ht="12.75">
      <c r="A175" s="542"/>
    </row>
    <row r="176" spans="1:1" ht="12.75">
      <c r="A176" s="542"/>
    </row>
    <row r="177" spans="1:1" ht="12.75">
      <c r="A177" s="542"/>
    </row>
    <row r="178" spans="1:1" ht="12.75">
      <c r="A178" s="542"/>
    </row>
    <row r="179" spans="1:1" ht="12.75">
      <c r="A179" s="542"/>
    </row>
    <row r="180" spans="1:1" ht="12.75">
      <c r="A180" s="542"/>
    </row>
    <row r="181" spans="1:1" ht="12.75">
      <c r="A181" s="542"/>
    </row>
    <row r="182" spans="1:1" ht="12.75">
      <c r="A182" s="542"/>
    </row>
    <row r="183" spans="1:1" ht="12.75">
      <c r="A183" s="542"/>
    </row>
    <row r="184" spans="1:1" ht="12.75">
      <c r="A184" s="542"/>
    </row>
    <row r="185" spans="1:1" ht="12.75">
      <c r="A185" s="542"/>
    </row>
    <row r="186" spans="1:1" ht="12.75">
      <c r="A186" s="542"/>
    </row>
    <row r="187" spans="1:1" ht="12.75">
      <c r="A187" s="542"/>
    </row>
    <row r="188" spans="1:1" ht="12.75">
      <c r="A188" s="542"/>
    </row>
    <row r="189" spans="1:1" ht="12.75">
      <c r="A189" s="542"/>
    </row>
    <row r="190" spans="1:1" ht="12.75">
      <c r="A190" s="542"/>
    </row>
    <row r="191" spans="1:1" ht="12.75">
      <c r="A191" s="542"/>
    </row>
    <row r="192" spans="1:1" ht="12.75">
      <c r="A192" s="542"/>
    </row>
    <row r="193" spans="1:1" ht="12.75">
      <c r="A193" s="542"/>
    </row>
    <row r="194" spans="1:1" ht="12.75">
      <c r="A194" s="542"/>
    </row>
    <row r="195" spans="1:1" ht="12.75">
      <c r="A195" s="542"/>
    </row>
    <row r="196" spans="1:1" ht="12.75">
      <c r="A196" s="542"/>
    </row>
    <row r="197" spans="1:1" ht="12.75">
      <c r="A197" s="542"/>
    </row>
    <row r="198" spans="1:1" ht="12.75">
      <c r="A198" s="542"/>
    </row>
    <row r="199" spans="1:1" ht="12.75">
      <c r="A199" s="542"/>
    </row>
    <row r="200" spans="1:1" ht="12.75">
      <c r="A200" s="542"/>
    </row>
    <row r="201" spans="1:1" ht="12.75">
      <c r="A201" s="542"/>
    </row>
    <row r="202" spans="1:1" ht="12.75">
      <c r="A202" s="542"/>
    </row>
    <row r="203" spans="1:1" ht="12.75">
      <c r="A203" s="542"/>
    </row>
    <row r="204" spans="1:1" ht="12.75">
      <c r="A204" s="542"/>
    </row>
    <row r="205" spans="1:1" ht="12.75">
      <c r="A205" s="542"/>
    </row>
    <row r="206" spans="1:1" ht="12.75">
      <c r="A206" s="542"/>
    </row>
    <row r="207" spans="1:1" ht="12.75">
      <c r="A207" s="542"/>
    </row>
    <row r="208" spans="1:1" ht="12.75">
      <c r="A208" s="542"/>
    </row>
    <row r="209" spans="1:1" ht="12.75">
      <c r="A209" s="542"/>
    </row>
    <row r="210" spans="1:1" ht="12.75">
      <c r="A210" s="542"/>
    </row>
    <row r="211" spans="1:1" ht="12.75">
      <c r="A211" s="542"/>
    </row>
    <row r="212" spans="1:1" ht="12.75">
      <c r="A212" s="542"/>
    </row>
    <row r="213" spans="1:1" ht="12.75">
      <c r="A213" s="542"/>
    </row>
    <row r="214" spans="1:1" ht="12.75">
      <c r="A214" s="542"/>
    </row>
    <row r="215" spans="1:1" ht="12.75">
      <c r="A215" s="542"/>
    </row>
    <row r="216" spans="1:1" ht="12.75">
      <c r="A216" s="542"/>
    </row>
    <row r="217" spans="1:1" ht="12.75">
      <c r="A217" s="542"/>
    </row>
    <row r="218" spans="1:1" ht="12.75">
      <c r="A218" s="542"/>
    </row>
    <row r="219" spans="1:1" ht="12.75">
      <c r="A219" s="542"/>
    </row>
    <row r="220" spans="1:1" ht="12.75">
      <c r="A220" s="542"/>
    </row>
    <row r="221" spans="1:1" ht="12.75">
      <c r="A221" s="542"/>
    </row>
    <row r="222" spans="1:1" ht="12.75">
      <c r="A222" s="542"/>
    </row>
    <row r="223" spans="1:1" ht="12.75">
      <c r="A223" s="542"/>
    </row>
    <row r="224" spans="1:1" ht="12.75">
      <c r="A224" s="542"/>
    </row>
    <row r="225" spans="1:1" ht="12.75">
      <c r="A225" s="542"/>
    </row>
    <row r="226" spans="1:1" ht="12.75">
      <c r="A226" s="542"/>
    </row>
    <row r="227" spans="1:1" ht="12.75">
      <c r="A227" s="542"/>
    </row>
    <row r="228" spans="1:1" ht="12.75">
      <c r="A228" s="542"/>
    </row>
    <row r="229" spans="1:1" ht="12.75">
      <c r="A229" s="542"/>
    </row>
    <row r="230" spans="1:1" ht="12.75">
      <c r="A230" s="542"/>
    </row>
    <row r="231" spans="1:1" ht="12.75">
      <c r="A231" s="542"/>
    </row>
    <row r="232" spans="1:1" ht="12.75">
      <c r="A232" s="542"/>
    </row>
    <row r="233" spans="1:1" ht="12.75">
      <c r="A233" s="542"/>
    </row>
    <row r="234" spans="1:1" ht="12.75">
      <c r="A234" s="542"/>
    </row>
    <row r="235" spans="1:1" ht="12.75">
      <c r="A235" s="542"/>
    </row>
    <row r="236" spans="1:1" ht="12.75">
      <c r="A236" s="542"/>
    </row>
    <row r="237" spans="1:1" ht="12.75">
      <c r="A237" s="542"/>
    </row>
    <row r="238" spans="1:1" ht="12.75">
      <c r="A238" s="542"/>
    </row>
    <row r="239" spans="1:1" ht="12.75">
      <c r="A239" s="542"/>
    </row>
    <row r="240" spans="1:1" ht="12.75">
      <c r="A240" s="542"/>
    </row>
    <row r="241" spans="1:1" ht="12.75">
      <c r="A241" s="542"/>
    </row>
    <row r="242" spans="1:1" ht="12.75">
      <c r="A242" s="542"/>
    </row>
    <row r="243" spans="1:1" ht="12.75">
      <c r="A243" s="542"/>
    </row>
    <row r="244" spans="1:1" ht="12.75">
      <c r="A244" s="542"/>
    </row>
    <row r="245" spans="1:1" ht="12.75">
      <c r="A245" s="542"/>
    </row>
    <row r="246" spans="1:1" ht="12.75">
      <c r="A246" s="542"/>
    </row>
    <row r="247" spans="1:1" ht="12.75">
      <c r="A247" s="542"/>
    </row>
    <row r="248" spans="1:1" ht="12.75">
      <c r="A248" s="542"/>
    </row>
    <row r="249" spans="1:1" ht="12.75">
      <c r="A249" s="542"/>
    </row>
    <row r="250" spans="1:1" ht="12.75">
      <c r="A250" s="542"/>
    </row>
    <row r="251" spans="1:1" ht="12.75">
      <c r="A251" s="542"/>
    </row>
    <row r="252" spans="1:1" ht="12.75">
      <c r="A252" s="542"/>
    </row>
    <row r="253" spans="1:1" ht="12.75">
      <c r="A253" s="542"/>
    </row>
    <row r="254" spans="1:1" ht="12.75">
      <c r="A254" s="542"/>
    </row>
    <row r="255" spans="1:1" ht="12.75">
      <c r="A255" s="542"/>
    </row>
    <row r="256" spans="1:1" ht="12.75">
      <c r="A256" s="542"/>
    </row>
    <row r="257" spans="1:1" ht="12.75">
      <c r="A257" s="542"/>
    </row>
    <row r="258" spans="1:1" ht="12.75">
      <c r="A258" s="542"/>
    </row>
    <row r="259" spans="1:1" ht="12.75">
      <c r="A259" s="542"/>
    </row>
    <row r="260" spans="1:1" ht="12.75">
      <c r="A260" s="542"/>
    </row>
    <row r="261" spans="1:1" ht="12.75">
      <c r="A261" s="542"/>
    </row>
    <row r="262" spans="1:1" ht="12.75">
      <c r="A262" s="542"/>
    </row>
    <row r="263" spans="1:1" ht="12.75">
      <c r="A263" s="542"/>
    </row>
    <row r="264" spans="1:1" ht="12.75">
      <c r="A264" s="542"/>
    </row>
    <row r="265" spans="1:1" ht="12.75">
      <c r="A265" s="542"/>
    </row>
    <row r="266" spans="1:1" ht="12.75">
      <c r="A266" s="542"/>
    </row>
    <row r="267" spans="1:1" ht="12.75">
      <c r="A267" s="542"/>
    </row>
    <row r="268" spans="1:1" ht="12.75">
      <c r="A268" s="542"/>
    </row>
    <row r="269" spans="1:1" ht="12.75">
      <c r="A269" s="542"/>
    </row>
    <row r="270" spans="1:1" ht="12.75">
      <c r="A270" s="542"/>
    </row>
    <row r="271" spans="1:1" ht="12.75">
      <c r="A271" s="542"/>
    </row>
    <row r="272" spans="1:1" ht="12.75">
      <c r="A272" s="542"/>
    </row>
    <row r="273" spans="1:1" ht="12.75">
      <c r="A273" s="542"/>
    </row>
    <row r="274" spans="1:1" ht="12.75">
      <c r="A274" s="542"/>
    </row>
    <row r="275" spans="1:1" ht="12.75">
      <c r="A275" s="542"/>
    </row>
    <row r="276" spans="1:1" ht="12.75">
      <c r="A276" s="542"/>
    </row>
    <row r="277" spans="1:1" ht="12.75">
      <c r="A277" s="542"/>
    </row>
    <row r="278" spans="1:1" ht="12.75">
      <c r="A278" s="542"/>
    </row>
    <row r="279" spans="1:1" ht="12.75">
      <c r="A279" s="542"/>
    </row>
    <row r="280" spans="1:1" ht="12.75">
      <c r="A280" s="542"/>
    </row>
    <row r="281" spans="1:1" ht="12.75">
      <c r="A281" s="542"/>
    </row>
    <row r="282" spans="1:1" ht="12.75">
      <c r="A282" s="542"/>
    </row>
    <row r="283" spans="1:1" ht="12.75">
      <c r="A283" s="542"/>
    </row>
    <row r="284" spans="1:1" ht="12.75">
      <c r="A284" s="542"/>
    </row>
    <row r="285" spans="1:1" ht="12.75">
      <c r="A285" s="542"/>
    </row>
    <row r="286" spans="1:1" ht="12.75">
      <c r="A286" s="542"/>
    </row>
    <row r="287" spans="1:1" ht="12.75">
      <c r="A287" s="542"/>
    </row>
    <row r="288" spans="1:1" ht="12.75">
      <c r="A288" s="542"/>
    </row>
    <row r="289" spans="1:1" ht="12.75">
      <c r="A289" s="542"/>
    </row>
    <row r="290" spans="1:1" ht="12.75">
      <c r="A290" s="542"/>
    </row>
    <row r="291" spans="1:1" ht="12.75">
      <c r="A291" s="542"/>
    </row>
    <row r="292" spans="1:1" ht="12.75">
      <c r="A292" s="542"/>
    </row>
    <row r="293" spans="1:1" ht="12.75">
      <c r="A293" s="542"/>
    </row>
    <row r="294" spans="1:1" ht="12.75">
      <c r="A294" s="542"/>
    </row>
    <row r="295" spans="1:1" ht="12.75">
      <c r="A295" s="542"/>
    </row>
    <row r="296" spans="1:1" ht="12.75">
      <c r="A296" s="542"/>
    </row>
    <row r="297" spans="1:1" ht="12.75">
      <c r="A297" s="542"/>
    </row>
    <row r="298" spans="1:1" ht="12.75">
      <c r="A298" s="542"/>
    </row>
    <row r="299" spans="1:1" ht="12.75">
      <c r="A299" s="542"/>
    </row>
    <row r="300" spans="1:1" ht="12.75">
      <c r="A300" s="542"/>
    </row>
    <row r="301" spans="1:1" ht="12.75">
      <c r="A301" s="542"/>
    </row>
    <row r="302" spans="1:1" ht="12.75">
      <c r="A302" s="542"/>
    </row>
    <row r="303" spans="1:1" ht="12.75">
      <c r="A303" s="542"/>
    </row>
    <row r="304" spans="1:1" ht="12.75">
      <c r="A304" s="542"/>
    </row>
    <row r="305" spans="1:1" ht="12.75">
      <c r="A305" s="542"/>
    </row>
    <row r="306" spans="1:1" ht="12.75">
      <c r="A306" s="542"/>
    </row>
    <row r="307" spans="1:1" ht="12.75">
      <c r="A307" s="542"/>
    </row>
    <row r="308" spans="1:1" ht="12.75">
      <c r="A308" s="542"/>
    </row>
    <row r="309" spans="1:1" ht="12.75">
      <c r="A309" s="542"/>
    </row>
    <row r="310" spans="1:1" ht="12.75">
      <c r="A310" s="542"/>
    </row>
    <row r="311" spans="1:1" ht="12.75">
      <c r="A311" s="542"/>
    </row>
    <row r="312" spans="1:1" ht="12.75">
      <c r="A312" s="542"/>
    </row>
    <row r="313" spans="1:1" ht="12.75">
      <c r="A313" s="542"/>
    </row>
    <row r="314" spans="1:1" ht="12.75">
      <c r="A314" s="542"/>
    </row>
    <row r="315" spans="1:1" ht="12.75">
      <c r="A315" s="542"/>
    </row>
    <row r="316" spans="1:1" ht="12.75">
      <c r="A316" s="542"/>
    </row>
    <row r="317" spans="1:1" ht="12.75">
      <c r="A317" s="542"/>
    </row>
    <row r="318" spans="1:1" ht="12.75">
      <c r="A318" s="542"/>
    </row>
    <row r="319" spans="1:1" ht="12.75">
      <c r="A319" s="542"/>
    </row>
    <row r="320" spans="1:1" ht="12.75">
      <c r="A320" s="542"/>
    </row>
    <row r="321" spans="1:1" ht="12.75">
      <c r="A321" s="542"/>
    </row>
    <row r="322" spans="1:1" ht="12.75">
      <c r="A322" s="542"/>
    </row>
    <row r="323" spans="1:1" ht="12.75">
      <c r="A323" s="542"/>
    </row>
    <row r="324" spans="1:1" ht="12.75">
      <c r="A324" s="542"/>
    </row>
    <row r="325" spans="1:1" ht="12.75">
      <c r="A325" s="542"/>
    </row>
    <row r="326" spans="1:1" ht="12.75">
      <c r="A326" s="542"/>
    </row>
    <row r="327" spans="1:1" ht="12.75">
      <c r="A327" s="542"/>
    </row>
    <row r="328" spans="1:1" ht="12.75">
      <c r="A328" s="542"/>
    </row>
    <row r="329" spans="1:1" ht="12.75">
      <c r="A329" s="542"/>
    </row>
    <row r="330" spans="1:1" ht="12.75">
      <c r="A330" s="542"/>
    </row>
    <row r="331" spans="1:1" ht="12.75">
      <c r="A331" s="542"/>
    </row>
    <row r="332" spans="1:1" ht="12.75">
      <c r="A332" s="542"/>
    </row>
    <row r="333" spans="1:1" ht="12.75">
      <c r="A333" s="542"/>
    </row>
    <row r="334" spans="1:1" ht="12.75">
      <c r="A334" s="542"/>
    </row>
    <row r="335" spans="1:1" ht="12.75">
      <c r="A335" s="542"/>
    </row>
    <row r="336" spans="1:1" ht="12.75">
      <c r="A336" s="542"/>
    </row>
    <row r="337" spans="1:1" ht="12.75">
      <c r="A337" s="542"/>
    </row>
    <row r="338" spans="1:1" ht="12.75">
      <c r="A338" s="542"/>
    </row>
    <row r="339" spans="1:1" ht="12.75">
      <c r="A339" s="542"/>
    </row>
    <row r="340" spans="1:1" ht="12.75">
      <c r="A340" s="542"/>
    </row>
    <row r="341" spans="1:1" ht="12.75">
      <c r="A341" s="542"/>
    </row>
    <row r="342" spans="1:1" ht="12.75">
      <c r="A342" s="542"/>
    </row>
    <row r="343" spans="1:1" ht="12.75">
      <c r="A343" s="542"/>
    </row>
    <row r="344" spans="1:1" ht="12.75">
      <c r="A344" s="542"/>
    </row>
    <row r="345" spans="1:1" ht="12.75">
      <c r="A345" s="542"/>
    </row>
    <row r="346" spans="1:1" ht="12.75">
      <c r="A346" s="542"/>
    </row>
    <row r="347" spans="1:1" ht="12.75">
      <c r="A347" s="542"/>
    </row>
    <row r="348" spans="1:1" ht="12.75">
      <c r="A348" s="542"/>
    </row>
    <row r="349" spans="1:1" ht="12.75">
      <c r="A349" s="542"/>
    </row>
    <row r="350" spans="1:1" ht="12.75">
      <c r="A350" s="542"/>
    </row>
    <row r="351" spans="1:1" ht="12.75">
      <c r="A351" s="542"/>
    </row>
    <row r="352" spans="1:1" ht="12.75">
      <c r="A352" s="542"/>
    </row>
    <row r="353" spans="1:1" ht="12.75">
      <c r="A353" s="542"/>
    </row>
    <row r="354" spans="1:1" ht="12.75">
      <c r="A354" s="542"/>
    </row>
    <row r="355" spans="1:1" ht="12.75">
      <c r="A355" s="542"/>
    </row>
    <row r="356" spans="1:1" ht="12.75">
      <c r="A356" s="542"/>
    </row>
    <row r="357" spans="1:1" ht="12.75">
      <c r="A357" s="542"/>
    </row>
    <row r="358" spans="1:1" ht="12.75">
      <c r="A358" s="542"/>
    </row>
    <row r="359" spans="1:1" ht="12.75">
      <c r="A359" s="542"/>
    </row>
    <row r="360" spans="1:1" ht="12.75">
      <c r="A360" s="542"/>
    </row>
    <row r="361" spans="1:1" ht="12.75">
      <c r="A361" s="542"/>
    </row>
    <row r="362" spans="1:1" ht="12.75">
      <c r="A362" s="542"/>
    </row>
    <row r="363" spans="1:1" ht="12.75">
      <c r="A363" s="542"/>
    </row>
    <row r="364" spans="1:1" ht="12.75">
      <c r="A364" s="542"/>
    </row>
    <row r="365" spans="1:1" ht="12.75">
      <c r="A365" s="542"/>
    </row>
    <row r="366" spans="1:1" ht="12.75">
      <c r="A366" s="542"/>
    </row>
    <row r="367" spans="1:1" ht="12.75">
      <c r="A367" s="542"/>
    </row>
    <row r="368" spans="1:1" ht="12.75">
      <c r="A368" s="542"/>
    </row>
    <row r="369" spans="1:1" ht="12.75">
      <c r="A369" s="542"/>
    </row>
    <row r="370" spans="1:1" ht="12.75">
      <c r="A370" s="542"/>
    </row>
    <row r="371" spans="1:1" ht="12.75">
      <c r="A371" s="542"/>
    </row>
    <row r="372" spans="1:1" ht="12.75">
      <c r="A372" s="542"/>
    </row>
    <row r="373" spans="1:1" ht="12.75">
      <c r="A373" s="542"/>
    </row>
    <row r="374" spans="1:1" ht="12.75">
      <c r="A374" s="542"/>
    </row>
    <row r="375" spans="1:1" ht="12.75">
      <c r="A375" s="542"/>
    </row>
    <row r="376" spans="1:1" ht="12.75">
      <c r="A376" s="542"/>
    </row>
    <row r="377" spans="1:1" ht="12.75">
      <c r="A377" s="542"/>
    </row>
    <row r="378" spans="1:1" ht="12.75">
      <c r="A378" s="542"/>
    </row>
    <row r="379" spans="1:1" ht="12.75">
      <c r="A379" s="542"/>
    </row>
    <row r="380" spans="1:1" ht="12.75">
      <c r="A380" s="542"/>
    </row>
    <row r="381" spans="1:1" ht="12.75">
      <c r="A381" s="542"/>
    </row>
    <row r="382" spans="1:1" ht="12.75">
      <c r="A382" s="542"/>
    </row>
    <row r="383" spans="1:1" ht="12.75">
      <c r="A383" s="542"/>
    </row>
    <row r="384" spans="1:1" ht="12.75">
      <c r="A384" s="542"/>
    </row>
    <row r="385" spans="1:1" ht="12.75">
      <c r="A385" s="542"/>
    </row>
    <row r="386" spans="1:1" ht="12.75">
      <c r="A386" s="542"/>
    </row>
    <row r="387" spans="1:1" ht="12.75">
      <c r="A387" s="542"/>
    </row>
    <row r="388" spans="1:1" ht="12.75">
      <c r="A388" s="542"/>
    </row>
    <row r="389" spans="1:1" ht="12.75">
      <c r="A389" s="542"/>
    </row>
    <row r="390" spans="1:1" ht="12.75">
      <c r="A390" s="542"/>
    </row>
    <row r="391" spans="1:1" ht="12.75">
      <c r="A391" s="542"/>
    </row>
    <row r="392" spans="1:1" ht="12.75">
      <c r="A392" s="542"/>
    </row>
    <row r="393" spans="1:1" ht="12.75">
      <c r="A393" s="542"/>
    </row>
    <row r="394" spans="1:1" ht="12.75">
      <c r="A394" s="542"/>
    </row>
    <row r="395" spans="1:1" ht="12.75">
      <c r="A395" s="542"/>
    </row>
    <row r="396" spans="1:1" ht="12.75">
      <c r="A396" s="542"/>
    </row>
    <row r="397" spans="1:1" ht="12.75">
      <c r="A397" s="542"/>
    </row>
    <row r="398" spans="1:1" ht="12.75">
      <c r="A398" s="542"/>
    </row>
    <row r="399" spans="1:1" ht="12.75">
      <c r="A399" s="542"/>
    </row>
    <row r="400" spans="1:1" ht="12.75">
      <c r="A400" s="542"/>
    </row>
    <row r="401" spans="1:1" ht="12.75">
      <c r="A401" s="542"/>
    </row>
    <row r="402" spans="1:1" ht="12.75">
      <c r="A402" s="542"/>
    </row>
    <row r="403" spans="1:1" ht="12.75">
      <c r="A403" s="542"/>
    </row>
    <row r="404" spans="1:1" ht="12.75">
      <c r="A404" s="542"/>
    </row>
    <row r="405" spans="1:1" ht="12.75">
      <c r="A405" s="542"/>
    </row>
    <row r="406" spans="1:1" ht="12.75">
      <c r="A406" s="542"/>
    </row>
    <row r="407" spans="1:1" ht="12.75">
      <c r="A407" s="542"/>
    </row>
    <row r="408" spans="1:1" ht="12.75">
      <c r="A408" s="542"/>
    </row>
    <row r="409" spans="1:1" ht="12.75">
      <c r="A409" s="542"/>
    </row>
    <row r="410" spans="1:1" ht="12.75">
      <c r="A410" s="542"/>
    </row>
    <row r="411" spans="1:1" ht="12.75">
      <c r="A411" s="542"/>
    </row>
    <row r="412" spans="1:1" ht="12.75">
      <c r="A412" s="542"/>
    </row>
    <row r="413" spans="1:1" ht="12.75">
      <c r="A413" s="542"/>
    </row>
    <row r="414" spans="1:1" ht="12.75">
      <c r="A414" s="542"/>
    </row>
    <row r="415" spans="1:1" ht="12.75">
      <c r="A415" s="542"/>
    </row>
    <row r="416" spans="1:1" ht="12.75">
      <c r="A416" s="542"/>
    </row>
    <row r="417" spans="1:1" ht="12.75">
      <c r="A417" s="542"/>
    </row>
    <row r="418" spans="1:1" ht="12.75">
      <c r="A418" s="542"/>
    </row>
    <row r="419" spans="1:1" ht="12.75">
      <c r="A419" s="542"/>
    </row>
    <row r="420" spans="1:1" ht="12.75">
      <c r="A420" s="542"/>
    </row>
    <row r="421" spans="1:1" ht="12.75">
      <c r="A421" s="542"/>
    </row>
    <row r="422" spans="1:1" ht="12.75">
      <c r="A422" s="542"/>
    </row>
    <row r="423" spans="1:1" ht="12.75">
      <c r="A423" s="542"/>
    </row>
    <row r="424" spans="1:1" ht="12.75">
      <c r="A424" s="542"/>
    </row>
    <row r="425" spans="1:1" ht="12.75">
      <c r="A425" s="542"/>
    </row>
    <row r="426" spans="1:1" ht="12.75">
      <c r="A426" s="542"/>
    </row>
    <row r="427" spans="1:1" ht="12.75">
      <c r="A427" s="542"/>
    </row>
    <row r="428" spans="1:1" ht="12.75">
      <c r="A428" s="542"/>
    </row>
    <row r="429" spans="1:1" ht="12.75">
      <c r="A429" s="542"/>
    </row>
    <row r="430" spans="1:1" ht="12.75">
      <c r="A430" s="542"/>
    </row>
    <row r="431" spans="1:1" ht="12.75">
      <c r="A431" s="542"/>
    </row>
    <row r="432" spans="1:1" ht="12.75">
      <c r="A432" s="542"/>
    </row>
    <row r="433" spans="1:1" ht="12.75">
      <c r="A433" s="542"/>
    </row>
    <row r="434" spans="1:1" ht="12.75">
      <c r="A434" s="542"/>
    </row>
    <row r="435" spans="1:1" ht="12.75">
      <c r="A435" s="542"/>
    </row>
    <row r="436" spans="1:1" ht="12.75">
      <c r="A436" s="542"/>
    </row>
    <row r="437" spans="1:1" ht="12.75">
      <c r="A437" s="542"/>
    </row>
    <row r="438" spans="1:1" ht="12.75">
      <c r="A438" s="542"/>
    </row>
    <row r="439" spans="1:1" ht="12.75">
      <c r="A439" s="542"/>
    </row>
    <row r="440" spans="1:1" ht="12.75">
      <c r="A440" s="542"/>
    </row>
    <row r="441" spans="1:1" ht="12.75">
      <c r="A441" s="542"/>
    </row>
    <row r="442" spans="1:1" ht="12.75">
      <c r="A442" s="542"/>
    </row>
    <row r="443" spans="1:1" ht="12.75">
      <c r="A443" s="542"/>
    </row>
    <row r="444" spans="1:1" ht="12.75">
      <c r="A444" s="542"/>
    </row>
    <row r="445" spans="1:1" ht="12.75">
      <c r="A445" s="542"/>
    </row>
    <row r="446" spans="1:1" ht="12.75">
      <c r="A446" s="542"/>
    </row>
    <row r="447" spans="1:1" ht="12.75">
      <c r="A447" s="542"/>
    </row>
    <row r="448" spans="1:1" ht="12.75">
      <c r="A448" s="542"/>
    </row>
    <row r="449" spans="1:1" ht="12.75">
      <c r="A449" s="542"/>
    </row>
    <row r="450" spans="1:1" ht="12.75">
      <c r="A450" s="542"/>
    </row>
    <row r="451" spans="1:1" ht="12.75">
      <c r="A451" s="542"/>
    </row>
    <row r="452" spans="1:1" ht="12.75">
      <c r="A452" s="542"/>
    </row>
    <row r="453" spans="1:1" ht="12.75">
      <c r="A453" s="542"/>
    </row>
    <row r="454" spans="1:1" ht="12.75">
      <c r="A454" s="542"/>
    </row>
    <row r="455" spans="1:1" ht="12.75">
      <c r="A455" s="542"/>
    </row>
    <row r="456" spans="1:1" ht="12.75">
      <c r="A456" s="542"/>
    </row>
    <row r="457" spans="1:1" ht="12.75">
      <c r="A457" s="542"/>
    </row>
    <row r="458" spans="1:1" ht="12.75">
      <c r="A458" s="542"/>
    </row>
    <row r="459" spans="1:1" ht="12.75">
      <c r="A459" s="542"/>
    </row>
    <row r="460" spans="1:1" ht="12.75">
      <c r="A460" s="542"/>
    </row>
    <row r="461" spans="1:1" ht="12.75">
      <c r="A461" s="542"/>
    </row>
    <row r="462" spans="1:1" ht="12.75">
      <c r="A462" s="542"/>
    </row>
    <row r="463" spans="1:1" ht="12.75">
      <c r="A463" s="542"/>
    </row>
    <row r="464" spans="1:1" ht="12.75">
      <c r="A464" s="542"/>
    </row>
    <row r="465" spans="1:1" ht="12.75">
      <c r="A465" s="542"/>
    </row>
    <row r="466" spans="1:1" ht="12.75">
      <c r="A466" s="542"/>
    </row>
    <row r="467" spans="1:1" ht="12.75">
      <c r="A467" s="542"/>
    </row>
    <row r="468" spans="1:1" ht="12.75">
      <c r="A468" s="542"/>
    </row>
    <row r="469" spans="1:1" ht="12.75">
      <c r="A469" s="542"/>
    </row>
    <row r="470" spans="1:1" ht="12.75">
      <c r="A470" s="542"/>
    </row>
    <row r="471" spans="1:1" ht="12.75">
      <c r="A471" s="542"/>
    </row>
    <row r="472" spans="1:1" ht="12.75">
      <c r="A472" s="542"/>
    </row>
    <row r="473" spans="1:1" ht="12.75">
      <c r="A473" s="542"/>
    </row>
    <row r="474" spans="1:1" ht="12.75">
      <c r="A474" s="542"/>
    </row>
    <row r="475" spans="1:1" ht="12.75">
      <c r="A475" s="542"/>
    </row>
    <row r="476" spans="1:1" ht="12.75">
      <c r="A476" s="542"/>
    </row>
    <row r="477" spans="1:1" ht="12.75">
      <c r="A477" s="542"/>
    </row>
    <row r="478" spans="1:1" ht="12.75">
      <c r="A478" s="542"/>
    </row>
    <row r="479" spans="1:1" ht="12.75">
      <c r="A479" s="542"/>
    </row>
    <row r="480" spans="1:1" ht="12.75">
      <c r="A480" s="542"/>
    </row>
    <row r="481" spans="1:1" ht="12.75">
      <c r="A481" s="542"/>
    </row>
    <row r="482" spans="1:1" ht="12.75">
      <c r="A482" s="542"/>
    </row>
    <row r="483" spans="1:1" ht="12.75">
      <c r="A483" s="542"/>
    </row>
    <row r="484" spans="1:1" ht="12.75">
      <c r="A484" s="542"/>
    </row>
    <row r="485" spans="1:1" ht="12.75">
      <c r="A485" s="542"/>
    </row>
    <row r="486" spans="1:1" ht="12.75">
      <c r="A486" s="542"/>
    </row>
    <row r="487" spans="1:1" ht="12.75">
      <c r="A487" s="542"/>
    </row>
    <row r="488" spans="1:1" ht="12.75">
      <c r="A488" s="542"/>
    </row>
    <row r="489" spans="1:1" ht="12.75">
      <c r="A489" s="542"/>
    </row>
    <row r="490" spans="1:1" ht="12.75">
      <c r="A490" s="542"/>
    </row>
    <row r="491" spans="1:1" ht="12.75">
      <c r="A491" s="542"/>
    </row>
    <row r="492" spans="1:1" ht="12.75">
      <c r="A492" s="542"/>
    </row>
    <row r="493" spans="1:1" ht="12.75">
      <c r="A493" s="542"/>
    </row>
    <row r="494" spans="1:1" ht="12.75">
      <c r="A494" s="542"/>
    </row>
    <row r="495" spans="1:1" ht="12.75">
      <c r="A495" s="542"/>
    </row>
    <row r="496" spans="1:1" ht="12.75">
      <c r="A496" s="542"/>
    </row>
    <row r="497" spans="1:1" ht="12.75">
      <c r="A497" s="542"/>
    </row>
    <row r="498" spans="1:1" ht="12.75">
      <c r="A498" s="542"/>
    </row>
    <row r="499" spans="1:1" ht="12.75">
      <c r="A499" s="542"/>
    </row>
    <row r="500" spans="1:1" ht="12.75">
      <c r="A500" s="542"/>
    </row>
    <row r="501" spans="1:1" ht="12.75">
      <c r="A501" s="542"/>
    </row>
    <row r="502" spans="1:1" ht="12.75">
      <c r="A502" s="542"/>
    </row>
    <row r="503" spans="1:1" ht="12.75">
      <c r="A503" s="542"/>
    </row>
    <row r="504" spans="1:1" ht="12.75">
      <c r="A504" s="542"/>
    </row>
    <row r="505" spans="1:1" ht="12.75">
      <c r="A505" s="542"/>
    </row>
    <row r="506" spans="1:1" ht="12.75">
      <c r="A506" s="542"/>
    </row>
    <row r="507" spans="1:1" ht="12.75">
      <c r="A507" s="542"/>
    </row>
    <row r="508" spans="1:1" ht="12.75">
      <c r="A508" s="542"/>
    </row>
    <row r="509" spans="1:1" ht="12.75">
      <c r="A509" s="542"/>
    </row>
    <row r="510" spans="1:1" ht="12.75">
      <c r="A510" s="542"/>
    </row>
    <row r="511" spans="1:1" ht="12.75">
      <c r="A511" s="542"/>
    </row>
    <row r="512" spans="1:1" ht="12.75">
      <c r="A512" s="542"/>
    </row>
    <row r="513" spans="1:1" ht="12.75">
      <c r="A513" s="542"/>
    </row>
    <row r="514" spans="1:1" ht="12.75">
      <c r="A514" s="542"/>
    </row>
    <row r="515" spans="1:1" ht="12.75">
      <c r="A515" s="542"/>
    </row>
    <row r="516" spans="1:1" ht="12.75">
      <c r="A516" s="542"/>
    </row>
    <row r="517" spans="1:1" ht="12.75">
      <c r="A517" s="542"/>
    </row>
    <row r="518" spans="1:1" ht="12.75">
      <c r="A518" s="542"/>
    </row>
    <row r="519" spans="1:1" ht="12.75">
      <c r="A519" s="542"/>
    </row>
    <row r="520" spans="1:1" ht="12.75">
      <c r="A520" s="542"/>
    </row>
    <row r="521" spans="1:1" ht="12.75">
      <c r="A521" s="542"/>
    </row>
    <row r="522" spans="1:1" ht="12.75">
      <c r="A522" s="542"/>
    </row>
    <row r="523" spans="1:1" ht="12.75">
      <c r="A523" s="542"/>
    </row>
    <row r="524" spans="1:1" ht="12.75">
      <c r="A524" s="542"/>
    </row>
    <row r="525" spans="1:1" ht="12.75">
      <c r="A525" s="542"/>
    </row>
    <row r="526" spans="1:1" ht="12.75">
      <c r="A526" s="542"/>
    </row>
    <row r="527" spans="1:1" ht="12.75">
      <c r="A527" s="542"/>
    </row>
    <row r="528" spans="1:1" ht="12.75">
      <c r="A528" s="542"/>
    </row>
    <row r="529" spans="1:1" ht="12.75">
      <c r="A529" s="542"/>
    </row>
    <row r="530" spans="1:1" ht="12.75">
      <c r="A530" s="542"/>
    </row>
    <row r="531" spans="1:1" ht="12.75">
      <c r="A531" s="542"/>
    </row>
    <row r="532" spans="1:1" ht="12.75">
      <c r="A532" s="542"/>
    </row>
    <row r="533" spans="1:1" ht="12.75">
      <c r="A533" s="542"/>
    </row>
    <row r="534" spans="1:1" ht="12.75">
      <c r="A534" s="542"/>
    </row>
    <row r="535" spans="1:1" ht="12.75">
      <c r="A535" s="542"/>
    </row>
    <row r="536" spans="1:1" ht="12.75">
      <c r="A536" s="542"/>
    </row>
    <row r="537" spans="1:1" ht="12.75">
      <c r="A537" s="542"/>
    </row>
    <row r="538" spans="1:1" ht="12.75">
      <c r="A538" s="542"/>
    </row>
    <row r="539" spans="1:1" ht="12.75">
      <c r="A539" s="542"/>
    </row>
    <row r="540" spans="1:1" ht="12.75">
      <c r="A540" s="542"/>
    </row>
    <row r="541" spans="1:1" ht="12.75">
      <c r="A541" s="542"/>
    </row>
    <row r="542" spans="1:1" ht="12.75">
      <c r="A542" s="542"/>
    </row>
    <row r="543" spans="1:1" ht="12.75">
      <c r="A543" s="542"/>
    </row>
    <row r="544" spans="1:1" ht="12.75">
      <c r="A544" s="542"/>
    </row>
    <row r="545" spans="1:1" ht="12.75">
      <c r="A545" s="542"/>
    </row>
    <row r="546" spans="1:1" ht="12.75">
      <c r="A546" s="542"/>
    </row>
    <row r="547" spans="1:1" ht="12.75">
      <c r="A547" s="542"/>
    </row>
    <row r="548" spans="1:1" ht="12.75">
      <c r="A548" s="542"/>
    </row>
    <row r="549" spans="1:1" ht="12.75">
      <c r="A549" s="542"/>
    </row>
    <row r="550" spans="1:1" ht="12.75">
      <c r="A550" s="542"/>
    </row>
    <row r="551" spans="1:1" ht="12.75">
      <c r="A551" s="542"/>
    </row>
    <row r="552" spans="1:1" ht="12.75">
      <c r="A552" s="542"/>
    </row>
    <row r="553" spans="1:1" ht="12.75">
      <c r="A553" s="542"/>
    </row>
    <row r="554" spans="1:1" ht="12.75">
      <c r="A554" s="542"/>
    </row>
    <row r="555" spans="1:1" ht="12.75">
      <c r="A555" s="542"/>
    </row>
    <row r="556" spans="1:1" ht="12.75">
      <c r="A556" s="542"/>
    </row>
    <row r="557" spans="1:1" ht="12.75">
      <c r="A557" s="542"/>
    </row>
    <row r="558" spans="1:1" ht="12.75">
      <c r="A558" s="542"/>
    </row>
    <row r="559" spans="1:1" ht="12.75">
      <c r="A559" s="542"/>
    </row>
    <row r="560" spans="1:1" ht="12.75">
      <c r="A560" s="542"/>
    </row>
    <row r="561" spans="1:1" ht="12.75">
      <c r="A561" s="542"/>
    </row>
    <row r="562" spans="1:1" ht="12.75">
      <c r="A562" s="542"/>
    </row>
    <row r="563" spans="1:1" ht="12.75">
      <c r="A563" s="542"/>
    </row>
    <row r="564" spans="1:1" ht="12.75">
      <c r="A564" s="542"/>
    </row>
    <row r="565" spans="1:1" ht="12.75">
      <c r="A565" s="542"/>
    </row>
    <row r="566" spans="1:1" ht="12.75">
      <c r="A566" s="542"/>
    </row>
    <row r="567" spans="1:1" ht="12.75">
      <c r="A567" s="542"/>
    </row>
    <row r="568" spans="1:1" ht="12.75">
      <c r="A568" s="542"/>
    </row>
    <row r="569" spans="1:1" ht="12.75">
      <c r="A569" s="542"/>
    </row>
    <row r="570" spans="1:1" ht="12.75">
      <c r="A570" s="542"/>
    </row>
    <row r="571" spans="1:1" ht="12.75">
      <c r="A571" s="542"/>
    </row>
    <row r="572" spans="1:1" ht="12.75">
      <c r="A572" s="542"/>
    </row>
    <row r="573" spans="1:1" ht="12.75">
      <c r="A573" s="542"/>
    </row>
    <row r="574" spans="1:1" ht="12.75">
      <c r="A574" s="542"/>
    </row>
    <row r="575" spans="1:1" ht="12.75">
      <c r="A575" s="542"/>
    </row>
    <row r="576" spans="1:1" ht="12.75">
      <c r="A576" s="542"/>
    </row>
    <row r="577" spans="1:1" ht="12.75">
      <c r="A577" s="542"/>
    </row>
    <row r="578" spans="1:1" ht="12.75">
      <c r="A578" s="542"/>
    </row>
    <row r="579" spans="1:1" ht="12.75">
      <c r="A579" s="542"/>
    </row>
    <row r="580" spans="1:1" ht="12.75">
      <c r="A580" s="542"/>
    </row>
    <row r="581" spans="1:1" ht="12.75">
      <c r="A581" s="542"/>
    </row>
    <row r="582" spans="1:1" ht="12.75">
      <c r="A582" s="542"/>
    </row>
    <row r="583" spans="1:1" ht="12.75">
      <c r="A583" s="542"/>
    </row>
    <row r="584" spans="1:1" ht="12.75">
      <c r="A584" s="542"/>
    </row>
    <row r="585" spans="1:1" ht="12.75">
      <c r="A585" s="542"/>
    </row>
    <row r="586" spans="1:1" ht="12.75">
      <c r="A586" s="542"/>
    </row>
    <row r="587" spans="1:1" ht="12.75">
      <c r="A587" s="542"/>
    </row>
    <row r="588" spans="1:1" ht="12.75">
      <c r="A588" s="542"/>
    </row>
    <row r="589" spans="1:1" ht="12.75">
      <c r="A589" s="542"/>
    </row>
    <row r="590" spans="1:1" ht="12.75">
      <c r="A590" s="542"/>
    </row>
    <row r="591" spans="1:1" ht="12.75">
      <c r="A591" s="542"/>
    </row>
    <row r="592" spans="1:1" ht="12.75">
      <c r="A592" s="542"/>
    </row>
    <row r="593" spans="1:1" ht="12.75">
      <c r="A593" s="542"/>
    </row>
    <row r="594" spans="1:1" ht="12.75">
      <c r="A594" s="542"/>
    </row>
    <row r="595" spans="1:1" ht="12.75">
      <c r="A595" s="542"/>
    </row>
    <row r="596" spans="1:1" ht="12.75">
      <c r="A596" s="542"/>
    </row>
    <row r="597" spans="1:1" ht="12.75">
      <c r="A597" s="542"/>
    </row>
    <row r="598" spans="1:1" ht="12.75">
      <c r="A598" s="542"/>
    </row>
    <row r="599" spans="1:1" ht="12.75">
      <c r="A599" s="542"/>
    </row>
    <row r="600" spans="1:1" ht="12.75">
      <c r="A600" s="542"/>
    </row>
    <row r="601" spans="1:1" ht="12.75">
      <c r="A601" s="542"/>
    </row>
    <row r="602" spans="1:1" ht="12.75">
      <c r="A602" s="542"/>
    </row>
    <row r="603" spans="1:1" ht="12.75">
      <c r="A603" s="542"/>
    </row>
    <row r="604" spans="1:1" ht="12.75">
      <c r="A604" s="542"/>
    </row>
    <row r="605" spans="1:1" ht="12.75">
      <c r="A605" s="542"/>
    </row>
    <row r="606" spans="1:1" ht="12.75">
      <c r="A606" s="542"/>
    </row>
    <row r="607" spans="1:1" ht="12.75">
      <c r="A607" s="542"/>
    </row>
    <row r="608" spans="1:1" ht="12.75">
      <c r="A608" s="542"/>
    </row>
    <row r="609" spans="1:1" ht="12.75">
      <c r="A609" s="542"/>
    </row>
    <row r="610" spans="1:1" ht="12.75">
      <c r="A610" s="542"/>
    </row>
    <row r="611" spans="1:1" ht="12.75">
      <c r="A611" s="542"/>
    </row>
    <row r="612" spans="1:1" ht="12.75">
      <c r="A612" s="542"/>
    </row>
    <row r="613" spans="1:1" ht="12.75">
      <c r="A613" s="542"/>
    </row>
    <row r="614" spans="1:1" ht="12.75">
      <c r="A614" s="542"/>
    </row>
    <row r="615" spans="1:1" ht="12.75">
      <c r="A615" s="542"/>
    </row>
    <row r="616" spans="1:1" ht="12.75">
      <c r="A616" s="542"/>
    </row>
    <row r="617" spans="1:1" ht="12.75">
      <c r="A617" s="542"/>
    </row>
    <row r="618" spans="1:1" ht="12.75">
      <c r="A618" s="542"/>
    </row>
    <row r="619" spans="1:1" ht="12.75">
      <c r="A619" s="542"/>
    </row>
    <row r="620" spans="1:1" ht="12.75">
      <c r="A620" s="542"/>
    </row>
    <row r="621" spans="1:1" ht="12.75">
      <c r="A621" s="542"/>
    </row>
    <row r="622" spans="1:1" ht="12.75">
      <c r="A622" s="542"/>
    </row>
    <row r="623" spans="1:1" ht="12.75">
      <c r="A623" s="542"/>
    </row>
    <row r="624" spans="1:1" ht="12.75">
      <c r="A624" s="542"/>
    </row>
    <row r="625" spans="1:1" ht="12.75">
      <c r="A625" s="542"/>
    </row>
    <row r="626" spans="1:1" ht="12.75">
      <c r="A626" s="542"/>
    </row>
    <row r="627" spans="1:1" ht="12.75">
      <c r="A627" s="542"/>
    </row>
    <row r="628" spans="1:1" ht="12.75">
      <c r="A628" s="542"/>
    </row>
    <row r="629" spans="1:1" ht="12.75">
      <c r="A629" s="542"/>
    </row>
    <row r="630" spans="1:1" ht="12.75">
      <c r="A630" s="542"/>
    </row>
    <row r="631" spans="1:1" ht="12.75">
      <c r="A631" s="542"/>
    </row>
    <row r="632" spans="1:1" ht="12.75">
      <c r="A632" s="542"/>
    </row>
    <row r="633" spans="1:1" ht="12.75">
      <c r="A633" s="542"/>
    </row>
    <row r="634" spans="1:1" ht="12.75">
      <c r="A634" s="542"/>
    </row>
    <row r="635" spans="1:1" ht="12.75">
      <c r="A635" s="542"/>
    </row>
    <row r="636" spans="1:1" ht="12.75">
      <c r="A636" s="542"/>
    </row>
    <row r="637" spans="1:1" ht="12.75">
      <c r="A637" s="542"/>
    </row>
    <row r="638" spans="1:1" ht="12.75">
      <c r="A638" s="542"/>
    </row>
    <row r="639" spans="1:1" ht="12.75">
      <c r="A639" s="542"/>
    </row>
    <row r="640" spans="1:1" ht="12.75">
      <c r="A640" s="542"/>
    </row>
    <row r="641" spans="1:1" ht="12.75">
      <c r="A641" s="542"/>
    </row>
    <row r="642" spans="1:1" ht="12.75">
      <c r="A642" s="542"/>
    </row>
    <row r="643" spans="1:1" ht="12.75">
      <c r="A643" s="542"/>
    </row>
    <row r="644" spans="1:1" ht="12.75">
      <c r="A644" s="542"/>
    </row>
    <row r="645" spans="1:1" ht="12.75">
      <c r="A645" s="542"/>
    </row>
    <row r="646" spans="1:1" ht="12.75">
      <c r="A646" s="542"/>
    </row>
    <row r="647" spans="1:1" ht="12.75">
      <c r="A647" s="542"/>
    </row>
    <row r="648" spans="1:1" ht="12.75">
      <c r="A648" s="542"/>
    </row>
    <row r="649" spans="1:1" ht="12.75">
      <c r="A649" s="542"/>
    </row>
    <row r="650" spans="1:1" ht="12.75">
      <c r="A650" s="542"/>
    </row>
    <row r="651" spans="1:1" ht="12.75">
      <c r="A651" s="542"/>
    </row>
    <row r="652" spans="1:1" ht="12.75">
      <c r="A652" s="542"/>
    </row>
    <row r="653" spans="1:1" ht="12.75">
      <c r="A653" s="542"/>
    </row>
    <row r="654" spans="1:1" ht="12.75">
      <c r="A654" s="542"/>
    </row>
    <row r="655" spans="1:1" ht="12.75">
      <c r="A655" s="542"/>
    </row>
    <row r="656" spans="1:1" ht="12.75">
      <c r="A656" s="542"/>
    </row>
    <row r="657" spans="1:1" ht="12.75">
      <c r="A657" s="542"/>
    </row>
    <row r="658" spans="1:1" ht="12.75">
      <c r="A658" s="542"/>
    </row>
    <row r="659" spans="1:1" ht="12.75">
      <c r="A659" s="542"/>
    </row>
    <row r="660" spans="1:1" ht="12.75">
      <c r="A660" s="542"/>
    </row>
    <row r="661" spans="1:1" ht="12.75">
      <c r="A661" s="542"/>
    </row>
    <row r="662" spans="1:1" ht="12.75">
      <c r="A662" s="542"/>
    </row>
    <row r="663" spans="1:1" ht="12.75">
      <c r="A663" s="542"/>
    </row>
    <row r="664" spans="1:1" ht="12.75">
      <c r="A664" s="542"/>
    </row>
    <row r="665" spans="1:1" ht="12.75">
      <c r="A665" s="542"/>
    </row>
    <row r="666" spans="1:1" ht="12.75">
      <c r="A666" s="542"/>
    </row>
    <row r="667" spans="1:1" ht="12.75">
      <c r="A667" s="542"/>
    </row>
    <row r="668" spans="1:1" ht="12.75">
      <c r="A668" s="542"/>
    </row>
    <row r="669" spans="1:1" ht="12.75">
      <c r="A669" s="542"/>
    </row>
    <row r="670" spans="1:1" ht="12.75">
      <c r="A670" s="542"/>
    </row>
    <row r="671" spans="1:1" ht="12.75">
      <c r="A671" s="542"/>
    </row>
    <row r="672" spans="1:1" ht="12.75">
      <c r="A672" s="542"/>
    </row>
    <row r="673" spans="1:1" ht="12.75">
      <c r="A673" s="542"/>
    </row>
    <row r="674" spans="1:1" ht="12.75">
      <c r="A674" s="542"/>
    </row>
    <row r="675" spans="1:1" ht="12.75">
      <c r="A675" s="542"/>
    </row>
    <row r="676" spans="1:1" ht="12.75">
      <c r="A676" s="542"/>
    </row>
    <row r="677" spans="1:1" ht="12.75">
      <c r="A677" s="542"/>
    </row>
    <row r="678" spans="1:1" ht="12.75">
      <c r="A678" s="542"/>
    </row>
    <row r="679" spans="1:1" ht="12.75">
      <c r="A679" s="542"/>
    </row>
    <row r="680" spans="1:1" ht="12.75">
      <c r="A680" s="542"/>
    </row>
    <row r="681" spans="1:1" ht="12.75">
      <c r="A681" s="542"/>
    </row>
    <row r="682" spans="1:1" ht="12.75">
      <c r="A682" s="542"/>
    </row>
    <row r="683" spans="1:1" ht="12.75">
      <c r="A683" s="542"/>
    </row>
    <row r="684" spans="1:1" ht="12.75">
      <c r="A684" s="542"/>
    </row>
    <row r="685" spans="1:1" ht="12.75">
      <c r="A685" s="542"/>
    </row>
    <row r="686" spans="1:1" ht="12.75">
      <c r="A686" s="542"/>
    </row>
    <row r="687" spans="1:1" ht="12.75">
      <c r="A687" s="542"/>
    </row>
    <row r="688" spans="1:1" ht="12.75">
      <c r="A688" s="542"/>
    </row>
    <row r="689" spans="1:1" ht="12.75">
      <c r="A689" s="542"/>
    </row>
    <row r="690" spans="1:1" ht="12.75">
      <c r="A690" s="542"/>
    </row>
    <row r="691" spans="1:1" ht="12.75">
      <c r="A691" s="542"/>
    </row>
    <row r="692" spans="1:1" ht="12.75">
      <c r="A692" s="542"/>
    </row>
    <row r="693" spans="1:1" ht="12.75">
      <c r="A693" s="542"/>
    </row>
    <row r="694" spans="1:1" ht="12.75">
      <c r="A694" s="542"/>
    </row>
    <row r="695" spans="1:1" ht="12.75">
      <c r="A695" s="542"/>
    </row>
    <row r="696" spans="1:1" ht="12.75">
      <c r="A696" s="542"/>
    </row>
    <row r="697" spans="1:1" ht="12.75">
      <c r="A697" s="542"/>
    </row>
    <row r="698" spans="1:1" ht="12.75">
      <c r="A698" s="542"/>
    </row>
    <row r="699" spans="1:1" ht="12.75">
      <c r="A699" s="542"/>
    </row>
    <row r="700" spans="1:1" ht="12.75">
      <c r="A700" s="542"/>
    </row>
    <row r="701" spans="1:1" ht="12.75">
      <c r="A701" s="542"/>
    </row>
    <row r="702" spans="1:1" ht="12.75">
      <c r="A702" s="542"/>
    </row>
    <row r="703" spans="1:1" ht="12.75">
      <c r="A703" s="542"/>
    </row>
    <row r="704" spans="1:1" ht="12.75">
      <c r="A704" s="542"/>
    </row>
    <row r="705" spans="1:1" ht="12.75">
      <c r="A705" s="542"/>
    </row>
    <row r="706" spans="1:1" ht="12.75">
      <c r="A706" s="542"/>
    </row>
    <row r="707" spans="1:1" ht="12.75">
      <c r="A707" s="542"/>
    </row>
    <row r="708" spans="1:1" ht="12.75">
      <c r="A708" s="542"/>
    </row>
    <row r="709" spans="1:1" ht="12.75">
      <c r="A709" s="542"/>
    </row>
    <row r="710" spans="1:1" ht="12.75">
      <c r="A710" s="542"/>
    </row>
    <row r="711" spans="1:1" ht="12.75">
      <c r="A711" s="542"/>
    </row>
    <row r="712" spans="1:1" ht="12.75">
      <c r="A712" s="542"/>
    </row>
    <row r="713" spans="1:1" ht="12.75">
      <c r="A713" s="542"/>
    </row>
    <row r="714" spans="1:1" ht="12.75">
      <c r="A714" s="542"/>
    </row>
    <row r="715" spans="1:1" ht="12.75">
      <c r="A715" s="542"/>
    </row>
    <row r="716" spans="1:1" ht="12.75">
      <c r="A716" s="542"/>
    </row>
    <row r="717" spans="1:1" ht="12.75">
      <c r="A717" s="542"/>
    </row>
    <row r="718" spans="1:1" ht="12.75">
      <c r="A718" s="542"/>
    </row>
    <row r="719" spans="1:1" ht="12.75">
      <c r="A719" s="542"/>
    </row>
    <row r="720" spans="1:1" ht="12.75">
      <c r="A720" s="542"/>
    </row>
    <row r="721" spans="1:1" ht="12.75">
      <c r="A721" s="542"/>
    </row>
    <row r="722" spans="1:1" ht="12.75">
      <c r="A722" s="542"/>
    </row>
    <row r="723" spans="1:1" ht="12.75">
      <c r="A723" s="542"/>
    </row>
    <row r="724" spans="1:1" ht="12.75">
      <c r="A724" s="542"/>
    </row>
    <row r="725" spans="1:1" ht="12.75">
      <c r="A725" s="542"/>
    </row>
    <row r="726" spans="1:1" ht="12.75">
      <c r="A726" s="542"/>
    </row>
    <row r="727" spans="1:1" ht="12.75">
      <c r="A727" s="542"/>
    </row>
    <row r="728" spans="1:1" ht="12.75">
      <c r="A728" s="542"/>
    </row>
    <row r="729" spans="1:1" ht="12.75">
      <c r="A729" s="542"/>
    </row>
    <row r="730" spans="1:1" ht="12.75">
      <c r="A730" s="542"/>
    </row>
    <row r="731" spans="1:1" ht="12.75">
      <c r="A731" s="542"/>
    </row>
    <row r="732" spans="1:1" ht="12.75">
      <c r="A732" s="542"/>
    </row>
    <row r="733" spans="1:1" ht="12.75">
      <c r="A733" s="542"/>
    </row>
    <row r="734" spans="1:1" ht="12.75">
      <c r="A734" s="542"/>
    </row>
    <row r="735" spans="1:1" ht="12.75">
      <c r="A735" s="542"/>
    </row>
    <row r="736" spans="1:1" ht="12.75">
      <c r="A736" s="542"/>
    </row>
    <row r="737" spans="1:1" ht="12.75">
      <c r="A737" s="542"/>
    </row>
    <row r="738" spans="1:1" ht="12.75">
      <c r="A738" s="542"/>
    </row>
    <row r="739" spans="1:1" ht="12.75">
      <c r="A739" s="542"/>
    </row>
    <row r="740" spans="1:1" ht="12.75">
      <c r="A740" s="542"/>
    </row>
    <row r="741" spans="1:1" ht="12.75">
      <c r="A741" s="542"/>
    </row>
    <row r="742" spans="1:1" ht="12.75">
      <c r="A742" s="542"/>
    </row>
    <row r="743" spans="1:1" ht="12.75">
      <c r="A743" s="542"/>
    </row>
    <row r="744" spans="1:1" ht="12.75">
      <c r="A744" s="542"/>
    </row>
    <row r="745" spans="1:1" ht="12.75">
      <c r="A745" s="542"/>
    </row>
    <row r="746" spans="1:1" ht="12.75">
      <c r="A746" s="542"/>
    </row>
    <row r="747" spans="1:1" ht="12.75">
      <c r="A747" s="542"/>
    </row>
    <row r="748" spans="1:1" ht="12.75">
      <c r="A748" s="542"/>
    </row>
    <row r="749" spans="1:1" ht="12.75">
      <c r="A749" s="542"/>
    </row>
    <row r="750" spans="1:1" ht="12.75">
      <c r="A750" s="542"/>
    </row>
    <row r="751" spans="1:1" ht="12.75">
      <c r="A751" s="542"/>
    </row>
    <row r="752" spans="1:1" ht="12.75">
      <c r="A752" s="542"/>
    </row>
    <row r="753" spans="1:1" ht="12.75">
      <c r="A753" s="542"/>
    </row>
    <row r="754" spans="1:1" ht="12.75">
      <c r="A754" s="542"/>
    </row>
    <row r="755" spans="1:1" ht="12.75">
      <c r="A755" s="542"/>
    </row>
    <row r="756" spans="1:1" ht="12.75">
      <c r="A756" s="542"/>
    </row>
    <row r="757" spans="1:1" ht="12.75">
      <c r="A757" s="542"/>
    </row>
    <row r="758" spans="1:1" ht="12.75">
      <c r="A758" s="542"/>
    </row>
    <row r="759" spans="1:1" ht="12.75">
      <c r="A759" s="542"/>
    </row>
    <row r="760" spans="1:1" ht="12.75">
      <c r="A760" s="542"/>
    </row>
    <row r="761" spans="1:1" ht="12.75">
      <c r="A761" s="542"/>
    </row>
    <row r="762" spans="1:1" ht="12.75">
      <c r="A762" s="542"/>
    </row>
    <row r="763" spans="1:1" ht="12.75">
      <c r="A763" s="542"/>
    </row>
    <row r="764" spans="1:1" ht="12.75">
      <c r="A764" s="542"/>
    </row>
    <row r="765" spans="1:1" ht="12.75">
      <c r="A765" s="542"/>
    </row>
    <row r="766" spans="1:1" ht="12.75">
      <c r="A766" s="542"/>
    </row>
    <row r="767" spans="1:1" ht="12.75">
      <c r="A767" s="542"/>
    </row>
    <row r="768" spans="1:1" ht="12.75">
      <c r="A768" s="542"/>
    </row>
    <row r="769" spans="1:1" ht="12.75">
      <c r="A769" s="542"/>
    </row>
    <row r="770" spans="1:1" ht="12.75">
      <c r="A770" s="542"/>
    </row>
    <row r="771" spans="1:1" ht="12.75">
      <c r="A771" s="542"/>
    </row>
    <row r="772" spans="1:1" ht="12.75">
      <c r="A772" s="542"/>
    </row>
    <row r="773" spans="1:1" ht="12.75">
      <c r="A773" s="542"/>
    </row>
    <row r="774" spans="1:1" ht="12.75">
      <c r="A774" s="542"/>
    </row>
    <row r="775" spans="1:1" ht="12.75">
      <c r="A775" s="542"/>
    </row>
    <row r="776" spans="1:1" ht="12.75">
      <c r="A776" s="542"/>
    </row>
    <row r="777" spans="1:1" ht="12.75">
      <c r="A777" s="542"/>
    </row>
    <row r="778" spans="1:1" ht="12.75">
      <c r="A778" s="542"/>
    </row>
    <row r="779" spans="1:1" ht="12.75">
      <c r="A779" s="542"/>
    </row>
    <row r="780" spans="1:1" ht="12.75">
      <c r="A780" s="542"/>
    </row>
    <row r="781" spans="1:1" ht="12.75">
      <c r="A781" s="542"/>
    </row>
    <row r="782" spans="1:1" ht="12.75">
      <c r="A782" s="542"/>
    </row>
    <row r="783" spans="1:1" ht="12.75">
      <c r="A783" s="542"/>
    </row>
    <row r="784" spans="1:1" ht="12.75">
      <c r="A784" s="542"/>
    </row>
    <row r="785" spans="1:1" ht="12.75">
      <c r="A785" s="542"/>
    </row>
    <row r="786" spans="1:1" ht="12.75">
      <c r="A786" s="542"/>
    </row>
    <row r="787" spans="1:1" ht="12.75">
      <c r="A787" s="542"/>
    </row>
    <row r="788" spans="1:1" ht="12.75">
      <c r="A788" s="542"/>
    </row>
    <row r="789" spans="1:1" ht="12.75">
      <c r="A789" s="542"/>
    </row>
    <row r="790" spans="1:1" ht="12.75">
      <c r="A790" s="542"/>
    </row>
    <row r="791" spans="1:1" ht="12.75">
      <c r="A791" s="542"/>
    </row>
    <row r="792" spans="1:1" ht="12.75">
      <c r="A792" s="542"/>
    </row>
    <row r="793" spans="1:1" ht="12.75">
      <c r="A793" s="542"/>
    </row>
    <row r="794" spans="1:1" ht="12.75">
      <c r="A794" s="542"/>
    </row>
    <row r="795" spans="1:1" ht="12.75">
      <c r="A795" s="542"/>
    </row>
    <row r="796" spans="1:1" ht="12.75">
      <c r="A796" s="542"/>
    </row>
    <row r="797" spans="1:1" ht="12.75">
      <c r="A797" s="542"/>
    </row>
    <row r="798" spans="1:1" ht="12.75">
      <c r="A798" s="542"/>
    </row>
    <row r="799" spans="1:1" ht="12.75">
      <c r="A799" s="542"/>
    </row>
    <row r="800" spans="1:1" ht="12.75">
      <c r="A800" s="542"/>
    </row>
    <row r="801" spans="1:1" ht="12.75">
      <c r="A801" s="542"/>
    </row>
    <row r="802" spans="1:1" ht="12.75">
      <c r="A802" s="542"/>
    </row>
    <row r="803" spans="1:1" ht="12.75">
      <c r="A803" s="542"/>
    </row>
    <row r="804" spans="1:1" ht="12.75">
      <c r="A804" s="542"/>
    </row>
    <row r="805" spans="1:1" ht="12.75">
      <c r="A805" s="542"/>
    </row>
    <row r="806" spans="1:1" ht="12.75">
      <c r="A806" s="542"/>
    </row>
    <row r="807" spans="1:1" ht="12.75">
      <c r="A807" s="542"/>
    </row>
    <row r="808" spans="1:1" ht="12.75">
      <c r="A808" s="542"/>
    </row>
    <row r="809" spans="1:1" ht="12.75">
      <c r="A809" s="542"/>
    </row>
    <row r="810" spans="1:1" ht="12.75">
      <c r="A810" s="542"/>
    </row>
    <row r="811" spans="1:1" ht="12.75">
      <c r="A811" s="542"/>
    </row>
    <row r="812" spans="1:1" ht="12.75">
      <c r="A812" s="542"/>
    </row>
    <row r="813" spans="1:1" ht="12.75">
      <c r="A813" s="542"/>
    </row>
    <row r="814" spans="1:1" ht="12.75">
      <c r="A814" s="542"/>
    </row>
    <row r="815" spans="1:1" ht="12.75">
      <c r="A815" s="542"/>
    </row>
    <row r="816" spans="1:1" ht="12.75">
      <c r="A816" s="542"/>
    </row>
    <row r="817" spans="1:1" ht="12.75">
      <c r="A817" s="542"/>
    </row>
    <row r="818" spans="1:1" ht="12.75">
      <c r="A818" s="542"/>
    </row>
    <row r="819" spans="1:1" ht="12.75">
      <c r="A819" s="542"/>
    </row>
    <row r="820" spans="1:1" ht="12.75">
      <c r="A820" s="542"/>
    </row>
    <row r="821" spans="1:1" ht="12.75">
      <c r="A821" s="542"/>
    </row>
    <row r="822" spans="1:1" ht="12.75">
      <c r="A822" s="542"/>
    </row>
    <row r="823" spans="1:1" ht="12.75">
      <c r="A823" s="542"/>
    </row>
    <row r="824" spans="1:1" ht="12.75">
      <c r="A824" s="542"/>
    </row>
    <row r="825" spans="1:1" ht="12.75">
      <c r="A825" s="542"/>
    </row>
    <row r="826" spans="1:1" ht="12.75">
      <c r="A826" s="542"/>
    </row>
    <row r="827" spans="1:1" ht="12.75">
      <c r="A827" s="542"/>
    </row>
    <row r="828" spans="1:1" ht="12.75">
      <c r="A828" s="542"/>
    </row>
    <row r="829" spans="1:1" ht="12.75">
      <c r="A829" s="542"/>
    </row>
    <row r="830" spans="1:1" ht="12.75">
      <c r="A830" s="542"/>
    </row>
    <row r="831" spans="1:1" ht="12.75">
      <c r="A831" s="542"/>
    </row>
    <row r="832" spans="1:1" ht="12.75">
      <c r="A832" s="542"/>
    </row>
    <row r="833" spans="1:1" ht="12.75">
      <c r="A833" s="542"/>
    </row>
  </sheetData>
  <mergeCells count="25">
    <mergeCell ref="AA4:AA6"/>
    <mergeCell ref="AB49:AC49"/>
    <mergeCell ref="C5:D5"/>
    <mergeCell ref="E5:F5"/>
    <mergeCell ref="M4:N5"/>
    <mergeCell ref="O4:P5"/>
    <mergeCell ref="Q4:R5"/>
    <mergeCell ref="S4:T5"/>
    <mergeCell ref="U4:V5"/>
    <mergeCell ref="A43:A49"/>
    <mergeCell ref="A2:H2"/>
    <mergeCell ref="T3:AA3"/>
    <mergeCell ref="A4:A6"/>
    <mergeCell ref="B4:B6"/>
    <mergeCell ref="C4:H4"/>
    <mergeCell ref="I4:J5"/>
    <mergeCell ref="K4:L5"/>
    <mergeCell ref="G5:H5"/>
    <mergeCell ref="A8:A14"/>
    <mergeCell ref="A15:A21"/>
    <mergeCell ref="A22:A28"/>
    <mergeCell ref="A29:A35"/>
    <mergeCell ref="A36:A42"/>
    <mergeCell ref="W4:X5"/>
    <mergeCell ref="Y4:Z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31"/>
  <sheetViews>
    <sheetView workbookViewId="0">
      <selection activeCell="F17" sqref="F17"/>
    </sheetView>
  </sheetViews>
  <sheetFormatPr defaultRowHeight="12.75"/>
  <cols>
    <col min="1" max="1" width="4.140625" customWidth="1"/>
    <col min="2" max="2" width="7.42578125" customWidth="1"/>
    <col min="3" max="3" width="20.140625" customWidth="1"/>
    <col min="5" max="5" width="17" customWidth="1"/>
    <col min="6" max="6" width="12.28515625" customWidth="1"/>
    <col min="8" max="8" width="13.42578125" customWidth="1"/>
  </cols>
  <sheetData>
    <row r="3" spans="2:9" ht="34.5" customHeight="1">
      <c r="B3" s="826" t="s">
        <v>207</v>
      </c>
      <c r="C3" s="826" t="s">
        <v>169</v>
      </c>
      <c r="D3" s="827" t="s">
        <v>2060</v>
      </c>
      <c r="E3" s="828"/>
      <c r="F3" s="827" t="s">
        <v>209</v>
      </c>
      <c r="G3" s="828"/>
      <c r="H3" s="827" t="s">
        <v>2061</v>
      </c>
      <c r="I3" s="828"/>
    </row>
    <row r="4" spans="2:9" ht="14.25">
      <c r="B4" s="826"/>
      <c r="C4" s="826"/>
      <c r="D4" s="668" t="s">
        <v>211</v>
      </c>
      <c r="E4" s="668" t="s">
        <v>2062</v>
      </c>
      <c r="F4" s="668" t="s">
        <v>211</v>
      </c>
      <c r="G4" s="668" t="s">
        <v>2062</v>
      </c>
      <c r="H4" s="668" t="s">
        <v>211</v>
      </c>
      <c r="I4" s="668" t="s">
        <v>2062</v>
      </c>
    </row>
    <row r="5" spans="2:9" ht="15.75">
      <c r="B5" s="669">
        <v>1</v>
      </c>
      <c r="C5" s="669" t="s">
        <v>2034</v>
      </c>
      <c r="D5" s="664">
        <v>596</v>
      </c>
      <c r="E5" s="664">
        <v>0</v>
      </c>
      <c r="F5" s="664">
        <v>873</v>
      </c>
      <c r="G5" s="664">
        <v>0</v>
      </c>
      <c r="H5" s="665">
        <v>1.46</v>
      </c>
      <c r="I5" s="665" t="e">
        <v>#DIV/0!</v>
      </c>
    </row>
    <row r="6" spans="2:9" ht="15.75">
      <c r="B6" s="669">
        <v>2</v>
      </c>
      <c r="C6" s="669" t="s">
        <v>2035</v>
      </c>
      <c r="D6" s="664">
        <v>0</v>
      </c>
      <c r="E6" s="664">
        <v>571</v>
      </c>
      <c r="F6" s="664">
        <v>4</v>
      </c>
      <c r="G6" s="664">
        <v>348</v>
      </c>
      <c r="H6" s="665" t="e">
        <v>#DIV/0!</v>
      </c>
      <c r="I6" s="665">
        <v>0.61</v>
      </c>
    </row>
    <row r="7" spans="2:9" ht="15.75">
      <c r="B7" s="669">
        <v>3</v>
      </c>
      <c r="C7" s="669" t="s">
        <v>2036</v>
      </c>
      <c r="D7" s="664">
        <v>302</v>
      </c>
      <c r="E7" s="664">
        <v>541</v>
      </c>
      <c r="F7" s="664">
        <v>18</v>
      </c>
      <c r="G7" s="664">
        <v>349</v>
      </c>
      <c r="H7" s="665">
        <v>0.06</v>
      </c>
      <c r="I7" s="665">
        <v>0.65</v>
      </c>
    </row>
    <row r="8" spans="2:9" ht="15.75">
      <c r="B8" s="823" t="s">
        <v>2063</v>
      </c>
      <c r="C8" s="823"/>
      <c r="D8" s="666">
        <v>898</v>
      </c>
      <c r="E8" s="666">
        <v>1112</v>
      </c>
      <c r="F8" s="666">
        <v>895</v>
      </c>
      <c r="G8" s="666">
        <v>699</v>
      </c>
      <c r="H8" s="667">
        <v>1</v>
      </c>
      <c r="I8" s="667">
        <v>0.63</v>
      </c>
    </row>
    <row r="9" spans="2:9" ht="15.75">
      <c r="B9" s="669">
        <v>1</v>
      </c>
      <c r="C9" s="669" t="s">
        <v>0</v>
      </c>
      <c r="D9" s="663">
        <v>14</v>
      </c>
      <c r="E9" s="663">
        <v>250</v>
      </c>
      <c r="F9" s="663">
        <v>23</v>
      </c>
      <c r="G9" s="663">
        <v>353</v>
      </c>
      <c r="H9" s="665">
        <v>1.64</v>
      </c>
      <c r="I9" s="665">
        <v>1.41</v>
      </c>
    </row>
    <row r="10" spans="2:9" ht="15.75">
      <c r="B10" s="669">
        <v>2</v>
      </c>
      <c r="C10" s="669" t="s">
        <v>1</v>
      </c>
      <c r="D10" s="663">
        <v>28</v>
      </c>
      <c r="E10" s="663">
        <v>789</v>
      </c>
      <c r="F10" s="663">
        <v>58</v>
      </c>
      <c r="G10" s="663">
        <v>227</v>
      </c>
      <c r="H10" s="665">
        <v>2.0699999999999998</v>
      </c>
      <c r="I10" s="665">
        <v>0.28999999999999998</v>
      </c>
    </row>
    <row r="11" spans="2:9" ht="15.75">
      <c r="B11" s="669">
        <v>3</v>
      </c>
      <c r="C11" s="669" t="s">
        <v>2</v>
      </c>
      <c r="D11" s="663">
        <v>6</v>
      </c>
      <c r="E11" s="663">
        <v>523</v>
      </c>
      <c r="F11" s="663">
        <v>5</v>
      </c>
      <c r="G11" s="663">
        <v>130</v>
      </c>
      <c r="H11" s="665">
        <v>0.83</v>
      </c>
      <c r="I11" s="665">
        <v>0.25</v>
      </c>
    </row>
    <row r="12" spans="2:9" ht="15.75">
      <c r="B12" s="669">
        <v>4</v>
      </c>
      <c r="C12" s="669" t="s">
        <v>3</v>
      </c>
      <c r="D12" s="663">
        <v>4</v>
      </c>
      <c r="E12" s="663">
        <v>312</v>
      </c>
      <c r="F12" s="663">
        <v>19</v>
      </c>
      <c r="G12" s="663">
        <v>101</v>
      </c>
      <c r="H12" s="665">
        <v>4.75</v>
      </c>
      <c r="I12" s="665">
        <v>0.32</v>
      </c>
    </row>
    <row r="13" spans="2:9" ht="15.75">
      <c r="B13" s="669">
        <v>5</v>
      </c>
      <c r="C13" s="669" t="s">
        <v>4</v>
      </c>
      <c r="D13" s="663">
        <v>23</v>
      </c>
      <c r="E13" s="663">
        <v>1226</v>
      </c>
      <c r="F13" s="663">
        <v>52</v>
      </c>
      <c r="G13" s="663">
        <v>407</v>
      </c>
      <c r="H13" s="665">
        <v>2.2599999999999998</v>
      </c>
      <c r="I13" s="665">
        <v>0.33</v>
      </c>
    </row>
    <row r="14" spans="2:9" ht="15.75">
      <c r="B14" s="823" t="s">
        <v>110</v>
      </c>
      <c r="C14" s="823"/>
      <c r="D14" s="666">
        <v>75</v>
      </c>
      <c r="E14" s="666">
        <v>3100</v>
      </c>
      <c r="F14" s="666">
        <v>157</v>
      </c>
      <c r="G14" s="666">
        <v>1218</v>
      </c>
      <c r="H14" s="667">
        <v>2.09</v>
      </c>
      <c r="I14" s="667">
        <v>0.39</v>
      </c>
    </row>
    <row r="15" spans="2:9" ht="15.75">
      <c r="B15" s="669">
        <v>1</v>
      </c>
      <c r="C15" s="669" t="s">
        <v>2064</v>
      </c>
      <c r="D15" s="664">
        <v>143</v>
      </c>
      <c r="E15" s="664">
        <v>352</v>
      </c>
      <c r="F15" s="663">
        <v>152</v>
      </c>
      <c r="G15" s="663">
        <v>352</v>
      </c>
      <c r="H15" s="665">
        <f>F15/D15</f>
        <v>1.0629370629370629</v>
      </c>
      <c r="I15" s="665">
        <f>G15/E15</f>
        <v>1</v>
      </c>
    </row>
    <row r="16" spans="2:9" ht="15.75">
      <c r="B16" s="669">
        <v>2</v>
      </c>
      <c r="C16" s="669" t="s">
        <v>2065</v>
      </c>
      <c r="D16" s="663">
        <v>50</v>
      </c>
      <c r="E16" s="663">
        <v>113</v>
      </c>
      <c r="F16" s="663">
        <v>50</v>
      </c>
      <c r="G16" s="663">
        <f>83+30</f>
        <v>113</v>
      </c>
      <c r="H16" s="665">
        <f t="shared" ref="H16:I19" si="0">F16/D16</f>
        <v>1</v>
      </c>
      <c r="I16" s="665">
        <f t="shared" si="0"/>
        <v>1</v>
      </c>
    </row>
    <row r="17" spans="2:9" ht="15.75">
      <c r="B17" s="669">
        <v>3</v>
      </c>
      <c r="C17" s="669" t="s">
        <v>2066</v>
      </c>
      <c r="D17" s="663">
        <v>31</v>
      </c>
      <c r="E17" s="663">
        <v>253</v>
      </c>
      <c r="F17" s="663">
        <v>15</v>
      </c>
      <c r="G17" s="663">
        <v>230</v>
      </c>
      <c r="H17" s="665">
        <f t="shared" si="0"/>
        <v>0.4838709677419355</v>
      </c>
      <c r="I17" s="665">
        <f t="shared" si="0"/>
        <v>0.90909090909090906</v>
      </c>
    </row>
    <row r="18" spans="2:9" ht="15.75">
      <c r="B18" s="669">
        <v>4</v>
      </c>
      <c r="C18" s="669" t="s">
        <v>2067</v>
      </c>
      <c r="D18" s="663">
        <v>30</v>
      </c>
      <c r="E18" s="663">
        <v>172</v>
      </c>
      <c r="F18" s="663">
        <v>32</v>
      </c>
      <c r="G18" s="663">
        <v>117</v>
      </c>
      <c r="H18" s="665">
        <f t="shared" si="0"/>
        <v>1.0666666666666667</v>
      </c>
      <c r="I18" s="665">
        <f t="shared" si="0"/>
        <v>0.68023255813953487</v>
      </c>
    </row>
    <row r="19" spans="2:9" ht="15.75">
      <c r="B19" s="823" t="s">
        <v>2068</v>
      </c>
      <c r="C19" s="823"/>
      <c r="D19" s="666">
        <f>SUM(D15:D18)</f>
        <v>254</v>
      </c>
      <c r="E19" s="666">
        <f t="shared" ref="E19:G19" si="1">SUM(E15:E18)</f>
        <v>890</v>
      </c>
      <c r="F19" s="666">
        <f t="shared" si="1"/>
        <v>249</v>
      </c>
      <c r="G19" s="666">
        <f t="shared" si="1"/>
        <v>812</v>
      </c>
      <c r="H19" s="667">
        <f t="shared" si="0"/>
        <v>0.98031496062992129</v>
      </c>
      <c r="I19" s="667">
        <f t="shared" si="0"/>
        <v>0.91235955056179774</v>
      </c>
    </row>
    <row r="20" spans="2:9" ht="15.75">
      <c r="B20" s="669">
        <v>1</v>
      </c>
      <c r="C20" s="669" t="s">
        <v>2069</v>
      </c>
      <c r="D20" s="664">
        <v>311</v>
      </c>
      <c r="E20" s="664">
        <v>1542</v>
      </c>
      <c r="F20" s="664">
        <v>226</v>
      </c>
      <c r="G20" s="664">
        <v>352</v>
      </c>
      <c r="H20" s="665">
        <v>0.73</v>
      </c>
      <c r="I20" s="665">
        <v>0.23</v>
      </c>
    </row>
    <row r="21" spans="2:9" ht="15.75">
      <c r="B21" s="669">
        <v>2</v>
      </c>
      <c r="C21" s="669" t="s">
        <v>2070</v>
      </c>
      <c r="D21" s="663">
        <v>0</v>
      </c>
      <c r="E21" s="664">
        <v>731</v>
      </c>
      <c r="F21" s="663">
        <v>0</v>
      </c>
      <c r="G21" s="664">
        <v>181</v>
      </c>
      <c r="H21" s="665" t="e">
        <v>#DIV/0!</v>
      </c>
      <c r="I21" s="665">
        <v>0.25</v>
      </c>
    </row>
    <row r="22" spans="2:9" ht="15.75">
      <c r="B22" s="669">
        <v>3</v>
      </c>
      <c r="C22" s="669" t="s">
        <v>2071</v>
      </c>
      <c r="D22" s="663">
        <v>0</v>
      </c>
      <c r="E22" s="664">
        <v>646</v>
      </c>
      <c r="F22" s="663">
        <v>0</v>
      </c>
      <c r="G22" s="664">
        <v>202</v>
      </c>
      <c r="H22" s="665" t="e">
        <v>#DIV/0!</v>
      </c>
      <c r="I22" s="665">
        <v>0.31</v>
      </c>
    </row>
    <row r="23" spans="2:9" ht="15.75">
      <c r="B23" s="669">
        <v>4</v>
      </c>
      <c r="C23" s="669" t="s">
        <v>2072</v>
      </c>
      <c r="D23" s="663">
        <v>0</v>
      </c>
      <c r="E23" s="664">
        <v>309</v>
      </c>
      <c r="F23" s="663">
        <v>0</v>
      </c>
      <c r="G23" s="664">
        <v>93</v>
      </c>
      <c r="H23" s="665" t="e">
        <v>#DIV/0!</v>
      </c>
      <c r="I23" s="665">
        <v>0.3</v>
      </c>
    </row>
    <row r="24" spans="2:9" ht="15.75">
      <c r="B24" s="824" t="s">
        <v>2073</v>
      </c>
      <c r="C24" s="825"/>
      <c r="D24" s="666">
        <v>311</v>
      </c>
      <c r="E24" s="666">
        <v>3228</v>
      </c>
      <c r="F24" s="666">
        <v>226</v>
      </c>
      <c r="G24" s="666">
        <v>828</v>
      </c>
      <c r="H24" s="667">
        <v>0.73</v>
      </c>
      <c r="I24" s="667">
        <v>0.26</v>
      </c>
    </row>
    <row r="25" spans="2:9" ht="15.75">
      <c r="B25" s="669">
        <v>1</v>
      </c>
      <c r="C25" s="669" t="s">
        <v>2051</v>
      </c>
      <c r="D25" s="664">
        <v>139</v>
      </c>
      <c r="E25" s="664">
        <v>316</v>
      </c>
      <c r="F25" s="664">
        <v>139</v>
      </c>
      <c r="G25" s="664">
        <v>378</v>
      </c>
      <c r="H25" s="665">
        <v>1</v>
      </c>
      <c r="I25" s="665">
        <v>1.2</v>
      </c>
    </row>
    <row r="26" spans="2:9" ht="15.75">
      <c r="B26" s="669">
        <v>2</v>
      </c>
      <c r="C26" s="669" t="s">
        <v>2074</v>
      </c>
      <c r="D26" s="664">
        <v>131</v>
      </c>
      <c r="E26" s="664">
        <v>185</v>
      </c>
      <c r="F26" s="664">
        <v>111</v>
      </c>
      <c r="G26" s="664">
        <v>275</v>
      </c>
      <c r="H26" s="665">
        <v>0.85</v>
      </c>
      <c r="I26" s="665">
        <v>1.49</v>
      </c>
    </row>
    <row r="27" spans="2:9" ht="15.75">
      <c r="B27" s="669">
        <v>3</v>
      </c>
      <c r="C27" s="669" t="s">
        <v>2075</v>
      </c>
      <c r="D27" s="664">
        <v>0</v>
      </c>
      <c r="E27" s="664">
        <v>310</v>
      </c>
      <c r="F27" s="664">
        <v>0</v>
      </c>
      <c r="G27" s="664">
        <v>261</v>
      </c>
      <c r="H27" s="665" t="e">
        <v>#DIV/0!</v>
      </c>
      <c r="I27" s="665">
        <v>0.84</v>
      </c>
    </row>
    <row r="28" spans="2:9" ht="15.75">
      <c r="B28" s="669">
        <v>4</v>
      </c>
      <c r="C28" s="669" t="s">
        <v>2076</v>
      </c>
      <c r="D28" s="664">
        <v>0</v>
      </c>
      <c r="E28" s="664">
        <v>107</v>
      </c>
      <c r="F28" s="664">
        <v>0</v>
      </c>
      <c r="G28" s="664">
        <v>289</v>
      </c>
      <c r="H28" s="665" t="e">
        <v>#DIV/0!</v>
      </c>
      <c r="I28" s="665">
        <v>2.7</v>
      </c>
    </row>
    <row r="29" spans="2:9" ht="15.75">
      <c r="B29" s="669">
        <v>5</v>
      </c>
      <c r="C29" s="669" t="s">
        <v>2077</v>
      </c>
      <c r="D29" s="664">
        <v>0</v>
      </c>
      <c r="E29" s="664">
        <v>68</v>
      </c>
      <c r="F29" s="664">
        <v>0</v>
      </c>
      <c r="G29" s="664">
        <v>131</v>
      </c>
      <c r="H29" s="665" t="e">
        <v>#DIV/0!</v>
      </c>
      <c r="I29" s="665">
        <v>1.93</v>
      </c>
    </row>
    <row r="30" spans="2:9" ht="15.75">
      <c r="B30" s="823" t="s">
        <v>2078</v>
      </c>
      <c r="C30" s="823"/>
      <c r="D30" s="666">
        <v>270</v>
      </c>
      <c r="E30" s="666">
        <v>986</v>
      </c>
      <c r="F30" s="666">
        <v>250</v>
      </c>
      <c r="G30" s="666">
        <v>1334</v>
      </c>
      <c r="H30" s="667">
        <v>0.93</v>
      </c>
      <c r="I30" s="667">
        <v>1.35</v>
      </c>
    </row>
    <row r="31" spans="2:9" ht="15.75">
      <c r="B31" s="823" t="s">
        <v>2079</v>
      </c>
      <c r="C31" s="823"/>
      <c r="D31" s="666">
        <f>D8+D14+D19+D24+D30</f>
        <v>1808</v>
      </c>
      <c r="E31" s="666">
        <f t="shared" ref="E31:I31" si="2">E8+E14+E19+E24+E30</f>
        <v>9316</v>
      </c>
      <c r="F31" s="666">
        <f t="shared" si="2"/>
        <v>1777</v>
      </c>
      <c r="G31" s="666">
        <f t="shared" si="2"/>
        <v>4891</v>
      </c>
      <c r="H31" s="667">
        <f t="shared" si="2"/>
        <v>5.7303149606299204</v>
      </c>
      <c r="I31" s="667">
        <f t="shared" si="2"/>
        <v>3.5423595505617977</v>
      </c>
    </row>
  </sheetData>
  <mergeCells count="11">
    <mergeCell ref="B8:C8"/>
    <mergeCell ref="B3:B4"/>
    <mergeCell ref="C3:C4"/>
    <mergeCell ref="D3:E3"/>
    <mergeCell ref="F3:G3"/>
    <mergeCell ref="H3:I3"/>
    <mergeCell ref="B14:C14"/>
    <mergeCell ref="B19:C19"/>
    <mergeCell ref="B24:C24"/>
    <mergeCell ref="B30:C30"/>
    <mergeCell ref="B31:C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outlinePr summaryBelow="0" summaryRight="0"/>
  </sheetPr>
  <dimension ref="A1:U511"/>
  <sheetViews>
    <sheetView tabSelected="1" workbookViewId="0">
      <pane ySplit="2" topLeftCell="A6" activePane="bottomLeft" state="frozen"/>
      <selection activeCell="D18" sqref="D18"/>
      <selection pane="bottomLeft" activeCell="F26" sqref="F26"/>
    </sheetView>
  </sheetViews>
  <sheetFormatPr defaultColWidth="12.5703125" defaultRowHeight="15" customHeight="1"/>
  <cols>
    <col min="1" max="1" width="3.42578125" customWidth="1"/>
    <col min="2" max="2" width="4" customWidth="1"/>
    <col min="3" max="3" width="9.140625" customWidth="1"/>
    <col min="4" max="4" width="19.140625" customWidth="1"/>
    <col min="6" max="6" width="10.42578125" customWidth="1"/>
    <col min="7" max="7" width="11.42578125" customWidth="1"/>
    <col min="8" max="8" width="13.28515625" customWidth="1"/>
    <col min="9" max="9" width="13.85546875" customWidth="1"/>
    <col min="10" max="10" width="14.140625" customWidth="1"/>
    <col min="11" max="11" width="10.85546875" customWidth="1"/>
    <col min="12" max="12" width="11.7109375" customWidth="1"/>
    <col min="13" max="14" width="15.140625" customWidth="1"/>
  </cols>
  <sheetData>
    <row r="1" spans="1:21" ht="15" customHeight="1">
      <c r="A1" s="1"/>
      <c r="B1" s="1"/>
      <c r="C1" s="532"/>
      <c r="D1" s="532"/>
      <c r="E1" s="532"/>
      <c r="F1" s="532"/>
      <c r="G1" s="532"/>
      <c r="H1" s="533"/>
      <c r="I1" s="1"/>
      <c r="J1" s="1"/>
      <c r="K1" s="1"/>
      <c r="L1" s="1"/>
      <c r="M1" s="1"/>
      <c r="N1" s="1"/>
      <c r="O1" s="1"/>
      <c r="P1" s="1"/>
      <c r="Q1" s="1"/>
      <c r="R1" s="1"/>
      <c r="S1" s="534"/>
      <c r="T1" s="534"/>
      <c r="U1" s="534"/>
    </row>
    <row r="2" spans="1:21" ht="15" customHeight="1">
      <c r="A2" s="1"/>
      <c r="B2" s="696" t="s">
        <v>116</v>
      </c>
      <c r="C2" s="681"/>
      <c r="D2" s="681"/>
      <c r="E2" s="532"/>
      <c r="F2" s="532"/>
      <c r="G2" s="532"/>
      <c r="H2" s="533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1" ht="15" customHeight="1">
      <c r="A3" s="1"/>
      <c r="B3" s="232"/>
      <c r="C3" s="536"/>
      <c r="D3" s="536"/>
      <c r="E3" s="536"/>
      <c r="F3" s="536"/>
      <c r="G3" s="536"/>
      <c r="H3" s="537"/>
      <c r="I3" s="232"/>
      <c r="J3" s="232"/>
      <c r="K3" s="232"/>
      <c r="L3" s="232"/>
      <c r="M3" s="232"/>
      <c r="N3" s="1"/>
      <c r="O3" s="1"/>
      <c r="P3" s="1"/>
      <c r="Q3" s="1"/>
      <c r="R3" s="1"/>
    </row>
    <row r="4" spans="1:21" ht="15" customHeight="1">
      <c r="A4" s="1"/>
      <c r="B4" s="538"/>
      <c r="C4" s="532"/>
      <c r="D4" s="532"/>
      <c r="E4" s="532"/>
      <c r="F4" s="532"/>
      <c r="G4" s="539" t="s">
        <v>1933</v>
      </c>
      <c r="H4" s="533"/>
      <c r="I4" s="1"/>
      <c r="J4" s="1"/>
      <c r="K4" s="1"/>
      <c r="L4" s="1"/>
      <c r="M4" s="1"/>
      <c r="N4" s="1"/>
      <c r="O4" s="1"/>
      <c r="P4" s="1"/>
      <c r="Q4" s="1"/>
      <c r="R4" s="1"/>
    </row>
    <row r="5" spans="1:21" ht="15" customHeight="1">
      <c r="C5" s="540"/>
      <c r="D5" s="540"/>
      <c r="E5" s="540"/>
      <c r="F5" s="540"/>
      <c r="G5" s="540"/>
      <c r="H5" s="541"/>
    </row>
    <row r="6" spans="1:21" ht="81.75" customHeight="1">
      <c r="B6" s="829" t="s">
        <v>1929</v>
      </c>
      <c r="C6" s="830" t="s">
        <v>1930</v>
      </c>
      <c r="D6" s="830" t="s">
        <v>1931</v>
      </c>
      <c r="E6" s="831" t="s">
        <v>2031</v>
      </c>
      <c r="F6" s="832" t="s">
        <v>2032</v>
      </c>
      <c r="G6" s="833" t="s">
        <v>2027</v>
      </c>
      <c r="H6" s="833" t="s">
        <v>2028</v>
      </c>
      <c r="I6" s="833" t="s">
        <v>2029</v>
      </c>
      <c r="J6" s="833" t="s">
        <v>2030</v>
      </c>
      <c r="K6" s="833" t="s">
        <v>1932</v>
      </c>
      <c r="L6" s="833" t="s">
        <v>121</v>
      </c>
    </row>
    <row r="7" spans="1:21" ht="15" customHeight="1">
      <c r="B7" s="834">
        <v>1</v>
      </c>
      <c r="C7" s="834"/>
      <c r="D7" s="837" t="s">
        <v>2105</v>
      </c>
      <c r="E7" s="835" t="s">
        <v>2089</v>
      </c>
      <c r="F7" s="836"/>
      <c r="G7" s="836">
        <v>2766568.0000000005</v>
      </c>
      <c r="H7" s="836">
        <v>324133.99999999994</v>
      </c>
      <c r="I7" s="836">
        <v>9584</v>
      </c>
      <c r="J7" s="836">
        <v>3081118.0000000005</v>
      </c>
      <c r="K7" s="836"/>
      <c r="L7" s="836"/>
    </row>
    <row r="8" spans="1:21" ht="15" customHeight="1">
      <c r="B8" s="834">
        <v>2</v>
      </c>
      <c r="C8" s="836"/>
      <c r="D8" s="836"/>
      <c r="E8" s="835" t="s">
        <v>2090</v>
      </c>
      <c r="F8" s="836"/>
      <c r="G8" s="836">
        <v>1976036</v>
      </c>
      <c r="H8" s="836">
        <v>288278.32</v>
      </c>
      <c r="I8" s="836">
        <v>14343</v>
      </c>
      <c r="J8" s="836">
        <v>2249971.3200000003</v>
      </c>
      <c r="K8" s="836"/>
      <c r="L8" s="836"/>
    </row>
    <row r="9" spans="1:21" ht="15" customHeight="1">
      <c r="B9" s="834">
        <v>3</v>
      </c>
      <c r="C9" s="836"/>
      <c r="D9" s="836"/>
      <c r="E9" s="835" t="s">
        <v>2091</v>
      </c>
      <c r="F9" s="836"/>
      <c r="G9" s="836">
        <v>673647.00000000023</v>
      </c>
      <c r="H9" s="836">
        <v>254225.00000000003</v>
      </c>
      <c r="I9" s="836">
        <v>11215</v>
      </c>
      <c r="J9" s="836">
        <v>916657.00000000023</v>
      </c>
      <c r="K9" s="836">
        <v>210000</v>
      </c>
      <c r="L9" s="836"/>
    </row>
    <row r="10" spans="1:21" ht="15" customHeight="1">
      <c r="B10" s="834">
        <v>4</v>
      </c>
      <c r="C10" s="836"/>
      <c r="D10" s="836"/>
      <c r="E10" s="835" t="s">
        <v>2092</v>
      </c>
      <c r="F10" s="836"/>
      <c r="G10" s="836">
        <v>162069</v>
      </c>
      <c r="H10" s="836">
        <v>28068.000000000004</v>
      </c>
      <c r="I10" s="836">
        <v>566</v>
      </c>
      <c r="J10" s="836">
        <v>189571</v>
      </c>
      <c r="K10" s="836"/>
      <c r="L10" s="836"/>
    </row>
    <row r="11" spans="1:21" ht="15" customHeight="1">
      <c r="B11" s="834">
        <v>5</v>
      </c>
      <c r="C11" s="836"/>
      <c r="D11" s="836"/>
      <c r="E11" s="835" t="s">
        <v>2093</v>
      </c>
      <c r="F11" s="836"/>
      <c r="G11" s="836">
        <v>471332.74</v>
      </c>
      <c r="H11" s="836">
        <v>102344.55000000002</v>
      </c>
      <c r="I11" s="836">
        <v>5733</v>
      </c>
      <c r="J11" s="836">
        <v>567944.29</v>
      </c>
      <c r="K11" s="836"/>
      <c r="L11" s="836"/>
    </row>
    <row r="12" spans="1:21" ht="15" customHeight="1">
      <c r="B12" s="834">
        <v>6</v>
      </c>
      <c r="C12" s="836"/>
      <c r="D12" s="836"/>
      <c r="E12" s="835" t="s">
        <v>2094</v>
      </c>
      <c r="F12" s="836"/>
      <c r="G12" s="836">
        <v>654265</v>
      </c>
      <c r="H12" s="836">
        <v>140288.99999999997</v>
      </c>
      <c r="I12" s="836">
        <v>9132</v>
      </c>
      <c r="J12" s="836">
        <v>785422</v>
      </c>
      <c r="K12" s="836">
        <v>211077</v>
      </c>
      <c r="L12" s="836"/>
    </row>
    <row r="13" spans="1:21" ht="21.75">
      <c r="B13" s="834">
        <v>7</v>
      </c>
      <c r="C13" s="836"/>
      <c r="D13" s="836"/>
      <c r="E13" s="835" t="s">
        <v>2095</v>
      </c>
      <c r="F13" s="836"/>
      <c r="G13" s="836">
        <v>559350</v>
      </c>
      <c r="H13" s="836">
        <v>189797.36</v>
      </c>
      <c r="I13" s="836">
        <v>6118</v>
      </c>
      <c r="J13" s="836">
        <v>743029.36</v>
      </c>
      <c r="K13" s="836"/>
      <c r="L13" s="836"/>
    </row>
    <row r="14" spans="1:21" ht="21.75">
      <c r="B14" s="834">
        <v>8</v>
      </c>
      <c r="C14" s="836"/>
      <c r="D14" s="836"/>
      <c r="E14" s="835" t="s">
        <v>2096</v>
      </c>
      <c r="F14" s="836"/>
      <c r="G14" s="836">
        <v>311153.83</v>
      </c>
      <c r="H14" s="836">
        <v>148865.18</v>
      </c>
      <c r="I14" s="836">
        <v>4592</v>
      </c>
      <c r="J14" s="836">
        <v>455427.00999999995</v>
      </c>
      <c r="K14" s="836">
        <v>90000</v>
      </c>
      <c r="L14" s="836"/>
    </row>
    <row r="15" spans="1:21" ht="21.75">
      <c r="B15" s="834">
        <v>9</v>
      </c>
      <c r="C15" s="836"/>
      <c r="D15" s="836"/>
      <c r="E15" s="835" t="s">
        <v>2097</v>
      </c>
      <c r="F15" s="836"/>
      <c r="G15" s="836">
        <v>274830.44999999995</v>
      </c>
      <c r="H15" s="836">
        <v>146844.51</v>
      </c>
      <c r="I15" s="836">
        <v>9217</v>
      </c>
      <c r="J15" s="836">
        <v>412457.95999999996</v>
      </c>
      <c r="K15" s="836">
        <v>420388</v>
      </c>
      <c r="L15" s="836"/>
    </row>
    <row r="16" spans="1:21" ht="21.75">
      <c r="B16" s="834">
        <v>10</v>
      </c>
      <c r="C16" s="836"/>
      <c r="D16" s="836"/>
      <c r="E16" s="835" t="s">
        <v>2098</v>
      </c>
      <c r="F16" s="836"/>
      <c r="G16" s="836">
        <v>1038893</v>
      </c>
      <c r="H16" s="836">
        <v>214161.00000000006</v>
      </c>
      <c r="I16" s="836">
        <v>6159</v>
      </c>
      <c r="J16" s="836">
        <v>1246895</v>
      </c>
      <c r="K16" s="836"/>
      <c r="L16" s="836"/>
    </row>
    <row r="17" spans="2:12" ht="21.75">
      <c r="B17" s="834">
        <v>11</v>
      </c>
      <c r="C17" s="836"/>
      <c r="D17" s="836"/>
      <c r="E17" s="835" t="s">
        <v>2103</v>
      </c>
      <c r="F17" s="836"/>
      <c r="G17" s="836">
        <v>376370.00000000006</v>
      </c>
      <c r="H17" s="836">
        <v>73627</v>
      </c>
      <c r="I17" s="836">
        <v>2233</v>
      </c>
      <c r="J17" s="836">
        <v>447764.00000000012</v>
      </c>
      <c r="K17" s="836"/>
      <c r="L17" s="836"/>
    </row>
    <row r="18" spans="2:12" ht="21.75">
      <c r="B18" s="834">
        <v>12</v>
      </c>
      <c r="C18" s="836"/>
      <c r="D18" s="836"/>
      <c r="E18" s="835" t="s">
        <v>2099</v>
      </c>
      <c r="F18" s="836"/>
      <c r="G18" s="836">
        <v>2159147</v>
      </c>
      <c r="H18" s="836">
        <v>258507.00000000003</v>
      </c>
      <c r="I18" s="836">
        <v>13042</v>
      </c>
      <c r="J18" s="836">
        <v>2404612</v>
      </c>
      <c r="K18" s="836"/>
      <c r="L18" s="836"/>
    </row>
    <row r="19" spans="2:12" ht="21.75">
      <c r="B19" s="834">
        <v>13</v>
      </c>
      <c r="C19" s="836"/>
      <c r="D19" s="836"/>
      <c r="E19" s="835" t="s">
        <v>2100</v>
      </c>
      <c r="F19" s="836"/>
      <c r="G19" s="836">
        <v>1054790</v>
      </c>
      <c r="H19" s="836">
        <v>163087.99999999997</v>
      </c>
      <c r="I19" s="836">
        <v>9905</v>
      </c>
      <c r="J19" s="836">
        <v>1207973</v>
      </c>
      <c r="K19" s="836">
        <v>213000</v>
      </c>
      <c r="L19" s="836"/>
    </row>
    <row r="20" spans="2:12" ht="21.75">
      <c r="B20" s="834">
        <v>14</v>
      </c>
      <c r="C20" s="836"/>
      <c r="D20" s="836"/>
      <c r="E20" s="835" t="s">
        <v>2101</v>
      </c>
      <c r="F20" s="836"/>
      <c r="G20" s="836">
        <v>1174551.9999999998</v>
      </c>
      <c r="H20" s="836">
        <v>230012.00000000003</v>
      </c>
      <c r="I20" s="836">
        <v>8539</v>
      </c>
      <c r="J20" s="836">
        <v>1396025</v>
      </c>
      <c r="K20" s="836">
        <v>200000</v>
      </c>
      <c r="L20" s="836"/>
    </row>
    <row r="21" spans="2:12" ht="21.75">
      <c r="B21" s="834">
        <v>15</v>
      </c>
      <c r="C21" s="836"/>
      <c r="D21" s="836"/>
      <c r="E21" s="835" t="s">
        <v>2104</v>
      </c>
      <c r="F21" s="836"/>
      <c r="G21" s="836">
        <v>994350.00000000012</v>
      </c>
      <c r="H21" s="836">
        <v>197426.87000000002</v>
      </c>
      <c r="I21" s="836">
        <v>10378</v>
      </c>
      <c r="J21" s="836">
        <v>1181398.8700000003</v>
      </c>
      <c r="K21" s="836">
        <v>213000</v>
      </c>
      <c r="L21" s="836"/>
    </row>
    <row r="22" spans="2:12" ht="21.75">
      <c r="B22" s="834">
        <v>16</v>
      </c>
      <c r="C22" s="836"/>
      <c r="D22" s="836"/>
      <c r="E22" s="835" t="s">
        <v>2102</v>
      </c>
      <c r="F22" s="836"/>
      <c r="G22" s="836">
        <v>440514.68</v>
      </c>
      <c r="H22" s="836">
        <v>143741.99999999997</v>
      </c>
      <c r="I22" s="836">
        <v>4908</v>
      </c>
      <c r="J22" s="836">
        <v>579348.67999999993</v>
      </c>
      <c r="K22" s="836"/>
      <c r="L22" s="836"/>
    </row>
    <row r="23" spans="2:12" ht="12.75">
      <c r="B23" s="836"/>
      <c r="C23" s="836"/>
      <c r="D23" s="836" t="s">
        <v>14</v>
      </c>
      <c r="E23" s="836"/>
      <c r="F23" s="836"/>
      <c r="G23" s="836">
        <f>SUM(G7:G22)</f>
        <v>15087868.699999999</v>
      </c>
      <c r="H23" s="836">
        <f>SUM(H7:H22)</f>
        <v>2903409.79</v>
      </c>
      <c r="I23" s="836">
        <f>SUM(I7:I22)</f>
        <v>125664</v>
      </c>
      <c r="J23" s="836">
        <f>SUM(J7:J22)</f>
        <v>17865614.490000002</v>
      </c>
      <c r="K23" s="836">
        <f>SUM(K7:K22)</f>
        <v>1557465</v>
      </c>
      <c r="L23" s="836"/>
    </row>
    <row r="24" spans="2:12" ht="12.75"/>
    <row r="25" spans="2:12" ht="12.75"/>
    <row r="26" spans="2:12" ht="12.75"/>
    <row r="27" spans="2:12" ht="12.75"/>
    <row r="28" spans="2:12" ht="12.75"/>
    <row r="29" spans="2:12" ht="12.75"/>
    <row r="30" spans="2:12" ht="12.75"/>
    <row r="31" spans="2:12" ht="12.75"/>
    <row r="32" spans="2:12" ht="12.75"/>
    <row r="33" ht="12.75"/>
    <row r="34" ht="12.75"/>
    <row r="35" ht="12.75"/>
    <row r="36" ht="12.75"/>
    <row r="37" ht="12.75"/>
    <row r="38" ht="12.75"/>
    <row r="39" ht="12.75"/>
    <row r="40" ht="12.75"/>
    <row r="41" ht="12.75"/>
    <row r="42" ht="12.75"/>
    <row r="43" ht="12.75"/>
    <row r="44" ht="12.75"/>
    <row r="45" ht="12.75"/>
    <row r="46" ht="12.75"/>
    <row r="47" ht="12.75"/>
    <row r="48" ht="12.75"/>
    <row r="49" ht="12.75"/>
    <row r="50" ht="12.75"/>
    <row r="51" ht="12.75"/>
    <row r="52" ht="12.75"/>
    <row r="53" ht="12.75"/>
    <row r="54" ht="12.75"/>
    <row r="55" ht="12.75"/>
    <row r="56" ht="12.75"/>
    <row r="57" ht="12.75"/>
    <row r="58" ht="12.75"/>
    <row r="59" ht="12.75"/>
    <row r="60" ht="12.75"/>
    <row r="61" ht="12.75"/>
    <row r="62" ht="12.75"/>
    <row r="63" ht="12.75"/>
    <row r="64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ht="12.75"/>
    <row r="157" ht="12.75"/>
    <row r="158" ht="12.75"/>
    <row r="159" ht="12.75"/>
    <row r="160" ht="12.75"/>
    <row r="161" spans="3:8" ht="12.75"/>
    <row r="162" spans="3:8" ht="12.75"/>
    <row r="163" spans="3:8" ht="12.75"/>
    <row r="164" spans="3:8" ht="12.75"/>
    <row r="165" spans="3:8" ht="12.75"/>
    <row r="166" spans="3:8" ht="12.75"/>
    <row r="167" spans="3:8" ht="12.75"/>
    <row r="168" spans="3:8" ht="12.75"/>
    <row r="169" spans="3:8" ht="19.5" customHeight="1"/>
    <row r="170" spans="3:8" ht="12.75"/>
    <row r="171" spans="3:8" ht="19.5" customHeight="1"/>
    <row r="172" spans="3:8" ht="12.75"/>
    <row r="173" spans="3:8" ht="12.75"/>
    <row r="174" spans="3:8" ht="12.75"/>
    <row r="175" spans="3:8" ht="18.75">
      <c r="C175" s="540"/>
      <c r="D175" s="540"/>
      <c r="E175" s="540"/>
      <c r="F175" s="540"/>
      <c r="G175" s="540"/>
      <c r="H175" s="541"/>
    </row>
    <row r="176" spans="3:8" ht="18.75">
      <c r="C176" s="540"/>
      <c r="D176" s="540"/>
      <c r="E176" s="540"/>
      <c r="F176" s="540"/>
      <c r="G176" s="540"/>
      <c r="H176" s="541"/>
    </row>
    <row r="177" spans="3:8" ht="18.75">
      <c r="C177" s="540"/>
      <c r="D177" s="540"/>
      <c r="E177" s="540"/>
      <c r="F177" s="540"/>
      <c r="G177" s="540"/>
      <c r="H177" s="541"/>
    </row>
    <row r="178" spans="3:8" ht="18.75">
      <c r="C178" s="540"/>
      <c r="D178" s="540"/>
      <c r="E178" s="540"/>
      <c r="F178" s="540"/>
      <c r="G178" s="540"/>
      <c r="H178" s="541"/>
    </row>
    <row r="179" spans="3:8" ht="18.75">
      <c r="C179" s="540"/>
      <c r="D179" s="540"/>
      <c r="E179" s="540"/>
      <c r="F179" s="540"/>
      <c r="G179" s="540"/>
      <c r="H179" s="541"/>
    </row>
    <row r="180" spans="3:8" ht="18.75">
      <c r="C180" s="540"/>
      <c r="D180" s="540"/>
      <c r="E180" s="540"/>
      <c r="F180" s="540"/>
      <c r="G180" s="540"/>
      <c r="H180" s="541"/>
    </row>
    <row r="181" spans="3:8" ht="18.75">
      <c r="C181" s="540"/>
      <c r="D181" s="540"/>
      <c r="E181" s="540"/>
      <c r="F181" s="540"/>
      <c r="G181" s="540"/>
      <c r="H181" s="541"/>
    </row>
    <row r="182" spans="3:8" ht="18.75">
      <c r="C182" s="540"/>
      <c r="D182" s="540"/>
      <c r="E182" s="540"/>
      <c r="F182" s="540"/>
      <c r="G182" s="540"/>
      <c r="H182" s="541"/>
    </row>
    <row r="183" spans="3:8" ht="18.75">
      <c r="C183" s="540"/>
      <c r="D183" s="540"/>
      <c r="E183" s="540"/>
      <c r="F183" s="540"/>
      <c r="G183" s="540"/>
      <c r="H183" s="541"/>
    </row>
    <row r="184" spans="3:8" ht="18.75">
      <c r="C184" s="540"/>
      <c r="D184" s="540"/>
      <c r="E184" s="540"/>
      <c r="F184" s="540"/>
      <c r="G184" s="540"/>
      <c r="H184" s="541"/>
    </row>
    <row r="185" spans="3:8" ht="18.75">
      <c r="C185" s="540"/>
      <c r="D185" s="540"/>
      <c r="E185" s="540"/>
      <c r="F185" s="540"/>
      <c r="G185" s="540"/>
      <c r="H185" s="541"/>
    </row>
    <row r="186" spans="3:8" ht="18.75">
      <c r="C186" s="540"/>
      <c r="D186" s="540"/>
      <c r="E186" s="540"/>
      <c r="F186" s="540"/>
      <c r="G186" s="540"/>
      <c r="H186" s="541"/>
    </row>
    <row r="187" spans="3:8" ht="18.75">
      <c r="C187" s="540"/>
      <c r="D187" s="540"/>
      <c r="E187" s="540"/>
      <c r="F187" s="540"/>
      <c r="G187" s="540"/>
      <c r="H187" s="541"/>
    </row>
    <row r="188" spans="3:8" ht="18.75">
      <c r="C188" s="540"/>
      <c r="D188" s="540"/>
      <c r="E188" s="540"/>
      <c r="F188" s="540"/>
      <c r="G188" s="540"/>
      <c r="H188" s="541"/>
    </row>
    <row r="189" spans="3:8" ht="18.75">
      <c r="C189" s="540"/>
      <c r="D189" s="540"/>
      <c r="E189" s="540"/>
      <c r="F189" s="540"/>
      <c r="G189" s="540"/>
      <c r="H189" s="541"/>
    </row>
    <row r="190" spans="3:8" ht="18.75">
      <c r="C190" s="540"/>
      <c r="D190" s="540"/>
      <c r="E190" s="540"/>
      <c r="F190" s="540"/>
      <c r="G190" s="540"/>
      <c r="H190" s="541"/>
    </row>
    <row r="191" spans="3:8" ht="18.75">
      <c r="C191" s="540"/>
      <c r="D191" s="540"/>
      <c r="E191" s="540"/>
      <c r="F191" s="540"/>
      <c r="G191" s="540"/>
      <c r="H191" s="541"/>
    </row>
    <row r="192" spans="3:8" ht="18.75">
      <c r="C192" s="540"/>
      <c r="D192" s="540"/>
      <c r="E192" s="540"/>
      <c r="F192" s="540"/>
      <c r="G192" s="540"/>
      <c r="H192" s="541"/>
    </row>
    <row r="193" spans="3:8" ht="18.75">
      <c r="C193" s="540"/>
      <c r="D193" s="540"/>
      <c r="E193" s="540"/>
      <c r="F193" s="540"/>
      <c r="G193" s="540"/>
      <c r="H193" s="541"/>
    </row>
    <row r="194" spans="3:8" ht="18.75">
      <c r="C194" s="540"/>
      <c r="D194" s="540"/>
      <c r="E194" s="540"/>
      <c r="F194" s="540"/>
      <c r="G194" s="540"/>
      <c r="H194" s="541"/>
    </row>
    <row r="195" spans="3:8" ht="18.75">
      <c r="C195" s="540"/>
      <c r="D195" s="540"/>
      <c r="E195" s="540"/>
      <c r="F195" s="540"/>
      <c r="G195" s="540"/>
      <c r="H195" s="541"/>
    </row>
    <row r="196" spans="3:8" ht="18.75">
      <c r="C196" s="540"/>
      <c r="D196" s="540"/>
      <c r="E196" s="540"/>
      <c r="F196" s="540"/>
      <c r="G196" s="540"/>
      <c r="H196" s="541"/>
    </row>
    <row r="197" spans="3:8" ht="18.75">
      <c r="C197" s="540"/>
      <c r="D197" s="540"/>
      <c r="E197" s="540"/>
      <c r="F197" s="540"/>
      <c r="G197" s="540"/>
      <c r="H197" s="541"/>
    </row>
    <row r="198" spans="3:8" ht="18.75">
      <c r="C198" s="540"/>
      <c r="D198" s="540"/>
      <c r="E198" s="540"/>
      <c r="F198" s="540"/>
      <c r="G198" s="540"/>
      <c r="H198" s="541"/>
    </row>
    <row r="199" spans="3:8" ht="18.75">
      <c r="C199" s="540"/>
      <c r="D199" s="540"/>
      <c r="E199" s="540"/>
      <c r="F199" s="540"/>
      <c r="G199" s="540"/>
      <c r="H199" s="541"/>
    </row>
    <row r="200" spans="3:8" ht="18.75">
      <c r="C200" s="540"/>
      <c r="D200" s="540"/>
      <c r="E200" s="540"/>
      <c r="F200" s="540"/>
      <c r="G200" s="540"/>
      <c r="H200" s="541"/>
    </row>
    <row r="201" spans="3:8" ht="18.75">
      <c r="C201" s="540"/>
      <c r="D201" s="540"/>
      <c r="E201" s="540"/>
      <c r="F201" s="540"/>
      <c r="G201" s="540"/>
      <c r="H201" s="541"/>
    </row>
    <row r="202" spans="3:8" ht="18.75">
      <c r="C202" s="540"/>
      <c r="D202" s="540"/>
      <c r="E202" s="540"/>
      <c r="F202" s="540"/>
      <c r="G202" s="540"/>
      <c r="H202" s="541"/>
    </row>
    <row r="203" spans="3:8" ht="18.75">
      <c r="C203" s="540"/>
      <c r="D203" s="540"/>
      <c r="E203" s="540"/>
      <c r="F203" s="540"/>
      <c r="G203" s="540"/>
      <c r="H203" s="541"/>
    </row>
    <row r="204" spans="3:8" ht="18.75">
      <c r="C204" s="540"/>
      <c r="D204" s="540"/>
      <c r="E204" s="540"/>
      <c r="F204" s="540"/>
      <c r="G204" s="540"/>
      <c r="H204" s="541"/>
    </row>
    <row r="205" spans="3:8" ht="18.75">
      <c r="C205" s="540"/>
      <c r="D205" s="540"/>
      <c r="E205" s="540"/>
      <c r="F205" s="540"/>
      <c r="G205" s="540"/>
      <c r="H205" s="541"/>
    </row>
    <row r="206" spans="3:8" ht="18.75">
      <c r="C206" s="540"/>
      <c r="D206" s="540"/>
      <c r="E206" s="540"/>
      <c r="F206" s="540"/>
      <c r="G206" s="540"/>
      <c r="H206" s="541"/>
    </row>
    <row r="207" spans="3:8" ht="18.75">
      <c r="C207" s="540"/>
      <c r="D207" s="540"/>
      <c r="E207" s="540"/>
      <c r="F207" s="540"/>
      <c r="G207" s="540"/>
      <c r="H207" s="541"/>
    </row>
    <row r="208" spans="3:8" ht="18.75">
      <c r="C208" s="540"/>
      <c r="D208" s="540"/>
      <c r="E208" s="540"/>
      <c r="F208" s="540"/>
      <c r="G208" s="540"/>
      <c r="H208" s="541"/>
    </row>
    <row r="209" spans="3:8" ht="18.75">
      <c r="C209" s="540"/>
      <c r="D209" s="540"/>
      <c r="E209" s="540"/>
      <c r="F209" s="540"/>
      <c r="G209" s="540"/>
      <c r="H209" s="541"/>
    </row>
    <row r="210" spans="3:8" ht="18.75">
      <c r="C210" s="540"/>
      <c r="D210" s="540"/>
      <c r="E210" s="540"/>
      <c r="F210" s="540"/>
      <c r="G210" s="540"/>
      <c r="H210" s="541"/>
    </row>
    <row r="211" spans="3:8" ht="18.75">
      <c r="C211" s="540"/>
      <c r="D211" s="540"/>
      <c r="E211" s="540"/>
      <c r="F211" s="540"/>
      <c r="G211" s="540"/>
      <c r="H211" s="541"/>
    </row>
    <row r="212" spans="3:8" ht="18.75">
      <c r="C212" s="540"/>
      <c r="D212" s="540"/>
      <c r="E212" s="540"/>
      <c r="F212" s="540"/>
      <c r="G212" s="540"/>
      <c r="H212" s="541"/>
    </row>
    <row r="213" spans="3:8" ht="18.75">
      <c r="C213" s="540"/>
      <c r="D213" s="540"/>
      <c r="E213" s="540"/>
      <c r="F213" s="540"/>
      <c r="G213" s="540"/>
      <c r="H213" s="541"/>
    </row>
    <row r="214" spans="3:8" ht="18.75">
      <c r="C214" s="540"/>
      <c r="D214" s="540"/>
      <c r="E214" s="540"/>
      <c r="F214" s="540"/>
      <c r="G214" s="540"/>
      <c r="H214" s="541"/>
    </row>
    <row r="215" spans="3:8" ht="18.75">
      <c r="C215" s="540"/>
      <c r="D215" s="540"/>
      <c r="E215" s="540"/>
      <c r="F215" s="540"/>
      <c r="G215" s="540"/>
      <c r="H215" s="541"/>
    </row>
    <row r="216" spans="3:8" ht="18.75">
      <c r="C216" s="540"/>
      <c r="D216" s="540"/>
      <c r="E216" s="540"/>
      <c r="F216" s="540"/>
      <c r="G216" s="540"/>
      <c r="H216" s="541"/>
    </row>
    <row r="217" spans="3:8" ht="18.75">
      <c r="C217" s="540"/>
      <c r="D217" s="540"/>
      <c r="E217" s="540"/>
      <c r="F217" s="540"/>
      <c r="G217" s="540"/>
      <c r="H217" s="541"/>
    </row>
    <row r="218" spans="3:8" ht="18.75">
      <c r="C218" s="540"/>
      <c r="D218" s="540"/>
      <c r="E218" s="540"/>
      <c r="F218" s="540"/>
      <c r="G218" s="540"/>
      <c r="H218" s="541"/>
    </row>
    <row r="219" spans="3:8" ht="18.75">
      <c r="C219" s="540"/>
      <c r="D219" s="540"/>
      <c r="E219" s="540"/>
      <c r="F219" s="540"/>
      <c r="G219" s="540"/>
      <c r="H219" s="541"/>
    </row>
    <row r="220" spans="3:8" ht="18.75">
      <c r="C220" s="540"/>
      <c r="D220" s="540"/>
      <c r="E220" s="540"/>
      <c r="F220" s="540"/>
      <c r="G220" s="540"/>
      <c r="H220" s="541"/>
    </row>
    <row r="221" spans="3:8" ht="18.75">
      <c r="C221" s="540"/>
      <c r="D221" s="540"/>
      <c r="E221" s="540"/>
      <c r="F221" s="540"/>
      <c r="G221" s="540"/>
      <c r="H221" s="541"/>
    </row>
    <row r="222" spans="3:8" ht="18.75">
      <c r="C222" s="540"/>
      <c r="D222" s="540"/>
      <c r="E222" s="540"/>
      <c r="F222" s="540"/>
      <c r="G222" s="540"/>
      <c r="H222" s="541"/>
    </row>
    <row r="223" spans="3:8" ht="18.75">
      <c r="C223" s="540"/>
      <c r="D223" s="540"/>
      <c r="E223" s="540"/>
      <c r="F223" s="540"/>
      <c r="G223" s="540"/>
      <c r="H223" s="541"/>
    </row>
    <row r="224" spans="3:8" ht="18.75">
      <c r="C224" s="540"/>
      <c r="D224" s="540"/>
      <c r="E224" s="540"/>
      <c r="F224" s="540"/>
      <c r="G224" s="540"/>
      <c r="H224" s="541"/>
    </row>
    <row r="225" spans="3:8" ht="18.75">
      <c r="C225" s="540"/>
      <c r="D225" s="540"/>
      <c r="E225" s="540"/>
      <c r="F225" s="540"/>
      <c r="G225" s="540"/>
      <c r="H225" s="541"/>
    </row>
    <row r="226" spans="3:8" ht="18.75">
      <c r="C226" s="540"/>
      <c r="D226" s="540"/>
      <c r="E226" s="540"/>
      <c r="F226" s="540"/>
      <c r="G226" s="540"/>
      <c r="H226" s="541"/>
    </row>
    <row r="227" spans="3:8" ht="18.75">
      <c r="C227" s="540"/>
      <c r="D227" s="540"/>
      <c r="E227" s="540"/>
      <c r="F227" s="540"/>
      <c r="G227" s="540"/>
      <c r="H227" s="541"/>
    </row>
    <row r="228" spans="3:8" ht="18.75">
      <c r="C228" s="540"/>
      <c r="D228" s="540"/>
      <c r="E228" s="540"/>
      <c r="F228" s="540"/>
      <c r="G228" s="540"/>
      <c r="H228" s="541"/>
    </row>
    <row r="229" spans="3:8" ht="18.75">
      <c r="C229" s="540"/>
      <c r="D229" s="540"/>
      <c r="E229" s="540"/>
      <c r="F229" s="540"/>
      <c r="G229" s="540"/>
      <c r="H229" s="541"/>
    </row>
    <row r="230" spans="3:8" ht="18.75">
      <c r="C230" s="540"/>
      <c r="D230" s="540"/>
      <c r="E230" s="540"/>
      <c r="F230" s="540"/>
      <c r="G230" s="540"/>
      <c r="H230" s="541"/>
    </row>
    <row r="231" spans="3:8" ht="18.75">
      <c r="C231" s="540"/>
      <c r="D231" s="540"/>
      <c r="E231" s="540"/>
      <c r="F231" s="540"/>
      <c r="G231" s="540"/>
      <c r="H231" s="541"/>
    </row>
    <row r="232" spans="3:8" ht="18.75">
      <c r="C232" s="540"/>
      <c r="D232" s="540"/>
      <c r="E232" s="540"/>
      <c r="F232" s="540"/>
      <c r="G232" s="540"/>
      <c r="H232" s="541"/>
    </row>
    <row r="233" spans="3:8" ht="18.75">
      <c r="C233" s="540"/>
      <c r="D233" s="540"/>
      <c r="E233" s="540"/>
      <c r="F233" s="540"/>
      <c r="G233" s="540"/>
      <c r="H233" s="541"/>
    </row>
    <row r="234" spans="3:8" ht="18.75">
      <c r="C234" s="540"/>
      <c r="D234" s="540"/>
      <c r="E234" s="540"/>
      <c r="F234" s="540"/>
      <c r="G234" s="540"/>
      <c r="H234" s="541"/>
    </row>
    <row r="235" spans="3:8" ht="18.75">
      <c r="C235" s="540"/>
      <c r="D235" s="540"/>
      <c r="E235" s="540"/>
      <c r="F235" s="540"/>
      <c r="G235" s="540"/>
      <c r="H235" s="541"/>
    </row>
    <row r="236" spans="3:8" ht="18.75">
      <c r="C236" s="540"/>
      <c r="D236" s="540"/>
      <c r="E236" s="540"/>
      <c r="F236" s="540"/>
      <c r="G236" s="540"/>
      <c r="H236" s="541"/>
    </row>
    <row r="237" spans="3:8" ht="18.75">
      <c r="C237" s="540"/>
      <c r="D237" s="540"/>
      <c r="E237" s="540"/>
      <c r="F237" s="540"/>
      <c r="G237" s="540"/>
      <c r="H237" s="541"/>
    </row>
    <row r="238" spans="3:8" ht="18.75">
      <c r="C238" s="540"/>
      <c r="D238" s="540"/>
      <c r="E238" s="540"/>
      <c r="F238" s="540"/>
      <c r="G238" s="540"/>
      <c r="H238" s="541"/>
    </row>
    <row r="239" spans="3:8" ht="18.75">
      <c r="C239" s="540"/>
      <c r="D239" s="540"/>
      <c r="E239" s="540"/>
      <c r="F239" s="540"/>
      <c r="G239" s="540"/>
      <c r="H239" s="541"/>
    </row>
    <row r="240" spans="3:8" ht="18.75">
      <c r="C240" s="540"/>
      <c r="D240" s="540"/>
      <c r="E240" s="540"/>
      <c r="F240" s="540"/>
      <c r="G240" s="540"/>
      <c r="H240" s="541"/>
    </row>
    <row r="241" spans="3:8" ht="18.75">
      <c r="C241" s="540"/>
      <c r="D241" s="540"/>
      <c r="E241" s="540"/>
      <c r="F241" s="540"/>
      <c r="G241" s="540"/>
      <c r="H241" s="541"/>
    </row>
    <row r="242" spans="3:8" ht="18.75">
      <c r="C242" s="540"/>
      <c r="D242" s="540"/>
      <c r="E242" s="540"/>
      <c r="F242" s="540"/>
      <c r="G242" s="540"/>
      <c r="H242" s="541"/>
    </row>
    <row r="243" spans="3:8" ht="18.75">
      <c r="C243" s="540"/>
      <c r="D243" s="540"/>
      <c r="E243" s="540"/>
      <c r="F243" s="540"/>
      <c r="G243" s="540"/>
      <c r="H243" s="541"/>
    </row>
    <row r="244" spans="3:8" ht="18.75">
      <c r="C244" s="540"/>
      <c r="D244" s="540"/>
      <c r="E244" s="540"/>
      <c r="F244" s="540"/>
      <c r="G244" s="540"/>
      <c r="H244" s="541"/>
    </row>
    <row r="245" spans="3:8" ht="18.75">
      <c r="C245" s="540"/>
      <c r="D245" s="540"/>
      <c r="E245" s="540"/>
      <c r="F245" s="540"/>
      <c r="G245" s="540"/>
      <c r="H245" s="541"/>
    </row>
    <row r="246" spans="3:8" ht="18.75">
      <c r="C246" s="540"/>
      <c r="D246" s="540"/>
      <c r="E246" s="540"/>
      <c r="F246" s="540"/>
      <c r="G246" s="540"/>
      <c r="H246" s="541"/>
    </row>
    <row r="247" spans="3:8" ht="18.75">
      <c r="C247" s="540"/>
      <c r="D247" s="540"/>
      <c r="E247" s="540"/>
      <c r="F247" s="540"/>
      <c r="G247" s="540"/>
      <c r="H247" s="541"/>
    </row>
    <row r="248" spans="3:8" ht="18.75">
      <c r="C248" s="540"/>
      <c r="D248" s="540"/>
      <c r="E248" s="540"/>
      <c r="F248" s="540"/>
      <c r="G248" s="540"/>
      <c r="H248" s="541"/>
    </row>
    <row r="249" spans="3:8" ht="18.75">
      <c r="C249" s="540"/>
      <c r="D249" s="540"/>
      <c r="E249" s="540"/>
      <c r="F249" s="540"/>
      <c r="G249" s="540"/>
      <c r="H249" s="541"/>
    </row>
    <row r="250" spans="3:8" ht="18.75">
      <c r="C250" s="540"/>
      <c r="D250" s="540"/>
      <c r="E250" s="540"/>
      <c r="F250" s="540"/>
      <c r="G250" s="540"/>
      <c r="H250" s="541"/>
    </row>
    <row r="251" spans="3:8" ht="18.75">
      <c r="C251" s="540"/>
      <c r="D251" s="540"/>
      <c r="E251" s="540"/>
      <c r="F251" s="540"/>
      <c r="G251" s="540"/>
      <c r="H251" s="541"/>
    </row>
    <row r="252" spans="3:8" ht="18.75">
      <c r="C252" s="540"/>
      <c r="D252" s="540"/>
      <c r="E252" s="540"/>
      <c r="F252" s="540"/>
      <c r="G252" s="540"/>
      <c r="H252" s="541"/>
    </row>
    <row r="253" spans="3:8" ht="18.75">
      <c r="C253" s="540"/>
      <c r="D253" s="540"/>
      <c r="E253" s="540"/>
      <c r="F253" s="540"/>
      <c r="G253" s="540"/>
      <c r="H253" s="541"/>
    </row>
    <row r="254" spans="3:8" ht="18.75">
      <c r="C254" s="540"/>
      <c r="D254" s="540"/>
      <c r="E254" s="540"/>
      <c r="F254" s="540"/>
      <c r="G254" s="540"/>
      <c r="H254" s="541"/>
    </row>
    <row r="255" spans="3:8" ht="18.75">
      <c r="C255" s="540"/>
      <c r="D255" s="540"/>
      <c r="E255" s="540"/>
      <c r="F255" s="540"/>
      <c r="G255" s="540"/>
      <c r="H255" s="541"/>
    </row>
    <row r="256" spans="3:8" ht="18.75">
      <c r="C256" s="540"/>
      <c r="D256" s="540"/>
      <c r="E256" s="540"/>
      <c r="F256" s="540"/>
      <c r="G256" s="540"/>
      <c r="H256" s="541"/>
    </row>
    <row r="257" spans="3:8" ht="18.75">
      <c r="C257" s="540"/>
      <c r="D257" s="540"/>
      <c r="E257" s="540"/>
      <c r="F257" s="540"/>
      <c r="G257" s="540"/>
      <c r="H257" s="541"/>
    </row>
    <row r="258" spans="3:8" ht="18.75">
      <c r="C258" s="540"/>
      <c r="D258" s="540"/>
      <c r="E258" s="540"/>
      <c r="F258" s="540"/>
      <c r="G258" s="540"/>
      <c r="H258" s="541"/>
    </row>
    <row r="259" spans="3:8" ht="18.75">
      <c r="C259" s="540"/>
      <c r="D259" s="540"/>
      <c r="E259" s="540"/>
      <c r="F259" s="540"/>
      <c r="G259" s="540"/>
      <c r="H259" s="541"/>
    </row>
    <row r="260" spans="3:8" ht="18.75">
      <c r="C260" s="540"/>
      <c r="D260" s="540"/>
      <c r="E260" s="540"/>
      <c r="F260" s="540"/>
      <c r="G260" s="540"/>
      <c r="H260" s="541"/>
    </row>
    <row r="261" spans="3:8" ht="18.75">
      <c r="C261" s="540"/>
      <c r="D261" s="540"/>
      <c r="E261" s="540"/>
      <c r="F261" s="540"/>
      <c r="G261" s="540"/>
      <c r="H261" s="541"/>
    </row>
    <row r="262" spans="3:8" ht="18.75">
      <c r="C262" s="540"/>
      <c r="D262" s="540"/>
      <c r="E262" s="540"/>
      <c r="F262" s="540"/>
      <c r="G262" s="540"/>
      <c r="H262" s="541"/>
    </row>
    <row r="263" spans="3:8" ht="18.75">
      <c r="C263" s="540"/>
      <c r="D263" s="540"/>
      <c r="E263" s="540"/>
      <c r="F263" s="540"/>
      <c r="G263" s="540"/>
      <c r="H263" s="541"/>
    </row>
    <row r="264" spans="3:8" ht="18.75">
      <c r="C264" s="540"/>
      <c r="D264" s="540"/>
      <c r="E264" s="540"/>
      <c r="F264" s="540"/>
      <c r="G264" s="540"/>
      <c r="H264" s="541"/>
    </row>
    <row r="265" spans="3:8" ht="18.75">
      <c r="C265" s="540"/>
      <c r="D265" s="540"/>
      <c r="E265" s="540"/>
      <c r="F265" s="540"/>
      <c r="G265" s="540"/>
      <c r="H265" s="541"/>
    </row>
    <row r="266" spans="3:8" ht="18.75">
      <c r="C266" s="540"/>
      <c r="D266" s="540"/>
      <c r="E266" s="540"/>
      <c r="F266" s="540"/>
      <c r="G266" s="540"/>
      <c r="H266" s="541"/>
    </row>
    <row r="267" spans="3:8" ht="18.75">
      <c r="C267" s="540"/>
      <c r="D267" s="540"/>
      <c r="E267" s="540"/>
      <c r="F267" s="540"/>
      <c r="G267" s="540"/>
      <c r="H267" s="541"/>
    </row>
    <row r="268" spans="3:8" ht="18.75">
      <c r="C268" s="540"/>
      <c r="D268" s="540"/>
      <c r="E268" s="540"/>
      <c r="F268" s="540"/>
      <c r="G268" s="540"/>
      <c r="H268" s="541"/>
    </row>
    <row r="269" spans="3:8" ht="18.75">
      <c r="C269" s="540"/>
      <c r="D269" s="540"/>
      <c r="E269" s="540"/>
      <c r="F269" s="540"/>
      <c r="G269" s="540"/>
      <c r="H269" s="541"/>
    </row>
    <row r="270" spans="3:8" ht="18.75">
      <c r="C270" s="540"/>
      <c r="D270" s="540"/>
      <c r="E270" s="540"/>
      <c r="F270" s="540"/>
      <c r="G270" s="540"/>
      <c r="H270" s="541"/>
    </row>
    <row r="271" spans="3:8" ht="18.75">
      <c r="C271" s="540"/>
      <c r="D271" s="540"/>
      <c r="E271" s="540"/>
      <c r="F271" s="540"/>
      <c r="G271" s="540"/>
      <c r="H271" s="541"/>
    </row>
    <row r="272" spans="3:8" ht="18.75">
      <c r="C272" s="540"/>
      <c r="D272" s="540"/>
      <c r="E272" s="540"/>
      <c r="F272" s="540"/>
      <c r="G272" s="540"/>
      <c r="H272" s="541"/>
    </row>
    <row r="273" spans="3:8" ht="18.75">
      <c r="C273" s="540"/>
      <c r="D273" s="540"/>
      <c r="E273" s="540"/>
      <c r="F273" s="540"/>
      <c r="G273" s="540"/>
      <c r="H273" s="541"/>
    </row>
    <row r="274" spans="3:8" ht="18.75">
      <c r="C274" s="540"/>
      <c r="D274" s="540"/>
      <c r="E274" s="540"/>
      <c r="F274" s="540"/>
      <c r="G274" s="540"/>
      <c r="H274" s="541"/>
    </row>
    <row r="275" spans="3:8" ht="18.75">
      <c r="C275" s="540"/>
      <c r="D275" s="540"/>
      <c r="E275" s="540"/>
      <c r="F275" s="540"/>
      <c r="G275" s="540"/>
      <c r="H275" s="541"/>
    </row>
    <row r="276" spans="3:8" ht="18.75">
      <c r="C276" s="540"/>
      <c r="D276" s="540"/>
      <c r="E276" s="540"/>
      <c r="F276" s="540"/>
      <c r="G276" s="540"/>
      <c r="H276" s="541"/>
    </row>
    <row r="277" spans="3:8" ht="18.75">
      <c r="C277" s="540"/>
      <c r="D277" s="540"/>
      <c r="E277" s="540"/>
      <c r="F277" s="540"/>
      <c r="G277" s="540"/>
      <c r="H277" s="541"/>
    </row>
    <row r="278" spans="3:8" ht="18.75">
      <c r="C278" s="540"/>
      <c r="D278" s="540"/>
      <c r="E278" s="540"/>
      <c r="F278" s="540"/>
      <c r="G278" s="540"/>
      <c r="H278" s="541"/>
    </row>
    <row r="279" spans="3:8" ht="18.75">
      <c r="C279" s="540"/>
      <c r="D279" s="540"/>
      <c r="E279" s="540"/>
      <c r="F279" s="540"/>
      <c r="G279" s="540"/>
      <c r="H279" s="541"/>
    </row>
    <row r="280" spans="3:8" ht="18.75">
      <c r="C280" s="540"/>
      <c r="D280" s="540"/>
      <c r="E280" s="540"/>
      <c r="F280" s="540"/>
      <c r="G280" s="540"/>
      <c r="H280" s="541"/>
    </row>
    <row r="281" spans="3:8" ht="18.75">
      <c r="C281" s="540"/>
      <c r="D281" s="540"/>
      <c r="E281" s="540"/>
      <c r="F281" s="540"/>
      <c r="G281" s="540"/>
      <c r="H281" s="541"/>
    </row>
    <row r="282" spans="3:8" ht="18.75">
      <c r="C282" s="540"/>
      <c r="D282" s="540"/>
      <c r="E282" s="540"/>
      <c r="F282" s="540"/>
      <c r="G282" s="540"/>
      <c r="H282" s="541"/>
    </row>
    <row r="283" spans="3:8" ht="18.75">
      <c r="C283" s="540"/>
      <c r="D283" s="540"/>
      <c r="E283" s="540"/>
      <c r="F283" s="540"/>
      <c r="G283" s="540"/>
      <c r="H283" s="541"/>
    </row>
    <row r="284" spans="3:8" ht="18.75">
      <c r="C284" s="540"/>
      <c r="D284" s="540"/>
      <c r="E284" s="540"/>
      <c r="F284" s="540"/>
      <c r="G284" s="540"/>
      <c r="H284" s="541"/>
    </row>
    <row r="285" spans="3:8" ht="18.75">
      <c r="C285" s="540"/>
      <c r="D285" s="540"/>
      <c r="E285" s="540"/>
      <c r="F285" s="540"/>
      <c r="G285" s="540"/>
      <c r="H285" s="541"/>
    </row>
    <row r="286" spans="3:8" ht="18.75">
      <c r="C286" s="540"/>
      <c r="D286" s="540"/>
      <c r="E286" s="540"/>
      <c r="F286" s="540"/>
      <c r="G286" s="540"/>
      <c r="H286" s="541"/>
    </row>
    <row r="287" spans="3:8" ht="18.75">
      <c r="C287" s="540"/>
      <c r="D287" s="540"/>
      <c r="E287" s="540"/>
      <c r="F287" s="540"/>
      <c r="G287" s="540"/>
      <c r="H287" s="541"/>
    </row>
    <row r="288" spans="3:8" ht="18.75">
      <c r="C288" s="540"/>
      <c r="D288" s="540"/>
      <c r="E288" s="540"/>
      <c r="F288" s="540"/>
      <c r="G288" s="540"/>
      <c r="H288" s="541"/>
    </row>
    <row r="289" spans="3:8" ht="18.75">
      <c r="C289" s="540"/>
      <c r="D289" s="540"/>
      <c r="E289" s="540"/>
      <c r="F289" s="540"/>
      <c r="G289" s="540"/>
      <c r="H289" s="541"/>
    </row>
    <row r="290" spans="3:8" ht="18.75">
      <c r="C290" s="540"/>
      <c r="D290" s="540"/>
      <c r="E290" s="540"/>
      <c r="F290" s="540"/>
      <c r="G290" s="540"/>
      <c r="H290" s="541"/>
    </row>
    <row r="291" spans="3:8" ht="18.75">
      <c r="C291" s="540"/>
      <c r="D291" s="540"/>
      <c r="E291" s="540"/>
      <c r="F291" s="540"/>
      <c r="G291" s="540"/>
      <c r="H291" s="541"/>
    </row>
    <row r="292" spans="3:8" ht="18.75">
      <c r="C292" s="540"/>
      <c r="D292" s="540"/>
      <c r="E292" s="540"/>
      <c r="F292" s="540"/>
      <c r="G292" s="540"/>
      <c r="H292" s="541"/>
    </row>
    <row r="293" spans="3:8" ht="18.75">
      <c r="C293" s="540"/>
      <c r="D293" s="540"/>
      <c r="E293" s="540"/>
      <c r="F293" s="540"/>
      <c r="G293" s="540"/>
      <c r="H293" s="541"/>
    </row>
    <row r="294" spans="3:8" ht="18.75">
      <c r="C294" s="540"/>
      <c r="D294" s="540"/>
      <c r="E294" s="540"/>
      <c r="F294" s="540"/>
      <c r="G294" s="540"/>
      <c r="H294" s="541"/>
    </row>
    <row r="295" spans="3:8" ht="18.75">
      <c r="C295" s="540"/>
      <c r="D295" s="540"/>
      <c r="E295" s="540"/>
      <c r="F295" s="540"/>
      <c r="G295" s="540"/>
      <c r="H295" s="541"/>
    </row>
    <row r="296" spans="3:8" ht="18.75">
      <c r="C296" s="540"/>
      <c r="D296" s="540"/>
      <c r="E296" s="540"/>
      <c r="F296" s="540"/>
      <c r="G296" s="540"/>
      <c r="H296" s="541"/>
    </row>
    <row r="297" spans="3:8" ht="18.75">
      <c r="C297" s="540"/>
      <c r="D297" s="540"/>
      <c r="E297" s="540"/>
      <c r="F297" s="540"/>
      <c r="G297" s="540"/>
      <c r="H297" s="541"/>
    </row>
    <row r="298" spans="3:8" ht="18.75">
      <c r="C298" s="540"/>
      <c r="D298" s="540"/>
      <c r="E298" s="540"/>
      <c r="F298" s="540"/>
      <c r="G298" s="540"/>
      <c r="H298" s="541"/>
    </row>
    <row r="299" spans="3:8" ht="18.75">
      <c r="C299" s="540"/>
      <c r="D299" s="540"/>
      <c r="E299" s="540"/>
      <c r="F299" s="540"/>
      <c r="G299" s="540"/>
      <c r="H299" s="541"/>
    </row>
    <row r="300" spans="3:8" ht="18.75">
      <c r="C300" s="540"/>
      <c r="D300" s="540"/>
      <c r="E300" s="540"/>
      <c r="F300" s="540"/>
      <c r="G300" s="540"/>
      <c r="H300" s="541"/>
    </row>
    <row r="301" spans="3:8" ht="18.75">
      <c r="C301" s="540"/>
      <c r="D301" s="540"/>
      <c r="E301" s="540"/>
      <c r="F301" s="540"/>
      <c r="G301" s="540"/>
      <c r="H301" s="541"/>
    </row>
    <row r="302" spans="3:8" ht="18.75">
      <c r="C302" s="540"/>
      <c r="D302" s="540"/>
      <c r="E302" s="540"/>
      <c r="F302" s="540"/>
      <c r="G302" s="540"/>
      <c r="H302" s="541"/>
    </row>
    <row r="303" spans="3:8" ht="18.75">
      <c r="C303" s="540"/>
      <c r="D303" s="540"/>
      <c r="E303" s="540"/>
      <c r="F303" s="540"/>
      <c r="G303" s="540"/>
      <c r="H303" s="541"/>
    </row>
    <row r="304" spans="3:8" ht="18.75">
      <c r="C304" s="540"/>
      <c r="D304" s="540"/>
      <c r="E304" s="540"/>
      <c r="F304" s="540"/>
      <c r="G304" s="540"/>
      <c r="H304" s="541"/>
    </row>
    <row r="305" spans="3:8" ht="18.75">
      <c r="C305" s="540"/>
      <c r="D305" s="540"/>
      <c r="E305" s="540"/>
      <c r="F305" s="540"/>
      <c r="G305" s="540"/>
      <c r="H305" s="541"/>
    </row>
    <row r="306" spans="3:8" ht="18.75">
      <c r="C306" s="540"/>
      <c r="D306" s="540"/>
      <c r="E306" s="540"/>
      <c r="F306" s="540"/>
      <c r="G306" s="540"/>
      <c r="H306" s="541"/>
    </row>
    <row r="307" spans="3:8" ht="18.75">
      <c r="C307" s="540"/>
      <c r="D307" s="540"/>
      <c r="E307" s="540"/>
      <c r="F307" s="540"/>
      <c r="G307" s="540"/>
      <c r="H307" s="541"/>
    </row>
    <row r="308" spans="3:8" ht="18.75">
      <c r="C308" s="540"/>
      <c r="D308" s="540"/>
      <c r="E308" s="540"/>
      <c r="F308" s="540"/>
      <c r="G308" s="540"/>
      <c r="H308" s="541"/>
    </row>
    <row r="309" spans="3:8" ht="18.75">
      <c r="C309" s="540"/>
      <c r="D309" s="540"/>
      <c r="E309" s="540"/>
      <c r="F309" s="540"/>
      <c r="G309" s="540"/>
      <c r="H309" s="541"/>
    </row>
    <row r="310" spans="3:8" ht="18.75">
      <c r="C310" s="540"/>
      <c r="D310" s="540"/>
      <c r="E310" s="540"/>
      <c r="F310" s="540"/>
      <c r="G310" s="540"/>
      <c r="H310" s="541"/>
    </row>
    <row r="311" spans="3:8" ht="18.75">
      <c r="C311" s="540"/>
      <c r="D311" s="540"/>
      <c r="E311" s="540"/>
      <c r="F311" s="540"/>
      <c r="G311" s="540"/>
      <c r="H311" s="541"/>
    </row>
    <row r="312" spans="3:8" ht="18.75">
      <c r="C312" s="540"/>
      <c r="D312" s="540"/>
      <c r="E312" s="540"/>
      <c r="F312" s="540"/>
      <c r="G312" s="540"/>
      <c r="H312" s="541"/>
    </row>
    <row r="313" spans="3:8" ht="18.75">
      <c r="C313" s="540"/>
      <c r="D313" s="540"/>
      <c r="E313" s="540"/>
      <c r="F313" s="540"/>
      <c r="G313" s="540"/>
      <c r="H313" s="541"/>
    </row>
    <row r="314" spans="3:8" ht="18.75">
      <c r="C314" s="540"/>
      <c r="D314" s="540"/>
      <c r="E314" s="540"/>
      <c r="F314" s="540"/>
      <c r="G314" s="540"/>
      <c r="H314" s="541"/>
    </row>
    <row r="315" spans="3:8" ht="18.75">
      <c r="C315" s="540"/>
      <c r="D315" s="540"/>
      <c r="E315" s="540"/>
      <c r="F315" s="540"/>
      <c r="G315" s="540"/>
      <c r="H315" s="541"/>
    </row>
    <row r="316" spans="3:8" ht="18.75">
      <c r="C316" s="540"/>
      <c r="D316" s="540"/>
      <c r="E316" s="540"/>
      <c r="F316" s="540"/>
      <c r="G316" s="540"/>
      <c r="H316" s="541"/>
    </row>
    <row r="317" spans="3:8" ht="18.75">
      <c r="C317" s="540"/>
      <c r="D317" s="540"/>
      <c r="E317" s="540"/>
      <c r="F317" s="540"/>
      <c r="G317" s="540"/>
      <c r="H317" s="541"/>
    </row>
    <row r="318" spans="3:8" ht="18.75">
      <c r="C318" s="540"/>
      <c r="D318" s="540"/>
      <c r="E318" s="540"/>
      <c r="F318" s="540"/>
      <c r="G318" s="540"/>
      <c r="H318" s="541"/>
    </row>
    <row r="319" spans="3:8" ht="18.75">
      <c r="C319" s="540"/>
      <c r="D319" s="540"/>
      <c r="E319" s="540"/>
      <c r="F319" s="540"/>
      <c r="G319" s="540"/>
      <c r="H319" s="541"/>
    </row>
    <row r="320" spans="3:8" ht="18.75">
      <c r="C320" s="540"/>
      <c r="D320" s="540"/>
      <c r="E320" s="540"/>
      <c r="F320" s="540"/>
      <c r="G320" s="540"/>
      <c r="H320" s="541"/>
    </row>
    <row r="321" spans="3:8" ht="18.75">
      <c r="C321" s="540"/>
      <c r="D321" s="540"/>
      <c r="E321" s="540"/>
      <c r="F321" s="540"/>
      <c r="G321" s="540"/>
      <c r="H321" s="541"/>
    </row>
    <row r="322" spans="3:8" ht="18.75">
      <c r="C322" s="540"/>
      <c r="D322" s="540"/>
      <c r="E322" s="540"/>
      <c r="F322" s="540"/>
      <c r="G322" s="540"/>
      <c r="H322" s="541"/>
    </row>
    <row r="323" spans="3:8" ht="18.75">
      <c r="C323" s="540"/>
      <c r="D323" s="540"/>
      <c r="E323" s="540"/>
      <c r="F323" s="540"/>
      <c r="G323" s="540"/>
      <c r="H323" s="541"/>
    </row>
    <row r="324" spans="3:8" ht="18.75">
      <c r="C324" s="540"/>
      <c r="D324" s="540"/>
      <c r="E324" s="540"/>
      <c r="F324" s="540"/>
      <c r="G324" s="540"/>
      <c r="H324" s="541"/>
    </row>
    <row r="325" spans="3:8" ht="18.75">
      <c r="C325" s="540"/>
      <c r="D325" s="540"/>
      <c r="E325" s="540"/>
      <c r="F325" s="540"/>
      <c r="G325" s="540"/>
      <c r="H325" s="541"/>
    </row>
    <row r="326" spans="3:8" ht="18.75">
      <c r="C326" s="540"/>
      <c r="D326" s="540"/>
      <c r="E326" s="540"/>
      <c r="F326" s="540"/>
      <c r="G326" s="540"/>
      <c r="H326" s="541"/>
    </row>
    <row r="327" spans="3:8" ht="18.75">
      <c r="C327" s="540"/>
      <c r="D327" s="540"/>
      <c r="E327" s="540"/>
      <c r="F327" s="540"/>
      <c r="G327" s="540"/>
      <c r="H327" s="541"/>
    </row>
    <row r="328" spans="3:8" ht="18.75">
      <c r="C328" s="540"/>
      <c r="D328" s="540"/>
      <c r="E328" s="540"/>
      <c r="F328" s="540"/>
      <c r="G328" s="540"/>
      <c r="H328" s="541"/>
    </row>
    <row r="329" spans="3:8" ht="18.75">
      <c r="C329" s="540"/>
      <c r="D329" s="540"/>
      <c r="E329" s="540"/>
      <c r="F329" s="540"/>
      <c r="G329" s="540"/>
      <c r="H329" s="541"/>
    </row>
    <row r="330" spans="3:8" ht="18.75">
      <c r="C330" s="540"/>
      <c r="D330" s="540"/>
      <c r="E330" s="540"/>
      <c r="F330" s="540"/>
      <c r="G330" s="540"/>
      <c r="H330" s="541"/>
    </row>
    <row r="331" spans="3:8" ht="18.75">
      <c r="C331" s="540"/>
      <c r="D331" s="540"/>
      <c r="E331" s="540"/>
      <c r="F331" s="540"/>
      <c r="G331" s="540"/>
      <c r="H331" s="541"/>
    </row>
    <row r="332" spans="3:8" ht="18.75">
      <c r="C332" s="540"/>
      <c r="D332" s="540"/>
      <c r="E332" s="540"/>
      <c r="F332" s="540"/>
      <c r="G332" s="540"/>
      <c r="H332" s="541"/>
    </row>
    <row r="333" spans="3:8" ht="18.75">
      <c r="C333" s="540"/>
      <c r="D333" s="540"/>
      <c r="E333" s="540"/>
      <c r="F333" s="540"/>
      <c r="G333" s="540"/>
      <c r="H333" s="541"/>
    </row>
    <row r="334" spans="3:8" ht="18.75">
      <c r="C334" s="540"/>
      <c r="D334" s="540"/>
      <c r="E334" s="540"/>
      <c r="F334" s="540"/>
      <c r="G334" s="540"/>
      <c r="H334" s="541"/>
    </row>
    <row r="335" spans="3:8" ht="18.75">
      <c r="C335" s="540"/>
      <c r="D335" s="540"/>
      <c r="E335" s="540"/>
      <c r="F335" s="540"/>
      <c r="G335" s="540"/>
      <c r="H335" s="541"/>
    </row>
    <row r="336" spans="3:8" ht="18.75">
      <c r="C336" s="540"/>
      <c r="D336" s="540"/>
      <c r="E336" s="540"/>
      <c r="F336" s="540"/>
      <c r="G336" s="540"/>
      <c r="H336" s="541"/>
    </row>
    <row r="337" spans="3:8" ht="18.75">
      <c r="C337" s="540"/>
      <c r="D337" s="540"/>
      <c r="E337" s="540"/>
      <c r="F337" s="540"/>
      <c r="G337" s="540"/>
      <c r="H337" s="541"/>
    </row>
    <row r="338" spans="3:8" ht="18.75">
      <c r="C338" s="540"/>
      <c r="D338" s="540"/>
      <c r="E338" s="540"/>
      <c r="F338" s="540"/>
      <c r="G338" s="540"/>
      <c r="H338" s="541"/>
    </row>
    <row r="339" spans="3:8" ht="18.75">
      <c r="C339" s="540"/>
      <c r="D339" s="540"/>
      <c r="E339" s="540"/>
      <c r="F339" s="540"/>
      <c r="G339" s="540"/>
      <c r="H339" s="541"/>
    </row>
    <row r="340" spans="3:8" ht="18.75">
      <c r="C340" s="540"/>
      <c r="D340" s="540"/>
      <c r="E340" s="540"/>
      <c r="F340" s="540"/>
      <c r="G340" s="540"/>
      <c r="H340" s="541"/>
    </row>
    <row r="341" spans="3:8" ht="18.75">
      <c r="C341" s="540"/>
      <c r="D341" s="540"/>
      <c r="E341" s="540"/>
      <c r="F341" s="540"/>
      <c r="G341" s="540"/>
      <c r="H341" s="541"/>
    </row>
    <row r="342" spans="3:8" ht="18.75">
      <c r="C342" s="540"/>
      <c r="D342" s="540"/>
      <c r="E342" s="540"/>
      <c r="F342" s="540"/>
      <c r="G342" s="540"/>
      <c r="H342" s="541"/>
    </row>
    <row r="343" spans="3:8" ht="18.75">
      <c r="C343" s="540"/>
      <c r="D343" s="540"/>
      <c r="E343" s="540"/>
      <c r="F343" s="540"/>
      <c r="G343" s="540"/>
      <c r="H343" s="541"/>
    </row>
    <row r="344" spans="3:8" ht="18.75">
      <c r="C344" s="540"/>
      <c r="D344" s="540"/>
      <c r="E344" s="540"/>
      <c r="F344" s="540"/>
      <c r="G344" s="540"/>
      <c r="H344" s="541"/>
    </row>
    <row r="345" spans="3:8" ht="18.75">
      <c r="C345" s="540"/>
      <c r="D345" s="540"/>
      <c r="E345" s="540"/>
      <c r="F345" s="540"/>
      <c r="G345" s="540"/>
      <c r="H345" s="541"/>
    </row>
    <row r="346" spans="3:8" ht="18.75">
      <c r="C346" s="540"/>
      <c r="D346" s="540"/>
      <c r="E346" s="540"/>
      <c r="F346" s="540"/>
      <c r="G346" s="540"/>
      <c r="H346" s="541"/>
    </row>
    <row r="347" spans="3:8" ht="18.75">
      <c r="C347" s="540"/>
      <c r="D347" s="540"/>
      <c r="E347" s="540"/>
      <c r="F347" s="540"/>
      <c r="G347" s="540"/>
      <c r="H347" s="541"/>
    </row>
    <row r="348" spans="3:8" ht="18.75">
      <c r="C348" s="540"/>
      <c r="D348" s="540"/>
      <c r="E348" s="540"/>
      <c r="F348" s="540"/>
      <c r="G348" s="540"/>
      <c r="H348" s="541"/>
    </row>
    <row r="349" spans="3:8" ht="18.75">
      <c r="C349" s="540"/>
      <c r="D349" s="540"/>
      <c r="E349" s="540"/>
      <c r="F349" s="540"/>
      <c r="G349" s="540"/>
      <c r="H349" s="541"/>
    </row>
    <row r="350" spans="3:8" ht="18.75">
      <c r="C350" s="540"/>
      <c r="D350" s="540"/>
      <c r="E350" s="540"/>
      <c r="F350" s="540"/>
      <c r="G350" s="540"/>
      <c r="H350" s="541"/>
    </row>
    <row r="351" spans="3:8" ht="18.75">
      <c r="C351" s="540"/>
      <c r="D351" s="540"/>
      <c r="E351" s="540"/>
      <c r="F351" s="540"/>
      <c r="G351" s="540"/>
      <c r="H351" s="541"/>
    </row>
    <row r="352" spans="3:8" ht="18.75">
      <c r="C352" s="540"/>
      <c r="D352" s="540"/>
      <c r="E352" s="540"/>
      <c r="F352" s="540"/>
      <c r="G352" s="540"/>
      <c r="H352" s="541"/>
    </row>
    <row r="353" spans="3:8" ht="18.75">
      <c r="C353" s="540"/>
      <c r="D353" s="540"/>
      <c r="E353" s="540"/>
      <c r="F353" s="540"/>
      <c r="G353" s="540"/>
      <c r="H353" s="541"/>
    </row>
    <row r="354" spans="3:8" ht="18.75">
      <c r="C354" s="540"/>
      <c r="D354" s="540"/>
      <c r="E354" s="540"/>
      <c r="F354" s="540"/>
      <c r="G354" s="540"/>
      <c r="H354" s="541"/>
    </row>
    <row r="355" spans="3:8" ht="18.75">
      <c r="C355" s="540"/>
      <c r="D355" s="540"/>
      <c r="E355" s="540"/>
      <c r="F355" s="540"/>
      <c r="G355" s="540"/>
      <c r="H355" s="541"/>
    </row>
    <row r="356" spans="3:8" ht="18.75">
      <c r="C356" s="540"/>
      <c r="D356" s="540"/>
      <c r="E356" s="540"/>
      <c r="F356" s="540"/>
      <c r="G356" s="540"/>
      <c r="H356" s="541"/>
    </row>
    <row r="357" spans="3:8" ht="18.75">
      <c r="C357" s="540"/>
      <c r="D357" s="540"/>
      <c r="E357" s="540"/>
      <c r="F357" s="540"/>
      <c r="G357" s="540"/>
      <c r="H357" s="541"/>
    </row>
    <row r="358" spans="3:8" ht="18.75">
      <c r="C358" s="540"/>
      <c r="D358" s="540"/>
      <c r="E358" s="540"/>
      <c r="F358" s="540"/>
      <c r="G358" s="540"/>
      <c r="H358" s="541"/>
    </row>
    <row r="359" spans="3:8" ht="18.75">
      <c r="C359" s="540"/>
      <c r="D359" s="540"/>
      <c r="E359" s="540"/>
      <c r="F359" s="540"/>
      <c r="G359" s="540"/>
      <c r="H359" s="541"/>
    </row>
    <row r="360" spans="3:8" ht="18.75">
      <c r="C360" s="540"/>
      <c r="D360" s="540"/>
      <c r="E360" s="540"/>
      <c r="F360" s="540"/>
      <c r="G360" s="540"/>
      <c r="H360" s="541"/>
    </row>
    <row r="361" spans="3:8" ht="18.75">
      <c r="C361" s="540"/>
      <c r="D361" s="540"/>
      <c r="E361" s="540"/>
      <c r="F361" s="540"/>
      <c r="G361" s="540"/>
      <c r="H361" s="541"/>
    </row>
    <row r="362" spans="3:8" ht="18.75">
      <c r="C362" s="540"/>
      <c r="D362" s="540"/>
      <c r="E362" s="540"/>
      <c r="F362" s="540"/>
      <c r="G362" s="540"/>
      <c r="H362" s="541"/>
    </row>
    <row r="363" spans="3:8" ht="18.75">
      <c r="C363" s="540"/>
      <c r="D363" s="540"/>
      <c r="E363" s="540"/>
      <c r="F363" s="540"/>
      <c r="G363" s="540"/>
      <c r="H363" s="541"/>
    </row>
    <row r="364" spans="3:8" ht="18.75">
      <c r="C364" s="540"/>
      <c r="D364" s="540"/>
      <c r="E364" s="540"/>
      <c r="F364" s="540"/>
      <c r="G364" s="540"/>
      <c r="H364" s="541"/>
    </row>
    <row r="365" spans="3:8" ht="18.75">
      <c r="C365" s="540"/>
      <c r="D365" s="540"/>
      <c r="E365" s="540"/>
      <c r="F365" s="540"/>
      <c r="G365" s="540"/>
      <c r="H365" s="541"/>
    </row>
    <row r="366" spans="3:8" ht="18.75">
      <c r="C366" s="540"/>
      <c r="D366" s="540"/>
      <c r="E366" s="540"/>
      <c r="F366" s="540"/>
      <c r="G366" s="540"/>
      <c r="H366" s="541"/>
    </row>
    <row r="367" spans="3:8" ht="18.75">
      <c r="C367" s="540"/>
      <c r="D367" s="540"/>
      <c r="E367" s="540"/>
      <c r="F367" s="540"/>
      <c r="G367" s="540"/>
      <c r="H367" s="541"/>
    </row>
    <row r="368" spans="3:8" ht="18.75">
      <c r="C368" s="540"/>
      <c r="D368" s="540"/>
      <c r="E368" s="540"/>
      <c r="F368" s="540"/>
      <c r="G368" s="540"/>
      <c r="H368" s="541"/>
    </row>
    <row r="369" spans="3:8" ht="18.75">
      <c r="C369" s="540"/>
      <c r="D369" s="540"/>
      <c r="E369" s="540"/>
      <c r="F369" s="540"/>
      <c r="G369" s="540"/>
      <c r="H369" s="541"/>
    </row>
    <row r="370" spans="3:8" ht="18.75">
      <c r="C370" s="540"/>
      <c r="D370" s="540"/>
      <c r="E370" s="540"/>
      <c r="F370" s="540"/>
      <c r="G370" s="540"/>
      <c r="H370" s="541"/>
    </row>
    <row r="371" spans="3:8" ht="18.75">
      <c r="C371" s="540"/>
      <c r="D371" s="540"/>
      <c r="E371" s="540"/>
      <c r="F371" s="540"/>
      <c r="G371" s="540"/>
      <c r="H371" s="541"/>
    </row>
    <row r="372" spans="3:8" ht="18.75">
      <c r="C372" s="540"/>
      <c r="D372" s="540"/>
      <c r="E372" s="540"/>
      <c r="F372" s="540"/>
      <c r="G372" s="540"/>
      <c r="H372" s="541"/>
    </row>
    <row r="373" spans="3:8" ht="18.75">
      <c r="C373" s="540"/>
      <c r="D373" s="540"/>
      <c r="E373" s="540"/>
      <c r="F373" s="540"/>
      <c r="G373" s="540"/>
      <c r="H373" s="541"/>
    </row>
    <row r="374" spans="3:8" ht="18.75">
      <c r="C374" s="540"/>
      <c r="D374" s="540"/>
      <c r="E374" s="540"/>
      <c r="F374" s="540"/>
      <c r="G374" s="540"/>
      <c r="H374" s="541"/>
    </row>
    <row r="375" spans="3:8" ht="18.75">
      <c r="C375" s="540"/>
      <c r="D375" s="540"/>
      <c r="E375" s="540"/>
      <c r="F375" s="540"/>
      <c r="G375" s="540"/>
      <c r="H375" s="541"/>
    </row>
    <row r="376" spans="3:8" ht="18.75">
      <c r="C376" s="540"/>
      <c r="D376" s="540"/>
      <c r="E376" s="540"/>
      <c r="F376" s="540"/>
      <c r="G376" s="540"/>
      <c r="H376" s="541"/>
    </row>
    <row r="377" spans="3:8" ht="18.75">
      <c r="C377" s="540"/>
      <c r="D377" s="540"/>
      <c r="E377" s="540"/>
      <c r="F377" s="540"/>
      <c r="G377" s="540"/>
      <c r="H377" s="541"/>
    </row>
    <row r="378" spans="3:8" ht="18.75">
      <c r="C378" s="540"/>
      <c r="D378" s="540"/>
      <c r="E378" s="540"/>
      <c r="F378" s="540"/>
      <c r="G378" s="540"/>
      <c r="H378" s="541"/>
    </row>
    <row r="379" spans="3:8" ht="18.75">
      <c r="C379" s="540"/>
      <c r="D379" s="540"/>
      <c r="E379" s="540"/>
      <c r="F379" s="540"/>
      <c r="G379" s="540"/>
      <c r="H379" s="541"/>
    </row>
    <row r="380" spans="3:8" ht="18.75">
      <c r="C380" s="540"/>
      <c r="D380" s="540"/>
      <c r="E380" s="540"/>
      <c r="F380" s="540"/>
      <c r="G380" s="540"/>
      <c r="H380" s="541"/>
    </row>
    <row r="381" spans="3:8" ht="18.75">
      <c r="C381" s="540"/>
      <c r="D381" s="540"/>
      <c r="E381" s="540"/>
      <c r="F381" s="540"/>
      <c r="G381" s="540"/>
      <c r="H381" s="541"/>
    </row>
    <row r="382" spans="3:8" ht="18.75">
      <c r="C382" s="540"/>
      <c r="D382" s="540"/>
      <c r="E382" s="540"/>
      <c r="F382" s="540"/>
      <c r="G382" s="540"/>
      <c r="H382" s="541"/>
    </row>
    <row r="383" spans="3:8" ht="18.75">
      <c r="C383" s="540"/>
      <c r="D383" s="540"/>
      <c r="E383" s="540"/>
      <c r="F383" s="540"/>
      <c r="G383" s="540"/>
      <c r="H383" s="541"/>
    </row>
    <row r="384" spans="3:8" ht="18.75">
      <c r="C384" s="540"/>
      <c r="D384" s="540"/>
      <c r="E384" s="540"/>
      <c r="F384" s="540"/>
      <c r="G384" s="540"/>
      <c r="H384" s="541"/>
    </row>
    <row r="385" spans="3:8" ht="18.75">
      <c r="C385" s="540"/>
      <c r="D385" s="540"/>
      <c r="E385" s="540"/>
      <c r="F385" s="540"/>
      <c r="G385" s="540"/>
      <c r="H385" s="541"/>
    </row>
    <row r="386" spans="3:8" ht="18.75">
      <c r="C386" s="540"/>
      <c r="D386" s="540"/>
      <c r="E386" s="540"/>
      <c r="F386" s="540"/>
      <c r="G386" s="540"/>
      <c r="H386" s="541"/>
    </row>
    <row r="387" spans="3:8" ht="18.75">
      <c r="C387" s="540"/>
      <c r="D387" s="540"/>
      <c r="E387" s="540"/>
      <c r="F387" s="540"/>
      <c r="G387" s="540"/>
      <c r="H387" s="541"/>
    </row>
    <row r="388" spans="3:8" ht="18.75">
      <c r="C388" s="540"/>
      <c r="D388" s="540"/>
      <c r="E388" s="540"/>
      <c r="F388" s="540"/>
      <c r="G388" s="540"/>
      <c r="H388" s="541"/>
    </row>
    <row r="389" spans="3:8" ht="18.75">
      <c r="C389" s="540"/>
      <c r="D389" s="540"/>
      <c r="E389" s="540"/>
      <c r="F389" s="540"/>
      <c r="G389" s="540"/>
      <c r="H389" s="541"/>
    </row>
    <row r="390" spans="3:8" ht="18.75">
      <c r="C390" s="540"/>
      <c r="D390" s="540"/>
      <c r="E390" s="540"/>
      <c r="F390" s="540"/>
      <c r="G390" s="540"/>
      <c r="H390" s="541"/>
    </row>
    <row r="391" spans="3:8" ht="18.75">
      <c r="C391" s="540"/>
      <c r="D391" s="540"/>
      <c r="E391" s="540"/>
      <c r="F391" s="540"/>
      <c r="G391" s="540"/>
      <c r="H391" s="541"/>
    </row>
    <row r="392" spans="3:8" ht="18.75">
      <c r="C392" s="540"/>
      <c r="D392" s="540"/>
      <c r="E392" s="540"/>
      <c r="F392" s="540"/>
      <c r="G392" s="540"/>
      <c r="H392" s="541"/>
    </row>
    <row r="393" spans="3:8" ht="18.75">
      <c r="C393" s="540"/>
      <c r="D393" s="540"/>
      <c r="E393" s="540"/>
      <c r="F393" s="540"/>
      <c r="G393" s="540"/>
      <c r="H393" s="541"/>
    </row>
    <row r="394" spans="3:8" ht="18.75">
      <c r="C394" s="540"/>
      <c r="D394" s="540"/>
      <c r="E394" s="540"/>
      <c r="F394" s="540"/>
      <c r="G394" s="540"/>
      <c r="H394" s="541"/>
    </row>
    <row r="395" spans="3:8" ht="18.75">
      <c r="C395" s="540"/>
      <c r="D395" s="540"/>
      <c r="E395" s="540"/>
      <c r="F395" s="540"/>
      <c r="G395" s="540"/>
      <c r="H395" s="541"/>
    </row>
    <row r="396" spans="3:8" ht="18.75">
      <c r="C396" s="540"/>
      <c r="D396" s="540"/>
      <c r="E396" s="540"/>
      <c r="F396" s="540"/>
      <c r="G396" s="540"/>
      <c r="H396" s="541"/>
    </row>
    <row r="397" spans="3:8" ht="18.75">
      <c r="C397" s="540"/>
      <c r="D397" s="540"/>
      <c r="E397" s="540"/>
      <c r="F397" s="540"/>
      <c r="G397" s="540"/>
      <c r="H397" s="541"/>
    </row>
    <row r="398" spans="3:8" ht="18.75">
      <c r="C398" s="540"/>
      <c r="D398" s="540"/>
      <c r="E398" s="540"/>
      <c r="F398" s="540"/>
      <c r="G398" s="540"/>
      <c r="H398" s="541"/>
    </row>
    <row r="399" spans="3:8" ht="18.75">
      <c r="C399" s="540"/>
      <c r="D399" s="540"/>
      <c r="E399" s="540"/>
      <c r="F399" s="540"/>
      <c r="G399" s="540"/>
      <c r="H399" s="541"/>
    </row>
    <row r="400" spans="3:8" ht="18.75">
      <c r="C400" s="540"/>
      <c r="D400" s="540"/>
      <c r="E400" s="540"/>
      <c r="F400" s="540"/>
      <c r="G400" s="540"/>
      <c r="H400" s="541"/>
    </row>
    <row r="401" spans="3:8" ht="18.75">
      <c r="C401" s="540"/>
      <c r="D401" s="540"/>
      <c r="E401" s="540"/>
      <c r="F401" s="540"/>
      <c r="G401" s="540"/>
      <c r="H401" s="541"/>
    </row>
    <row r="402" spans="3:8" ht="18.75">
      <c r="C402" s="540"/>
      <c r="D402" s="540"/>
      <c r="E402" s="540"/>
      <c r="F402" s="540"/>
      <c r="G402" s="540"/>
      <c r="H402" s="541"/>
    </row>
    <row r="403" spans="3:8" ht="18.75">
      <c r="C403" s="540"/>
      <c r="D403" s="540"/>
      <c r="E403" s="540"/>
      <c r="F403" s="540"/>
      <c r="G403" s="540"/>
      <c r="H403" s="541"/>
    </row>
    <row r="404" spans="3:8" ht="18.75">
      <c r="C404" s="540"/>
      <c r="D404" s="540"/>
      <c r="E404" s="540"/>
      <c r="F404" s="540"/>
      <c r="G404" s="540"/>
      <c r="H404" s="541"/>
    </row>
    <row r="405" spans="3:8" ht="18.75">
      <c r="C405" s="540"/>
      <c r="D405" s="540"/>
      <c r="E405" s="540"/>
      <c r="F405" s="540"/>
      <c r="G405" s="540"/>
      <c r="H405" s="541"/>
    </row>
    <row r="406" spans="3:8" ht="18.75">
      <c r="C406" s="540"/>
      <c r="D406" s="540"/>
      <c r="E406" s="540"/>
      <c r="F406" s="540"/>
      <c r="G406" s="540"/>
      <c r="H406" s="541"/>
    </row>
    <row r="407" spans="3:8" ht="18.75">
      <c r="C407" s="540"/>
      <c r="D407" s="540"/>
      <c r="E407" s="540"/>
      <c r="F407" s="540"/>
      <c r="G407" s="540"/>
      <c r="H407" s="541"/>
    </row>
    <row r="408" spans="3:8" ht="18.75">
      <c r="C408" s="540"/>
      <c r="D408" s="540"/>
      <c r="E408" s="540"/>
      <c r="F408" s="540"/>
      <c r="G408" s="540"/>
      <c r="H408" s="541"/>
    </row>
    <row r="409" spans="3:8" ht="18.75">
      <c r="C409" s="540"/>
      <c r="D409" s="540"/>
      <c r="E409" s="540"/>
      <c r="F409" s="540"/>
      <c r="G409" s="540"/>
      <c r="H409" s="541"/>
    </row>
    <row r="410" spans="3:8" ht="18.75">
      <c r="C410" s="540"/>
      <c r="D410" s="540"/>
      <c r="E410" s="540"/>
      <c r="F410" s="540"/>
      <c r="G410" s="540"/>
      <c r="H410" s="541"/>
    </row>
    <row r="411" spans="3:8" ht="18.75">
      <c r="C411" s="540"/>
      <c r="D411" s="540"/>
      <c r="E411" s="540"/>
      <c r="F411" s="540"/>
      <c r="G411" s="540"/>
      <c r="H411" s="541"/>
    </row>
    <row r="412" spans="3:8" ht="18.75">
      <c r="C412" s="540"/>
      <c r="D412" s="540"/>
      <c r="E412" s="540"/>
      <c r="F412" s="540"/>
      <c r="G412" s="540"/>
      <c r="H412" s="541"/>
    </row>
    <row r="413" spans="3:8" ht="18.75">
      <c r="C413" s="540"/>
      <c r="D413" s="540"/>
      <c r="E413" s="540"/>
      <c r="F413" s="540"/>
      <c r="G413" s="540"/>
      <c r="H413" s="541"/>
    </row>
    <row r="414" spans="3:8" ht="18.75">
      <c r="C414" s="540"/>
      <c r="D414" s="540"/>
      <c r="E414" s="540"/>
      <c r="F414" s="540"/>
      <c r="G414" s="540"/>
      <c r="H414" s="541"/>
    </row>
    <row r="415" spans="3:8" ht="18.75">
      <c r="C415" s="540"/>
      <c r="D415" s="540"/>
      <c r="E415" s="540"/>
      <c r="F415" s="540"/>
      <c r="G415" s="540"/>
      <c r="H415" s="541"/>
    </row>
    <row r="416" spans="3:8" ht="18.75">
      <c r="C416" s="540"/>
      <c r="D416" s="540"/>
      <c r="E416" s="540"/>
      <c r="F416" s="540"/>
      <c r="G416" s="540"/>
      <c r="H416" s="541"/>
    </row>
    <row r="417" spans="3:8" ht="18.75">
      <c r="C417" s="540"/>
      <c r="D417" s="540"/>
      <c r="E417" s="540"/>
      <c r="F417" s="540"/>
      <c r="G417" s="540"/>
      <c r="H417" s="541"/>
    </row>
    <row r="418" spans="3:8" ht="18.75">
      <c r="C418" s="540"/>
      <c r="D418" s="540"/>
      <c r="E418" s="540"/>
      <c r="F418" s="540"/>
      <c r="G418" s="540"/>
      <c r="H418" s="541"/>
    </row>
    <row r="419" spans="3:8" ht="18.75">
      <c r="C419" s="540"/>
      <c r="D419" s="540"/>
      <c r="E419" s="540"/>
      <c r="F419" s="540"/>
      <c r="G419" s="540"/>
      <c r="H419" s="541"/>
    </row>
    <row r="420" spans="3:8" ht="18.75">
      <c r="C420" s="540"/>
      <c r="D420" s="540"/>
      <c r="E420" s="540"/>
      <c r="F420" s="540"/>
      <c r="G420" s="540"/>
      <c r="H420" s="541"/>
    </row>
    <row r="421" spans="3:8" ht="18.75">
      <c r="C421" s="540"/>
      <c r="D421" s="540"/>
      <c r="E421" s="540"/>
      <c r="F421" s="540"/>
      <c r="G421" s="540"/>
      <c r="H421" s="541"/>
    </row>
    <row r="422" spans="3:8" ht="18.75">
      <c r="C422" s="540"/>
      <c r="D422" s="540"/>
      <c r="E422" s="540"/>
      <c r="F422" s="540"/>
      <c r="G422" s="540"/>
      <c r="H422" s="541"/>
    </row>
    <row r="423" spans="3:8" ht="18.75">
      <c r="C423" s="540"/>
      <c r="D423" s="540"/>
      <c r="E423" s="540"/>
      <c r="F423" s="540"/>
      <c r="G423" s="540"/>
      <c r="H423" s="541"/>
    </row>
    <row r="424" spans="3:8" ht="18.75">
      <c r="C424" s="540"/>
      <c r="D424" s="540"/>
      <c r="E424" s="540"/>
      <c r="F424" s="540"/>
      <c r="G424" s="540"/>
      <c r="H424" s="541"/>
    </row>
    <row r="425" spans="3:8" ht="18.75">
      <c r="C425" s="540"/>
      <c r="D425" s="540"/>
      <c r="E425" s="540"/>
      <c r="F425" s="540"/>
      <c r="G425" s="540"/>
      <c r="H425" s="541"/>
    </row>
    <row r="426" spans="3:8" ht="18.75">
      <c r="C426" s="540"/>
      <c r="D426" s="540"/>
      <c r="E426" s="540"/>
      <c r="F426" s="540"/>
      <c r="G426" s="540"/>
      <c r="H426" s="541"/>
    </row>
    <row r="427" spans="3:8" ht="18.75">
      <c r="C427" s="540"/>
      <c r="D427" s="540"/>
      <c r="E427" s="540"/>
      <c r="F427" s="540"/>
      <c r="G427" s="540"/>
      <c r="H427" s="541"/>
    </row>
    <row r="428" spans="3:8" ht="18.75">
      <c r="C428" s="540"/>
      <c r="D428" s="540"/>
      <c r="E428" s="540"/>
      <c r="F428" s="540"/>
      <c r="G428" s="540"/>
      <c r="H428" s="541"/>
    </row>
    <row r="429" spans="3:8" ht="18.75">
      <c r="C429" s="540"/>
      <c r="D429" s="540"/>
      <c r="E429" s="540"/>
      <c r="F429" s="540"/>
      <c r="G429" s="540"/>
      <c r="H429" s="541"/>
    </row>
    <row r="430" spans="3:8" ht="18.75">
      <c r="C430" s="540"/>
      <c r="D430" s="540"/>
      <c r="E430" s="540"/>
      <c r="F430" s="540"/>
      <c r="G430" s="540"/>
      <c r="H430" s="541"/>
    </row>
    <row r="431" spans="3:8" ht="18.75">
      <c r="C431" s="540"/>
      <c r="D431" s="540"/>
      <c r="E431" s="540"/>
      <c r="F431" s="540"/>
      <c r="G431" s="540"/>
      <c r="H431" s="541"/>
    </row>
    <row r="432" spans="3:8" ht="18.75">
      <c r="C432" s="540"/>
      <c r="D432" s="540"/>
      <c r="E432" s="540"/>
      <c r="F432" s="540"/>
      <c r="G432" s="540"/>
      <c r="H432" s="541"/>
    </row>
    <row r="433" spans="3:8" ht="18.75">
      <c r="C433" s="540"/>
      <c r="D433" s="540"/>
      <c r="E433" s="540"/>
      <c r="F433" s="540"/>
      <c r="G433" s="540"/>
      <c r="H433" s="541"/>
    </row>
    <row r="434" spans="3:8" ht="18.75">
      <c r="C434" s="540"/>
      <c r="D434" s="540"/>
      <c r="E434" s="540"/>
      <c r="F434" s="540"/>
      <c r="G434" s="540"/>
      <c r="H434" s="541"/>
    </row>
    <row r="435" spans="3:8" ht="18.75">
      <c r="C435" s="540"/>
      <c r="D435" s="540"/>
      <c r="E435" s="540"/>
      <c r="F435" s="540"/>
      <c r="G435" s="540"/>
      <c r="H435" s="541"/>
    </row>
    <row r="436" spans="3:8" ht="18.75">
      <c r="C436" s="540"/>
      <c r="D436" s="540"/>
      <c r="E436" s="540"/>
      <c r="F436" s="540"/>
      <c r="G436" s="540"/>
      <c r="H436" s="541"/>
    </row>
    <row r="437" spans="3:8" ht="18.75">
      <c r="C437" s="540"/>
      <c r="D437" s="540"/>
      <c r="E437" s="540"/>
      <c r="F437" s="540"/>
      <c r="G437" s="540"/>
      <c r="H437" s="541"/>
    </row>
    <row r="438" spans="3:8" ht="18.75">
      <c r="C438" s="540"/>
      <c r="D438" s="540"/>
      <c r="E438" s="540"/>
      <c r="F438" s="540"/>
      <c r="G438" s="540"/>
      <c r="H438" s="541"/>
    </row>
    <row r="439" spans="3:8" ht="18.75">
      <c r="C439" s="540"/>
      <c r="D439" s="540"/>
      <c r="E439" s="540"/>
      <c r="F439" s="540"/>
      <c r="G439" s="540"/>
      <c r="H439" s="541"/>
    </row>
    <row r="440" spans="3:8" ht="18.75">
      <c r="C440" s="540"/>
      <c r="D440" s="540"/>
      <c r="E440" s="540"/>
      <c r="F440" s="540"/>
      <c r="G440" s="540"/>
      <c r="H440" s="541"/>
    </row>
    <row r="441" spans="3:8" ht="18.75">
      <c r="C441" s="540"/>
      <c r="D441" s="540"/>
      <c r="E441" s="540"/>
      <c r="F441" s="540"/>
      <c r="G441" s="540"/>
      <c r="H441" s="541"/>
    </row>
    <row r="442" spans="3:8" ht="18.75">
      <c r="C442" s="540"/>
      <c r="D442" s="540"/>
      <c r="E442" s="540"/>
      <c r="F442" s="540"/>
      <c r="G442" s="540"/>
      <c r="H442" s="541"/>
    </row>
    <row r="443" spans="3:8" ht="18.75">
      <c r="C443" s="540"/>
      <c r="D443" s="540"/>
      <c r="E443" s="540"/>
      <c r="F443" s="540"/>
      <c r="G443" s="540"/>
      <c r="H443" s="541"/>
    </row>
    <row r="444" spans="3:8" ht="18.75">
      <c r="C444" s="540"/>
      <c r="D444" s="540"/>
      <c r="E444" s="540"/>
      <c r="F444" s="540"/>
      <c r="G444" s="540"/>
      <c r="H444" s="541"/>
    </row>
    <row r="445" spans="3:8" ht="18.75">
      <c r="C445" s="540"/>
      <c r="D445" s="540"/>
      <c r="E445" s="540"/>
      <c r="F445" s="540"/>
      <c r="G445" s="540"/>
      <c r="H445" s="541"/>
    </row>
    <row r="446" spans="3:8" ht="18.75">
      <c r="C446" s="540"/>
      <c r="D446" s="540"/>
      <c r="E446" s="540"/>
      <c r="F446" s="540"/>
      <c r="G446" s="540"/>
      <c r="H446" s="541"/>
    </row>
    <row r="447" spans="3:8" ht="18.75">
      <c r="C447" s="540"/>
      <c r="D447" s="540"/>
      <c r="E447" s="540"/>
      <c r="F447" s="540"/>
      <c r="G447" s="540"/>
      <c r="H447" s="541"/>
    </row>
    <row r="448" spans="3:8" ht="18.75">
      <c r="C448" s="540"/>
      <c r="D448" s="540"/>
      <c r="E448" s="540"/>
      <c r="F448" s="540"/>
      <c r="G448" s="540"/>
      <c r="H448" s="541"/>
    </row>
    <row r="449" spans="3:8" ht="18.75">
      <c r="C449" s="540"/>
      <c r="D449" s="540"/>
      <c r="E449" s="540"/>
      <c r="F449" s="540"/>
      <c r="G449" s="540"/>
      <c r="H449" s="541"/>
    </row>
    <row r="450" spans="3:8" ht="18.75">
      <c r="C450" s="540"/>
      <c r="D450" s="540"/>
      <c r="E450" s="540"/>
      <c r="F450" s="540"/>
      <c r="G450" s="540"/>
      <c r="H450" s="541"/>
    </row>
    <row r="451" spans="3:8" ht="18.75">
      <c r="C451" s="540"/>
      <c r="D451" s="540"/>
      <c r="E451" s="540"/>
      <c r="F451" s="540"/>
      <c r="G451" s="540"/>
      <c r="H451" s="541"/>
    </row>
    <row r="452" spans="3:8" ht="18.75">
      <c r="C452" s="540"/>
      <c r="D452" s="540"/>
      <c r="E452" s="540"/>
      <c r="F452" s="540"/>
      <c r="G452" s="540"/>
      <c r="H452" s="541"/>
    </row>
    <row r="453" spans="3:8" ht="18.75">
      <c r="C453" s="540"/>
      <c r="D453" s="540"/>
      <c r="E453" s="540"/>
      <c r="F453" s="540"/>
      <c r="G453" s="540"/>
      <c r="H453" s="541"/>
    </row>
    <row r="454" spans="3:8" ht="18.75">
      <c r="C454" s="540"/>
      <c r="D454" s="540"/>
      <c r="E454" s="540"/>
      <c r="F454" s="540"/>
      <c r="G454" s="540"/>
      <c r="H454" s="541"/>
    </row>
    <row r="455" spans="3:8" ht="18.75">
      <c r="C455" s="540"/>
      <c r="D455" s="540"/>
      <c r="E455" s="540"/>
      <c r="F455" s="540"/>
      <c r="G455" s="540"/>
      <c r="H455" s="541"/>
    </row>
    <row r="456" spans="3:8" ht="18.75">
      <c r="C456" s="540"/>
      <c r="D456" s="540"/>
      <c r="E456" s="540"/>
      <c r="F456" s="540"/>
      <c r="G456" s="540"/>
      <c r="H456" s="541"/>
    </row>
    <row r="457" spans="3:8" ht="18.75">
      <c r="C457" s="540"/>
      <c r="D457" s="540"/>
      <c r="E457" s="540"/>
      <c r="F457" s="540"/>
      <c r="G457" s="540"/>
      <c r="H457" s="541"/>
    </row>
    <row r="458" spans="3:8" ht="18.75">
      <c r="C458" s="540"/>
      <c r="D458" s="540"/>
      <c r="E458" s="540"/>
      <c r="F458" s="540"/>
      <c r="G458" s="540"/>
      <c r="H458" s="541"/>
    </row>
    <row r="459" spans="3:8" ht="18.75">
      <c r="C459" s="540"/>
      <c r="D459" s="540"/>
      <c r="E459" s="540"/>
      <c r="F459" s="540"/>
      <c r="G459" s="540"/>
      <c r="H459" s="541"/>
    </row>
    <row r="460" spans="3:8" ht="18.75">
      <c r="C460" s="540"/>
      <c r="D460" s="540"/>
      <c r="E460" s="540"/>
      <c r="F460" s="540"/>
      <c r="G460" s="540"/>
      <c r="H460" s="541"/>
    </row>
    <row r="461" spans="3:8" ht="18.75">
      <c r="C461" s="540"/>
      <c r="D461" s="540"/>
      <c r="E461" s="540"/>
      <c r="F461" s="540"/>
      <c r="G461" s="540"/>
      <c r="H461" s="541"/>
    </row>
    <row r="462" spans="3:8" ht="18.75">
      <c r="C462" s="540"/>
      <c r="D462" s="540"/>
      <c r="E462" s="540"/>
      <c r="F462" s="540"/>
      <c r="G462" s="540"/>
      <c r="H462" s="541"/>
    </row>
    <row r="463" spans="3:8" ht="18.75">
      <c r="C463" s="540"/>
      <c r="D463" s="540"/>
      <c r="E463" s="540"/>
      <c r="F463" s="540"/>
      <c r="G463" s="540"/>
      <c r="H463" s="541"/>
    </row>
    <row r="464" spans="3:8" ht="18.75">
      <c r="C464" s="540"/>
      <c r="D464" s="540"/>
      <c r="E464" s="540"/>
      <c r="F464" s="540"/>
      <c r="G464" s="540"/>
      <c r="H464" s="541"/>
    </row>
    <row r="465" spans="3:8" ht="18.75">
      <c r="C465" s="540"/>
      <c r="D465" s="540"/>
      <c r="E465" s="540"/>
      <c r="F465" s="540"/>
      <c r="G465" s="540"/>
      <c r="H465" s="541"/>
    </row>
    <row r="466" spans="3:8" ht="18.75">
      <c r="C466" s="540"/>
      <c r="D466" s="540"/>
      <c r="E466" s="540"/>
      <c r="F466" s="540"/>
      <c r="G466" s="540"/>
      <c r="H466" s="541"/>
    </row>
    <row r="467" spans="3:8" ht="18.75">
      <c r="C467" s="540"/>
      <c r="D467" s="540"/>
      <c r="E467" s="540"/>
      <c r="F467" s="540"/>
      <c r="G467" s="540"/>
      <c r="H467" s="541"/>
    </row>
    <row r="468" spans="3:8" ht="18.75">
      <c r="C468" s="540"/>
      <c r="D468" s="540"/>
      <c r="E468" s="540"/>
      <c r="F468" s="540"/>
      <c r="G468" s="540"/>
      <c r="H468" s="541"/>
    </row>
    <row r="469" spans="3:8" ht="18.75">
      <c r="C469" s="540"/>
      <c r="D469" s="540"/>
      <c r="E469" s="540"/>
      <c r="F469" s="540"/>
      <c r="G469" s="540"/>
      <c r="H469" s="541"/>
    </row>
    <row r="470" spans="3:8" ht="18.75">
      <c r="C470" s="540"/>
      <c r="D470" s="540"/>
      <c r="E470" s="540"/>
      <c r="F470" s="540"/>
      <c r="G470" s="540"/>
      <c r="H470" s="541"/>
    </row>
    <row r="471" spans="3:8" ht="18.75">
      <c r="C471" s="540"/>
      <c r="D471" s="540"/>
      <c r="E471" s="540"/>
      <c r="F471" s="540"/>
      <c r="G471" s="540"/>
      <c r="H471" s="541"/>
    </row>
    <row r="472" spans="3:8" ht="18.75">
      <c r="C472" s="540"/>
      <c r="D472" s="540"/>
      <c r="E472" s="540"/>
      <c r="F472" s="540"/>
      <c r="G472" s="540"/>
      <c r="H472" s="541"/>
    </row>
    <row r="473" spans="3:8" ht="18.75">
      <c r="C473" s="540"/>
      <c r="D473" s="540"/>
      <c r="E473" s="540"/>
      <c r="F473" s="540"/>
      <c r="G473" s="540"/>
      <c r="H473" s="541"/>
    </row>
    <row r="474" spans="3:8" ht="18.75">
      <c r="C474" s="540"/>
      <c r="D474" s="540"/>
      <c r="E474" s="540"/>
      <c r="F474" s="540"/>
      <c r="G474" s="540"/>
      <c r="H474" s="541"/>
    </row>
    <row r="475" spans="3:8" ht="18.75">
      <c r="C475" s="540"/>
      <c r="D475" s="540"/>
      <c r="E475" s="540"/>
      <c r="F475" s="540"/>
      <c r="G475" s="540"/>
      <c r="H475" s="541"/>
    </row>
    <row r="476" spans="3:8" ht="18.75">
      <c r="C476" s="540"/>
      <c r="D476" s="540"/>
      <c r="E476" s="540"/>
      <c r="F476" s="540"/>
      <c r="G476" s="540"/>
      <c r="H476" s="541"/>
    </row>
    <row r="477" spans="3:8" ht="18.75">
      <c r="C477" s="540"/>
      <c r="D477" s="540"/>
      <c r="E477" s="540"/>
      <c r="F477" s="540"/>
      <c r="G477" s="540"/>
      <c r="H477" s="541"/>
    </row>
    <row r="478" spans="3:8" ht="18.75">
      <c r="C478" s="540"/>
      <c r="D478" s="540"/>
      <c r="E478" s="540"/>
      <c r="F478" s="540"/>
      <c r="G478" s="540"/>
      <c r="H478" s="541"/>
    </row>
    <row r="479" spans="3:8" ht="18.75">
      <c r="C479" s="540"/>
      <c r="D479" s="540"/>
      <c r="E479" s="540"/>
      <c r="F479" s="540"/>
      <c r="G479" s="540"/>
      <c r="H479" s="541"/>
    </row>
    <row r="480" spans="3:8" ht="18.75">
      <c r="C480" s="540"/>
      <c r="D480" s="540"/>
      <c r="E480" s="540"/>
      <c r="F480" s="540"/>
      <c r="G480" s="540"/>
      <c r="H480" s="541"/>
    </row>
    <row r="481" spans="3:8" ht="18.75">
      <c r="C481" s="540"/>
      <c r="D481" s="540"/>
      <c r="E481" s="540"/>
      <c r="F481" s="540"/>
      <c r="G481" s="540"/>
      <c r="H481" s="541"/>
    </row>
    <row r="482" spans="3:8" ht="18.75">
      <c r="C482" s="540"/>
      <c r="D482" s="540"/>
      <c r="E482" s="540"/>
      <c r="F482" s="540"/>
      <c r="G482" s="540"/>
      <c r="H482" s="541"/>
    </row>
    <row r="483" spans="3:8" ht="18.75">
      <c r="C483" s="540"/>
      <c r="D483" s="540"/>
      <c r="E483" s="540"/>
      <c r="F483" s="540"/>
      <c r="G483" s="540"/>
      <c r="H483" s="541"/>
    </row>
    <row r="484" spans="3:8" ht="18.75">
      <c r="C484" s="540"/>
      <c r="D484" s="540"/>
      <c r="E484" s="540"/>
      <c r="F484" s="540"/>
      <c r="G484" s="540"/>
      <c r="H484" s="541"/>
    </row>
    <row r="485" spans="3:8" ht="18.75">
      <c r="C485" s="540"/>
      <c r="D485" s="540"/>
      <c r="E485" s="540"/>
      <c r="F485" s="540"/>
      <c r="G485" s="540"/>
      <c r="H485" s="541"/>
    </row>
    <row r="486" spans="3:8" ht="18.75">
      <c r="C486" s="540"/>
      <c r="D486" s="540"/>
      <c r="E486" s="540"/>
      <c r="F486" s="540"/>
      <c r="G486" s="540"/>
      <c r="H486" s="541"/>
    </row>
    <row r="487" spans="3:8" ht="18.75">
      <c r="C487" s="540"/>
      <c r="D487" s="540"/>
      <c r="E487" s="540"/>
      <c r="F487" s="540"/>
      <c r="G487" s="540"/>
      <c r="H487" s="541"/>
    </row>
    <row r="488" spans="3:8" ht="18.75">
      <c r="C488" s="540"/>
      <c r="D488" s="540"/>
      <c r="E488" s="540"/>
      <c r="F488" s="540"/>
      <c r="G488" s="540"/>
      <c r="H488" s="541"/>
    </row>
    <row r="489" spans="3:8" ht="18.75">
      <c r="C489" s="540"/>
      <c r="D489" s="540"/>
      <c r="E489" s="540"/>
      <c r="F489" s="540"/>
      <c r="G489" s="540"/>
      <c r="H489" s="541"/>
    </row>
    <row r="490" spans="3:8" ht="18.75">
      <c r="C490" s="540"/>
      <c r="D490" s="540"/>
      <c r="E490" s="540"/>
      <c r="F490" s="540"/>
      <c r="G490" s="540"/>
      <c r="H490" s="541"/>
    </row>
    <row r="491" spans="3:8" ht="18.75">
      <c r="C491" s="540"/>
      <c r="D491" s="540"/>
      <c r="E491" s="540"/>
      <c r="F491" s="540"/>
      <c r="G491" s="540"/>
      <c r="H491" s="541"/>
    </row>
    <row r="492" spans="3:8" ht="18.75">
      <c r="C492" s="540"/>
      <c r="D492" s="540"/>
      <c r="E492" s="540"/>
      <c r="F492" s="540"/>
      <c r="G492" s="540"/>
      <c r="H492" s="541"/>
    </row>
    <row r="493" spans="3:8" ht="18.75">
      <c r="C493" s="540"/>
      <c r="D493" s="540"/>
      <c r="E493" s="540"/>
      <c r="F493" s="540"/>
      <c r="G493" s="540"/>
      <c r="H493" s="541"/>
    </row>
    <row r="494" spans="3:8" ht="18.75">
      <c r="C494" s="540"/>
      <c r="D494" s="540"/>
      <c r="E494" s="540"/>
      <c r="F494" s="540"/>
      <c r="G494" s="540"/>
      <c r="H494" s="541"/>
    </row>
    <row r="495" spans="3:8" ht="18.75">
      <c r="C495" s="540"/>
      <c r="D495" s="540"/>
      <c r="E495" s="540"/>
      <c r="F495" s="540"/>
      <c r="G495" s="540"/>
      <c r="H495" s="541"/>
    </row>
    <row r="496" spans="3:8" ht="18.75">
      <c r="C496" s="540"/>
      <c r="D496" s="540"/>
      <c r="E496" s="540"/>
      <c r="F496" s="540"/>
      <c r="G496" s="540"/>
      <c r="H496" s="541"/>
    </row>
    <row r="497" spans="3:8" ht="18.75">
      <c r="C497" s="540"/>
      <c r="D497" s="540"/>
      <c r="E497" s="540"/>
      <c r="F497" s="540"/>
      <c r="G497" s="540"/>
      <c r="H497" s="541"/>
    </row>
    <row r="498" spans="3:8" ht="18.75">
      <c r="C498" s="540"/>
      <c r="D498" s="540"/>
      <c r="E498" s="540"/>
      <c r="F498" s="540"/>
      <c r="G498" s="540"/>
      <c r="H498" s="541"/>
    </row>
    <row r="499" spans="3:8" ht="18.75">
      <c r="C499" s="540"/>
      <c r="D499" s="540"/>
      <c r="E499" s="540"/>
      <c r="F499" s="540"/>
      <c r="G499" s="540"/>
      <c r="H499" s="541"/>
    </row>
    <row r="500" spans="3:8" ht="18.75">
      <c r="C500" s="540"/>
      <c r="D500" s="540"/>
      <c r="E500" s="540"/>
      <c r="F500" s="540"/>
      <c r="G500" s="540"/>
      <c r="H500" s="541"/>
    </row>
    <row r="501" spans="3:8" ht="18.75">
      <c r="C501" s="540"/>
      <c r="D501" s="540"/>
      <c r="E501" s="540"/>
      <c r="F501" s="540"/>
      <c r="G501" s="540"/>
      <c r="H501" s="541"/>
    </row>
    <row r="502" spans="3:8" ht="18.75">
      <c r="C502" s="540"/>
      <c r="D502" s="540"/>
      <c r="E502" s="540"/>
      <c r="F502" s="540"/>
      <c r="G502" s="540"/>
      <c r="H502" s="541"/>
    </row>
    <row r="503" spans="3:8" ht="18.75">
      <c r="C503" s="540"/>
      <c r="D503" s="540"/>
      <c r="E503" s="540"/>
      <c r="F503" s="540"/>
      <c r="G503" s="540"/>
      <c r="H503" s="541"/>
    </row>
    <row r="504" spans="3:8" ht="18.75">
      <c r="C504" s="540"/>
      <c r="D504" s="540"/>
      <c r="E504" s="540"/>
      <c r="F504" s="540"/>
      <c r="G504" s="540"/>
      <c r="H504" s="541"/>
    </row>
    <row r="505" spans="3:8" ht="18.75">
      <c r="C505" s="540"/>
      <c r="D505" s="540"/>
      <c r="E505" s="540"/>
      <c r="F505" s="540"/>
      <c r="G505" s="540"/>
      <c r="H505" s="541"/>
    </row>
    <row r="506" spans="3:8" ht="18.75">
      <c r="C506" s="540"/>
      <c r="D506" s="540"/>
      <c r="E506" s="540"/>
      <c r="F506" s="540"/>
      <c r="G506" s="540"/>
      <c r="H506" s="541"/>
    </row>
    <row r="507" spans="3:8" ht="18.75">
      <c r="C507" s="540"/>
      <c r="D507" s="540"/>
      <c r="E507" s="540"/>
      <c r="F507" s="540"/>
      <c r="G507" s="540"/>
      <c r="H507" s="541"/>
    </row>
    <row r="508" spans="3:8" ht="18.75">
      <c r="C508" s="540"/>
      <c r="D508" s="540"/>
      <c r="E508" s="540"/>
      <c r="F508" s="540"/>
      <c r="G508" s="540"/>
      <c r="H508" s="541"/>
    </row>
    <row r="509" spans="3:8" ht="18.75">
      <c r="C509" s="540"/>
      <c r="D509" s="540"/>
      <c r="E509" s="540"/>
      <c r="F509" s="540"/>
      <c r="G509" s="540"/>
      <c r="H509" s="541"/>
    </row>
    <row r="510" spans="3:8" ht="18.75">
      <c r="C510" s="540"/>
      <c r="D510" s="540"/>
      <c r="E510" s="540"/>
      <c r="F510" s="540"/>
      <c r="G510" s="540"/>
      <c r="H510" s="541"/>
    </row>
    <row r="511" spans="3:8" ht="18.75">
      <c r="C511" s="540"/>
      <c r="D511" s="540"/>
      <c r="E511" s="540"/>
      <c r="F511" s="540"/>
      <c r="G511" s="540"/>
      <c r="H511" s="541"/>
    </row>
  </sheetData>
  <mergeCells count="1">
    <mergeCell ref="B2:D2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D840"/>
  <sheetViews>
    <sheetView zoomScale="85" zoomScaleNormal="85" workbookViewId="0">
      <pane ySplit="6" topLeftCell="A7" activePane="bottomLeft" state="frozen"/>
      <selection activeCell="D18" sqref="D18"/>
      <selection pane="bottomLeft" activeCell="D18" sqref="D18"/>
    </sheetView>
  </sheetViews>
  <sheetFormatPr defaultColWidth="12.5703125" defaultRowHeight="15" customHeight="1"/>
  <cols>
    <col min="1" max="1" width="12.28515625" customWidth="1"/>
    <col min="2" max="2" width="14.85546875" customWidth="1"/>
    <col min="3" max="3" width="10.28515625" customWidth="1"/>
    <col min="4" max="4" width="15.7109375" customWidth="1"/>
    <col min="5" max="5" width="13.28515625" customWidth="1"/>
    <col min="6" max="6" width="14.7109375" customWidth="1"/>
    <col min="7" max="7" width="14.28515625" customWidth="1"/>
    <col min="8" max="8" width="11.85546875" customWidth="1"/>
    <col min="9" max="9" width="8.85546875" customWidth="1"/>
    <col min="10" max="10" width="10.7109375" customWidth="1"/>
    <col min="11" max="11" width="14.85546875" customWidth="1"/>
    <col min="12" max="12" width="12.85546875" customWidth="1"/>
    <col min="13" max="13" width="18.85546875" customWidth="1"/>
    <col min="14" max="14" width="8.7109375" customWidth="1"/>
    <col min="15" max="15" width="17.5703125" customWidth="1"/>
    <col min="16" max="16" width="17.42578125" customWidth="1"/>
    <col min="17" max="19" width="8.7109375" customWidth="1"/>
    <col min="20" max="30" width="14.42578125" customWidth="1"/>
  </cols>
  <sheetData>
    <row r="1" spans="1:30" ht="20.25" customHeight="1">
      <c r="A1" s="704" t="s">
        <v>79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6"/>
      <c r="N1" s="375"/>
      <c r="O1" s="375"/>
      <c r="P1" s="375"/>
      <c r="Q1" s="375"/>
      <c r="R1" s="375"/>
      <c r="S1" s="375"/>
      <c r="T1" s="237"/>
      <c r="U1" s="231"/>
      <c r="V1" s="231"/>
      <c r="W1" s="231"/>
      <c r="X1" s="231"/>
      <c r="Y1" s="231"/>
      <c r="Z1" s="231"/>
      <c r="AA1" s="231"/>
      <c r="AB1" s="231"/>
      <c r="AC1" s="231"/>
      <c r="AD1" s="231"/>
    </row>
    <row r="2" spans="1:30" ht="16.5" customHeight="1">
      <c r="A2" s="707"/>
      <c r="B2" s="705"/>
      <c r="C2" s="705"/>
      <c r="D2" s="705"/>
      <c r="E2" s="706"/>
      <c r="F2" s="376"/>
      <c r="G2" s="376"/>
      <c r="H2" s="376"/>
      <c r="I2" s="376"/>
      <c r="J2" s="376"/>
      <c r="K2" s="708" t="s">
        <v>171</v>
      </c>
      <c r="L2" s="705"/>
      <c r="M2" s="706"/>
      <c r="N2" s="375"/>
      <c r="O2" s="375"/>
      <c r="P2" s="375"/>
      <c r="Q2" s="375"/>
      <c r="R2" s="375"/>
      <c r="S2" s="375"/>
      <c r="T2" s="237"/>
      <c r="U2" s="231"/>
      <c r="V2" s="231"/>
      <c r="W2" s="231"/>
      <c r="X2" s="231"/>
      <c r="Y2" s="231"/>
      <c r="Z2" s="231"/>
      <c r="AA2" s="231"/>
      <c r="AB2" s="231"/>
      <c r="AC2" s="231"/>
      <c r="AD2" s="231"/>
    </row>
    <row r="3" spans="1:30" ht="19.5" customHeight="1">
      <c r="A3" s="709" t="str">
        <f ca="1">IFERROR(__xludf.DUMMYFUNCTION("IMPORTRANGE(""https://docs.google.com/spreadsheets/d/1bFF2AAe0_wVPJbVjg8gUHJwa-F5lskMkVy0ky9agKbg/edit#gid=683598304"",""'15'!A3:M3"")"),"Status of MNR / Faulty Meters for the month of june-2023")</f>
        <v>Status of MNR / Faulty Meters for the month of june-2023</v>
      </c>
      <c r="B3" s="683"/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4"/>
      <c r="N3" s="375"/>
      <c r="O3" s="375"/>
      <c r="P3" s="375"/>
      <c r="Q3" s="375"/>
      <c r="R3" s="375"/>
      <c r="S3" s="375"/>
      <c r="T3" s="237"/>
      <c r="U3" s="231"/>
      <c r="V3" s="231"/>
      <c r="W3" s="231"/>
      <c r="X3" s="231"/>
      <c r="Y3" s="231"/>
      <c r="Z3" s="231"/>
      <c r="AA3" s="231"/>
      <c r="AB3" s="231"/>
      <c r="AC3" s="231"/>
      <c r="AD3" s="231"/>
    </row>
    <row r="4" spans="1:30" ht="15" customHeight="1">
      <c r="A4" s="697" t="s">
        <v>2025</v>
      </c>
      <c r="B4" s="697" t="s">
        <v>22</v>
      </c>
      <c r="C4" s="697" t="s">
        <v>172</v>
      </c>
      <c r="D4" s="697" t="s">
        <v>173</v>
      </c>
      <c r="E4" s="697" t="s">
        <v>14</v>
      </c>
      <c r="F4" s="697" t="s">
        <v>174</v>
      </c>
      <c r="G4" s="697" t="s">
        <v>6</v>
      </c>
      <c r="H4" s="698" t="s">
        <v>175</v>
      </c>
      <c r="I4" s="699"/>
      <c r="J4" s="699"/>
      <c r="K4" s="699"/>
      <c r="L4" s="699"/>
      <c r="M4" s="700"/>
      <c r="N4" s="237"/>
      <c r="O4" s="237"/>
      <c r="P4" s="237"/>
      <c r="Q4" s="237"/>
      <c r="R4" s="237"/>
      <c r="S4" s="237"/>
      <c r="T4" s="237"/>
      <c r="U4" s="231"/>
      <c r="V4" s="231"/>
      <c r="W4" s="231"/>
      <c r="X4" s="231"/>
      <c r="Y4" s="231"/>
      <c r="Z4" s="231"/>
      <c r="AA4" s="231"/>
      <c r="AB4" s="231"/>
      <c r="AC4" s="231"/>
      <c r="AD4" s="231"/>
    </row>
    <row r="5" spans="1:30" ht="34.5" customHeight="1">
      <c r="A5" s="689"/>
      <c r="B5" s="689"/>
      <c r="C5" s="689"/>
      <c r="D5" s="689"/>
      <c r="E5" s="689"/>
      <c r="F5" s="689"/>
      <c r="G5" s="689"/>
      <c r="H5" s="222" t="s">
        <v>176</v>
      </c>
      <c r="I5" s="222" t="s">
        <v>177</v>
      </c>
      <c r="J5" s="222" t="s">
        <v>178</v>
      </c>
      <c r="K5" s="222" t="s">
        <v>179</v>
      </c>
      <c r="L5" s="222" t="s">
        <v>140</v>
      </c>
      <c r="M5" s="222" t="s">
        <v>14</v>
      </c>
      <c r="N5" s="237"/>
      <c r="O5" s="703" t="s">
        <v>174</v>
      </c>
      <c r="P5" s="684"/>
      <c r="Q5" s="237"/>
      <c r="R5" s="237"/>
      <c r="S5" s="237"/>
      <c r="T5" s="237"/>
      <c r="U5" s="231"/>
      <c r="V5" s="231"/>
      <c r="W5" s="231"/>
      <c r="X5" s="231"/>
      <c r="Y5" s="231"/>
      <c r="Z5" s="231"/>
      <c r="AA5" s="231"/>
      <c r="AB5" s="231"/>
      <c r="AC5" s="231"/>
      <c r="AD5" s="231"/>
    </row>
    <row r="6" spans="1:30" ht="33.75" customHeight="1">
      <c r="A6" s="222">
        <v>1</v>
      </c>
      <c r="B6" s="222">
        <v>2</v>
      </c>
      <c r="C6" s="222">
        <v>3</v>
      </c>
      <c r="D6" s="222">
        <v>4</v>
      </c>
      <c r="E6" s="222" t="s">
        <v>166</v>
      </c>
      <c r="F6" s="222">
        <v>6</v>
      </c>
      <c r="G6" s="222" t="s">
        <v>180</v>
      </c>
      <c r="H6" s="222">
        <v>8</v>
      </c>
      <c r="I6" s="222">
        <v>9</v>
      </c>
      <c r="J6" s="222">
        <v>10</v>
      </c>
      <c r="K6" s="222">
        <v>11</v>
      </c>
      <c r="L6" s="222">
        <v>12</v>
      </c>
      <c r="M6" s="222" t="s">
        <v>181</v>
      </c>
      <c r="N6" s="377"/>
      <c r="O6" s="378" t="s">
        <v>182</v>
      </c>
      <c r="P6" s="379" t="s">
        <v>183</v>
      </c>
      <c r="Q6" s="377"/>
      <c r="R6" s="377"/>
      <c r="S6" s="377"/>
      <c r="T6" s="377"/>
      <c r="U6" s="231"/>
      <c r="V6" s="231"/>
      <c r="W6" s="231"/>
      <c r="X6" s="231"/>
      <c r="Y6" s="231"/>
      <c r="Z6" s="231"/>
      <c r="AA6" s="231"/>
      <c r="AB6" s="231"/>
      <c r="AC6" s="231"/>
      <c r="AD6" s="231"/>
    </row>
    <row r="7" spans="1:30" ht="15.75" customHeight="1">
      <c r="A7" s="701"/>
      <c r="B7" s="371" t="s">
        <v>138</v>
      </c>
      <c r="C7" s="380"/>
      <c r="D7" s="381"/>
      <c r="E7" s="382">
        <f t="shared" ref="E7:E15" si="0">C7+D7</f>
        <v>0</v>
      </c>
      <c r="F7" s="380"/>
      <c r="G7" s="382">
        <f t="shared" ref="G7:G15" si="1">E7-F7</f>
        <v>0</v>
      </c>
      <c r="H7" s="383"/>
      <c r="I7" s="370"/>
      <c r="J7" s="370"/>
      <c r="K7" s="370"/>
      <c r="L7" s="370"/>
      <c r="M7" s="367">
        <f t="shared" ref="M7:M15" si="2">H7+I7+J7+K7+L7</f>
        <v>0</v>
      </c>
      <c r="N7" s="365"/>
      <c r="O7" s="227"/>
      <c r="P7" s="228"/>
      <c r="Q7" s="231"/>
      <c r="R7" s="231"/>
      <c r="S7" s="231" t="e">
        <f>+#REF!</f>
        <v>#REF!</v>
      </c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</row>
    <row r="8" spans="1:30" ht="15.75" customHeight="1">
      <c r="A8" s="702"/>
      <c r="B8" s="371" t="s">
        <v>170</v>
      </c>
      <c r="C8" s="384"/>
      <c r="D8" s="385"/>
      <c r="E8" s="382">
        <f t="shared" si="0"/>
        <v>0</v>
      </c>
      <c r="F8" s="384"/>
      <c r="G8" s="382">
        <f t="shared" si="1"/>
        <v>0</v>
      </c>
      <c r="H8" s="386"/>
      <c r="I8" s="370"/>
      <c r="J8" s="370"/>
      <c r="K8" s="370"/>
      <c r="L8" s="370"/>
      <c r="M8" s="367">
        <f t="shared" si="2"/>
        <v>0</v>
      </c>
      <c r="N8" s="365"/>
      <c r="O8" s="227"/>
      <c r="P8" s="228"/>
      <c r="Q8" s="231"/>
      <c r="R8" s="231"/>
      <c r="S8" s="231" t="e">
        <f>+#REF!</f>
        <v>#REF!</v>
      </c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</row>
    <row r="9" spans="1:30" ht="15.75" customHeight="1">
      <c r="A9" s="702"/>
      <c r="B9" s="372" t="s">
        <v>45</v>
      </c>
      <c r="C9" s="384"/>
      <c r="D9" s="387"/>
      <c r="E9" s="382">
        <f t="shared" si="0"/>
        <v>0</v>
      </c>
      <c r="F9" s="384"/>
      <c r="G9" s="382">
        <f t="shared" si="1"/>
        <v>0</v>
      </c>
      <c r="H9" s="386"/>
      <c r="I9" s="370"/>
      <c r="J9" s="370"/>
      <c r="K9" s="370"/>
      <c r="L9" s="370"/>
      <c r="M9" s="367">
        <f t="shared" si="2"/>
        <v>0</v>
      </c>
      <c r="N9" s="365"/>
      <c r="O9" s="227"/>
      <c r="P9" s="228"/>
      <c r="Q9" s="231"/>
      <c r="R9" s="231"/>
      <c r="S9" s="231" t="e">
        <f>+#REF!</f>
        <v>#REF!</v>
      </c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</row>
    <row r="10" spans="1:30" ht="15.75" customHeight="1">
      <c r="A10" s="702"/>
      <c r="B10" s="372" t="s">
        <v>46</v>
      </c>
      <c r="C10" s="384"/>
      <c r="D10" s="387"/>
      <c r="E10" s="382">
        <f t="shared" si="0"/>
        <v>0</v>
      </c>
      <c r="F10" s="384"/>
      <c r="G10" s="382">
        <f t="shared" si="1"/>
        <v>0</v>
      </c>
      <c r="H10" s="386"/>
      <c r="I10" s="370"/>
      <c r="J10" s="370"/>
      <c r="K10" s="370"/>
      <c r="L10" s="370"/>
      <c r="M10" s="367">
        <f t="shared" si="2"/>
        <v>0</v>
      </c>
      <c r="N10" s="365"/>
      <c r="O10" s="227"/>
      <c r="P10" s="228"/>
      <c r="Q10" s="231"/>
      <c r="R10" s="231"/>
      <c r="S10" s="231" t="e">
        <f>+#REF!</f>
        <v>#REF!</v>
      </c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</row>
    <row r="11" spans="1:30" ht="15.75" customHeight="1">
      <c r="A11" s="702"/>
      <c r="B11" s="372" t="s">
        <v>111</v>
      </c>
      <c r="C11" s="384"/>
      <c r="D11" s="387"/>
      <c r="E11" s="382">
        <f t="shared" si="0"/>
        <v>0</v>
      </c>
      <c r="F11" s="384"/>
      <c r="G11" s="382">
        <f t="shared" si="1"/>
        <v>0</v>
      </c>
      <c r="H11" s="386"/>
      <c r="I11" s="370"/>
      <c r="J11" s="370"/>
      <c r="K11" s="370"/>
      <c r="L11" s="370"/>
      <c r="M11" s="367">
        <f t="shared" si="2"/>
        <v>0</v>
      </c>
      <c r="N11" s="365"/>
      <c r="O11" s="227"/>
      <c r="P11" s="228"/>
      <c r="Q11" s="231"/>
      <c r="R11" s="231"/>
      <c r="S11" s="231" t="e">
        <f>+#REF!</f>
        <v>#REF!</v>
      </c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</row>
    <row r="12" spans="1:30" ht="15.75" customHeight="1">
      <c r="A12" s="702"/>
      <c r="B12" s="372" t="s">
        <v>49</v>
      </c>
      <c r="C12" s="384"/>
      <c r="D12" s="387"/>
      <c r="E12" s="382">
        <f t="shared" si="0"/>
        <v>0</v>
      </c>
      <c r="F12" s="384"/>
      <c r="G12" s="382">
        <f t="shared" si="1"/>
        <v>0</v>
      </c>
      <c r="H12" s="386"/>
      <c r="I12" s="370"/>
      <c r="J12" s="370"/>
      <c r="K12" s="370"/>
      <c r="L12" s="370"/>
      <c r="M12" s="367">
        <f t="shared" si="2"/>
        <v>0</v>
      </c>
      <c r="N12" s="365"/>
      <c r="O12" s="227"/>
      <c r="P12" s="228"/>
      <c r="Q12" s="231"/>
      <c r="R12" s="231"/>
      <c r="S12" s="231" t="e">
        <f>+#REF!</f>
        <v>#REF!</v>
      </c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</row>
    <row r="13" spans="1:30" ht="15.75" customHeight="1">
      <c r="A13" s="702"/>
      <c r="B13" s="371" t="s">
        <v>167</v>
      </c>
      <c r="C13" s="384"/>
      <c r="D13" s="387"/>
      <c r="E13" s="382">
        <f t="shared" si="0"/>
        <v>0</v>
      </c>
      <c r="F13" s="384"/>
      <c r="G13" s="382">
        <f t="shared" si="1"/>
        <v>0</v>
      </c>
      <c r="H13" s="386"/>
      <c r="I13" s="370"/>
      <c r="J13" s="370"/>
      <c r="K13" s="370"/>
      <c r="L13" s="370"/>
      <c r="M13" s="367">
        <f t="shared" si="2"/>
        <v>0</v>
      </c>
      <c r="N13" s="365"/>
      <c r="O13" s="227"/>
      <c r="P13" s="228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</row>
    <row r="14" spans="1:30" ht="15.75" customHeight="1">
      <c r="A14" s="702"/>
      <c r="B14" s="372" t="s">
        <v>168</v>
      </c>
      <c r="C14" s="384"/>
      <c r="D14" s="387"/>
      <c r="E14" s="382">
        <f t="shared" si="0"/>
        <v>0</v>
      </c>
      <c r="F14" s="384"/>
      <c r="G14" s="382">
        <f t="shared" si="1"/>
        <v>0</v>
      </c>
      <c r="H14" s="386"/>
      <c r="I14" s="370"/>
      <c r="J14" s="370"/>
      <c r="K14" s="370"/>
      <c r="L14" s="370"/>
      <c r="M14" s="367">
        <f t="shared" si="2"/>
        <v>0</v>
      </c>
      <c r="N14" s="365"/>
      <c r="O14" s="227"/>
      <c r="P14" s="228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</row>
    <row r="15" spans="1:30" ht="15.75" customHeight="1">
      <c r="A15" s="702"/>
      <c r="B15" s="372" t="s">
        <v>52</v>
      </c>
      <c r="C15" s="384"/>
      <c r="D15" s="387"/>
      <c r="E15" s="382">
        <f t="shared" si="0"/>
        <v>0</v>
      </c>
      <c r="F15" s="384"/>
      <c r="G15" s="382">
        <f t="shared" si="1"/>
        <v>0</v>
      </c>
      <c r="H15" s="386"/>
      <c r="I15" s="370"/>
      <c r="J15" s="370"/>
      <c r="K15" s="370"/>
      <c r="L15" s="370"/>
      <c r="M15" s="367">
        <f t="shared" si="2"/>
        <v>0</v>
      </c>
      <c r="N15" s="365"/>
      <c r="O15" s="227"/>
      <c r="P15" s="228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</row>
    <row r="16" spans="1:30" ht="15.75" customHeight="1">
      <c r="A16" s="689"/>
      <c r="B16" s="373" t="s">
        <v>14</v>
      </c>
      <c r="C16" s="388">
        <f t="shared" ref="C16:M16" si="3">SUM(C7:C15)</f>
        <v>0</v>
      </c>
      <c r="D16" s="388">
        <f t="shared" si="3"/>
        <v>0</v>
      </c>
      <c r="E16" s="230">
        <f t="shared" si="3"/>
        <v>0</v>
      </c>
      <c r="F16" s="388">
        <f t="shared" si="3"/>
        <v>0</v>
      </c>
      <c r="G16" s="230">
        <f t="shared" si="3"/>
        <v>0</v>
      </c>
      <c r="H16" s="223">
        <f t="shared" si="3"/>
        <v>0</v>
      </c>
      <c r="I16" s="248">
        <f t="shared" si="3"/>
        <v>0</v>
      </c>
      <c r="J16" s="248">
        <f t="shared" si="3"/>
        <v>0</v>
      </c>
      <c r="K16" s="247">
        <f t="shared" si="3"/>
        <v>0</v>
      </c>
      <c r="L16" s="247">
        <f t="shared" si="3"/>
        <v>0</v>
      </c>
      <c r="M16" s="248">
        <f t="shared" si="3"/>
        <v>0</v>
      </c>
      <c r="N16" s="365"/>
      <c r="O16" s="227"/>
      <c r="P16" s="228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</row>
    <row r="17" spans="1:30" ht="21" customHeight="1">
      <c r="A17" s="701"/>
      <c r="B17" s="371" t="s">
        <v>138</v>
      </c>
      <c r="C17" s="380"/>
      <c r="D17" s="389"/>
      <c r="E17" s="390">
        <f t="shared" ref="E17:E25" si="4">C17+D17</f>
        <v>0</v>
      </c>
      <c r="F17" s="391"/>
      <c r="G17" s="392">
        <f t="shared" ref="G17:G25" si="5">E17-F17</f>
        <v>0</v>
      </c>
      <c r="H17" s="383"/>
      <c r="I17" s="370"/>
      <c r="J17" s="370"/>
      <c r="K17" s="370"/>
      <c r="L17" s="370"/>
      <c r="M17" s="367">
        <f t="shared" ref="M17:M25" si="6">H17+I17+J17+K17+L17</f>
        <v>0</v>
      </c>
      <c r="N17" s="365"/>
      <c r="O17" s="227"/>
      <c r="P17" s="228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</row>
    <row r="18" spans="1:30" ht="21" customHeight="1">
      <c r="A18" s="702"/>
      <c r="B18" s="371" t="s">
        <v>170</v>
      </c>
      <c r="C18" s="384"/>
      <c r="D18" s="385"/>
      <c r="E18" s="390">
        <f t="shared" si="4"/>
        <v>0</v>
      </c>
      <c r="F18" s="384"/>
      <c r="G18" s="392">
        <f t="shared" si="5"/>
        <v>0</v>
      </c>
      <c r="H18" s="386"/>
      <c r="I18" s="370"/>
      <c r="J18" s="370"/>
      <c r="K18" s="370"/>
      <c r="L18" s="370"/>
      <c r="M18" s="367">
        <f t="shared" si="6"/>
        <v>0</v>
      </c>
      <c r="N18" s="365"/>
      <c r="O18" s="227"/>
      <c r="P18" s="228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</row>
    <row r="19" spans="1:30" ht="21" customHeight="1">
      <c r="A19" s="702"/>
      <c r="B19" s="372" t="s">
        <v>45</v>
      </c>
      <c r="C19" s="384"/>
      <c r="D19" s="387"/>
      <c r="E19" s="390">
        <f t="shared" si="4"/>
        <v>0</v>
      </c>
      <c r="F19" s="384"/>
      <c r="G19" s="392">
        <f t="shared" si="5"/>
        <v>0</v>
      </c>
      <c r="H19" s="386"/>
      <c r="I19" s="370"/>
      <c r="J19" s="370"/>
      <c r="K19" s="370"/>
      <c r="L19" s="370"/>
      <c r="M19" s="367">
        <f t="shared" si="6"/>
        <v>0</v>
      </c>
      <c r="N19" s="365"/>
      <c r="O19" s="227"/>
      <c r="P19" s="228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</row>
    <row r="20" spans="1:30" ht="21" customHeight="1">
      <c r="A20" s="702"/>
      <c r="B20" s="372" t="s">
        <v>46</v>
      </c>
      <c r="C20" s="384"/>
      <c r="D20" s="387"/>
      <c r="E20" s="390">
        <f t="shared" si="4"/>
        <v>0</v>
      </c>
      <c r="F20" s="393"/>
      <c r="G20" s="392">
        <f t="shared" si="5"/>
        <v>0</v>
      </c>
      <c r="H20" s="386"/>
      <c r="I20" s="370"/>
      <c r="J20" s="370"/>
      <c r="K20" s="370"/>
      <c r="L20" s="370"/>
      <c r="M20" s="367">
        <f t="shared" si="6"/>
        <v>0</v>
      </c>
      <c r="N20" s="365"/>
      <c r="O20" s="227"/>
      <c r="P20" s="228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</row>
    <row r="21" spans="1:30" ht="21" customHeight="1">
      <c r="A21" s="702"/>
      <c r="B21" s="372" t="s">
        <v>111</v>
      </c>
      <c r="C21" s="384"/>
      <c r="D21" s="387"/>
      <c r="E21" s="390">
        <f t="shared" si="4"/>
        <v>0</v>
      </c>
      <c r="F21" s="393"/>
      <c r="G21" s="392">
        <f t="shared" si="5"/>
        <v>0</v>
      </c>
      <c r="H21" s="386"/>
      <c r="I21" s="370"/>
      <c r="J21" s="370"/>
      <c r="K21" s="370"/>
      <c r="L21" s="370"/>
      <c r="M21" s="367">
        <f t="shared" si="6"/>
        <v>0</v>
      </c>
      <c r="N21" s="365"/>
      <c r="O21" s="227"/>
      <c r="P21" s="228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</row>
    <row r="22" spans="1:30" ht="21" customHeight="1">
      <c r="A22" s="702"/>
      <c r="B22" s="372" t="s">
        <v>49</v>
      </c>
      <c r="C22" s="384"/>
      <c r="D22" s="394"/>
      <c r="E22" s="390">
        <f t="shared" si="4"/>
        <v>0</v>
      </c>
      <c r="F22" s="393"/>
      <c r="G22" s="392">
        <f t="shared" si="5"/>
        <v>0</v>
      </c>
      <c r="H22" s="386"/>
      <c r="I22" s="370"/>
      <c r="J22" s="370"/>
      <c r="K22" s="370"/>
      <c r="L22" s="370"/>
      <c r="M22" s="367">
        <f t="shared" si="6"/>
        <v>0</v>
      </c>
      <c r="N22" s="365"/>
      <c r="O22" s="227"/>
      <c r="P22" s="228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</row>
    <row r="23" spans="1:30" ht="21" customHeight="1">
      <c r="A23" s="702"/>
      <c r="B23" s="371" t="s">
        <v>167</v>
      </c>
      <c r="C23" s="384"/>
      <c r="D23" s="394"/>
      <c r="E23" s="390">
        <f t="shared" si="4"/>
        <v>0</v>
      </c>
      <c r="F23" s="393"/>
      <c r="G23" s="392">
        <f t="shared" si="5"/>
        <v>0</v>
      </c>
      <c r="H23" s="386"/>
      <c r="I23" s="370"/>
      <c r="J23" s="370"/>
      <c r="K23" s="370"/>
      <c r="L23" s="370"/>
      <c r="M23" s="367">
        <f t="shared" si="6"/>
        <v>0</v>
      </c>
      <c r="N23" s="365"/>
      <c r="O23" s="227"/>
      <c r="P23" s="228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</row>
    <row r="24" spans="1:30" ht="21" customHeight="1">
      <c r="A24" s="702"/>
      <c r="B24" s="372" t="s">
        <v>168</v>
      </c>
      <c r="C24" s="384"/>
      <c r="D24" s="394"/>
      <c r="E24" s="390">
        <f t="shared" si="4"/>
        <v>0</v>
      </c>
      <c r="F24" s="393"/>
      <c r="G24" s="392">
        <f t="shared" si="5"/>
        <v>0</v>
      </c>
      <c r="H24" s="386"/>
      <c r="I24" s="370"/>
      <c r="J24" s="370"/>
      <c r="K24" s="370"/>
      <c r="L24" s="370"/>
      <c r="M24" s="367">
        <f t="shared" si="6"/>
        <v>0</v>
      </c>
      <c r="N24" s="365"/>
      <c r="O24" s="227"/>
      <c r="P24" s="228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</row>
    <row r="25" spans="1:30" ht="21" customHeight="1">
      <c r="A25" s="689"/>
      <c r="B25" s="372" t="s">
        <v>52</v>
      </c>
      <c r="C25" s="384"/>
      <c r="D25" s="394"/>
      <c r="E25" s="390">
        <f t="shared" si="4"/>
        <v>0</v>
      </c>
      <c r="F25" s="393"/>
      <c r="G25" s="392">
        <f t="shared" si="5"/>
        <v>0</v>
      </c>
      <c r="H25" s="386"/>
      <c r="I25" s="370"/>
      <c r="J25" s="370"/>
      <c r="K25" s="370"/>
      <c r="L25" s="370"/>
      <c r="M25" s="367">
        <f t="shared" si="6"/>
        <v>0</v>
      </c>
      <c r="N25" s="365"/>
      <c r="O25" s="227"/>
      <c r="P25" s="228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</row>
    <row r="26" spans="1:30" ht="21" customHeight="1">
      <c r="A26" s="247"/>
      <c r="B26" s="373" t="s">
        <v>14</v>
      </c>
      <c r="C26" s="395">
        <f t="shared" ref="C26:M26" si="7">SUM(C17:C25)</f>
        <v>0</v>
      </c>
      <c r="D26" s="395">
        <f t="shared" si="7"/>
        <v>0</v>
      </c>
      <c r="E26" s="396">
        <f t="shared" si="7"/>
        <v>0</v>
      </c>
      <c r="F26" s="395">
        <f t="shared" si="7"/>
        <v>0</v>
      </c>
      <c r="G26" s="397">
        <f t="shared" si="7"/>
        <v>0</v>
      </c>
      <c r="H26" s="397">
        <f t="shared" si="7"/>
        <v>0</v>
      </c>
      <c r="I26" s="248">
        <f t="shared" si="7"/>
        <v>0</v>
      </c>
      <c r="J26" s="248">
        <f t="shared" si="7"/>
        <v>0</v>
      </c>
      <c r="K26" s="247">
        <f t="shared" si="7"/>
        <v>0</v>
      </c>
      <c r="L26" s="247">
        <f t="shared" si="7"/>
        <v>0</v>
      </c>
      <c r="M26" s="248">
        <f t="shared" si="7"/>
        <v>0</v>
      </c>
      <c r="N26" s="365"/>
      <c r="O26" s="227"/>
      <c r="P26" s="228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</row>
    <row r="27" spans="1:30" ht="21" customHeight="1">
      <c r="A27" s="701"/>
      <c r="B27" s="371" t="s">
        <v>138</v>
      </c>
      <c r="C27" s="380"/>
      <c r="D27" s="381"/>
      <c r="E27" s="392">
        <f t="shared" ref="E27:E35" si="8">C27+D27</f>
        <v>0</v>
      </c>
      <c r="F27" s="380"/>
      <c r="G27" s="392">
        <f t="shared" ref="G27:G35" si="9">E27-F27</f>
        <v>0</v>
      </c>
      <c r="H27" s="383"/>
      <c r="I27" s="370"/>
      <c r="J27" s="370"/>
      <c r="K27" s="370"/>
      <c r="L27" s="370"/>
      <c r="M27" s="367">
        <f t="shared" ref="M27:M35" si="10">H27+I27+J27+K27+L27</f>
        <v>0</v>
      </c>
      <c r="N27" s="365"/>
      <c r="O27" s="227"/>
      <c r="P27" s="228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</row>
    <row r="28" spans="1:30" ht="21" customHeight="1">
      <c r="A28" s="702"/>
      <c r="B28" s="371" t="s">
        <v>170</v>
      </c>
      <c r="C28" s="384"/>
      <c r="D28" s="385"/>
      <c r="E28" s="392">
        <f t="shared" si="8"/>
        <v>0</v>
      </c>
      <c r="F28" s="384"/>
      <c r="G28" s="392">
        <f t="shared" si="9"/>
        <v>0</v>
      </c>
      <c r="H28" s="386"/>
      <c r="I28" s="370"/>
      <c r="J28" s="370"/>
      <c r="K28" s="370"/>
      <c r="L28" s="370"/>
      <c r="M28" s="367">
        <f t="shared" si="10"/>
        <v>0</v>
      </c>
      <c r="N28" s="365"/>
      <c r="O28" s="227"/>
      <c r="P28" s="228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</row>
    <row r="29" spans="1:30" ht="21" customHeight="1">
      <c r="A29" s="702"/>
      <c r="B29" s="372" t="s">
        <v>45</v>
      </c>
      <c r="C29" s="384"/>
      <c r="D29" s="387"/>
      <c r="E29" s="392">
        <f t="shared" si="8"/>
        <v>0</v>
      </c>
      <c r="F29" s="384"/>
      <c r="G29" s="392">
        <f t="shared" si="9"/>
        <v>0</v>
      </c>
      <c r="H29" s="386"/>
      <c r="I29" s="370"/>
      <c r="J29" s="370"/>
      <c r="K29" s="370"/>
      <c r="L29" s="370"/>
      <c r="M29" s="367">
        <f t="shared" si="10"/>
        <v>0</v>
      </c>
      <c r="N29" s="365"/>
      <c r="O29" s="227"/>
      <c r="P29" s="228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</row>
    <row r="30" spans="1:30" ht="21" customHeight="1">
      <c r="A30" s="702"/>
      <c r="B30" s="372" t="s">
        <v>46</v>
      </c>
      <c r="C30" s="384"/>
      <c r="D30" s="387"/>
      <c r="E30" s="392">
        <f t="shared" si="8"/>
        <v>0</v>
      </c>
      <c r="F30" s="384"/>
      <c r="G30" s="392">
        <f t="shared" si="9"/>
        <v>0</v>
      </c>
      <c r="H30" s="386"/>
      <c r="I30" s="370"/>
      <c r="J30" s="370"/>
      <c r="K30" s="370"/>
      <c r="L30" s="370"/>
      <c r="M30" s="367">
        <f t="shared" si="10"/>
        <v>0</v>
      </c>
      <c r="N30" s="365"/>
      <c r="O30" s="227"/>
      <c r="P30" s="228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</row>
    <row r="31" spans="1:30" ht="21" customHeight="1">
      <c r="A31" s="702"/>
      <c r="B31" s="372" t="s">
        <v>111</v>
      </c>
      <c r="C31" s="384"/>
      <c r="D31" s="387"/>
      <c r="E31" s="392">
        <f t="shared" si="8"/>
        <v>0</v>
      </c>
      <c r="F31" s="384"/>
      <c r="G31" s="392">
        <f t="shared" si="9"/>
        <v>0</v>
      </c>
      <c r="H31" s="386"/>
      <c r="I31" s="370"/>
      <c r="J31" s="370"/>
      <c r="K31" s="370"/>
      <c r="L31" s="370"/>
      <c r="M31" s="367">
        <f t="shared" si="10"/>
        <v>0</v>
      </c>
      <c r="N31" s="365"/>
      <c r="O31" s="227"/>
      <c r="P31" s="228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</row>
    <row r="32" spans="1:30" ht="21" customHeight="1">
      <c r="A32" s="702"/>
      <c r="B32" s="372" t="s">
        <v>49</v>
      </c>
      <c r="C32" s="384"/>
      <c r="D32" s="387"/>
      <c r="E32" s="392">
        <f t="shared" si="8"/>
        <v>0</v>
      </c>
      <c r="F32" s="384"/>
      <c r="G32" s="392">
        <f t="shared" si="9"/>
        <v>0</v>
      </c>
      <c r="H32" s="386"/>
      <c r="I32" s="370"/>
      <c r="J32" s="370"/>
      <c r="K32" s="370"/>
      <c r="L32" s="370"/>
      <c r="M32" s="367">
        <f t="shared" si="10"/>
        <v>0</v>
      </c>
      <c r="N32" s="365"/>
      <c r="O32" s="227"/>
      <c r="P32" s="228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</row>
    <row r="33" spans="1:30" ht="21" customHeight="1">
      <c r="A33" s="702"/>
      <c r="B33" s="371" t="s">
        <v>167</v>
      </c>
      <c r="C33" s="384"/>
      <c r="D33" s="387"/>
      <c r="E33" s="392">
        <f t="shared" si="8"/>
        <v>0</v>
      </c>
      <c r="F33" s="384"/>
      <c r="G33" s="392">
        <f t="shared" si="9"/>
        <v>0</v>
      </c>
      <c r="H33" s="386"/>
      <c r="I33" s="370"/>
      <c r="J33" s="370"/>
      <c r="K33" s="370"/>
      <c r="L33" s="370"/>
      <c r="M33" s="367">
        <f t="shared" si="10"/>
        <v>0</v>
      </c>
      <c r="N33" s="365"/>
      <c r="O33" s="227"/>
      <c r="P33" s="228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</row>
    <row r="34" spans="1:30" ht="21" customHeight="1">
      <c r="A34" s="702"/>
      <c r="B34" s="372" t="s">
        <v>168</v>
      </c>
      <c r="C34" s="384"/>
      <c r="D34" s="387"/>
      <c r="E34" s="392">
        <f t="shared" si="8"/>
        <v>0</v>
      </c>
      <c r="F34" s="384"/>
      <c r="G34" s="392">
        <f t="shared" si="9"/>
        <v>0</v>
      </c>
      <c r="H34" s="386"/>
      <c r="I34" s="370"/>
      <c r="J34" s="370"/>
      <c r="K34" s="370"/>
      <c r="L34" s="370"/>
      <c r="M34" s="367">
        <f t="shared" si="10"/>
        <v>0</v>
      </c>
      <c r="N34" s="365"/>
      <c r="O34" s="227"/>
      <c r="P34" s="228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</row>
    <row r="35" spans="1:30" ht="21" customHeight="1">
      <c r="A35" s="689"/>
      <c r="B35" s="372" t="s">
        <v>52</v>
      </c>
      <c r="C35" s="384"/>
      <c r="D35" s="387"/>
      <c r="E35" s="392">
        <f t="shared" si="8"/>
        <v>0</v>
      </c>
      <c r="F35" s="384"/>
      <c r="G35" s="392">
        <f t="shared" si="9"/>
        <v>0</v>
      </c>
      <c r="H35" s="386"/>
      <c r="I35" s="370"/>
      <c r="J35" s="370"/>
      <c r="K35" s="370"/>
      <c r="L35" s="370"/>
      <c r="M35" s="367">
        <f t="shared" si="10"/>
        <v>0</v>
      </c>
      <c r="N35" s="365"/>
      <c r="O35" s="227"/>
      <c r="P35" s="228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</row>
    <row r="36" spans="1:30" ht="21" customHeight="1">
      <c r="A36" s="398"/>
      <c r="B36" s="373" t="s">
        <v>14</v>
      </c>
      <c r="C36" s="399">
        <f t="shared" ref="C36:M36" si="11">SUM(C27:C35)</f>
        <v>0</v>
      </c>
      <c r="D36" s="399">
        <f t="shared" si="11"/>
        <v>0</v>
      </c>
      <c r="E36" s="397">
        <f t="shared" si="11"/>
        <v>0</v>
      </c>
      <c r="F36" s="399">
        <f t="shared" si="11"/>
        <v>0</v>
      </c>
      <c r="G36" s="397">
        <f t="shared" si="11"/>
        <v>0</v>
      </c>
      <c r="H36" s="397">
        <f t="shared" si="11"/>
        <v>0</v>
      </c>
      <c r="I36" s="248">
        <f t="shared" si="11"/>
        <v>0</v>
      </c>
      <c r="J36" s="248">
        <f t="shared" si="11"/>
        <v>0</v>
      </c>
      <c r="K36" s="247">
        <f t="shared" si="11"/>
        <v>0</v>
      </c>
      <c r="L36" s="247">
        <f t="shared" si="11"/>
        <v>0</v>
      </c>
      <c r="M36" s="248">
        <f t="shared" si="11"/>
        <v>0</v>
      </c>
      <c r="N36" s="365"/>
      <c r="O36" s="227"/>
      <c r="P36" s="228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</row>
    <row r="37" spans="1:30" ht="16.5" customHeight="1">
      <c r="A37" s="707"/>
      <c r="B37" s="705"/>
      <c r="C37" s="705"/>
      <c r="D37" s="705"/>
      <c r="E37" s="706"/>
      <c r="F37" s="376"/>
      <c r="G37" s="376"/>
      <c r="H37" s="376"/>
      <c r="I37" s="376"/>
      <c r="J37" s="376"/>
      <c r="K37" s="708" t="s">
        <v>171</v>
      </c>
      <c r="L37" s="705"/>
      <c r="M37" s="706"/>
      <c r="N37" s="375"/>
      <c r="O37" s="227"/>
      <c r="P37" s="228"/>
      <c r="Q37" s="375"/>
      <c r="R37" s="375"/>
      <c r="S37" s="375"/>
      <c r="T37" s="237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</row>
    <row r="38" spans="1:30" ht="19.5" customHeight="1">
      <c r="A38" s="709" t="str">
        <f ca="1">A3</f>
        <v>Status of MNR / Faulty Meters for the month of june-2023</v>
      </c>
      <c r="B38" s="683"/>
      <c r="C38" s="683"/>
      <c r="D38" s="683"/>
      <c r="E38" s="683"/>
      <c r="F38" s="683"/>
      <c r="G38" s="683"/>
      <c r="H38" s="683"/>
      <c r="I38" s="683"/>
      <c r="J38" s="683"/>
      <c r="K38" s="683"/>
      <c r="L38" s="683"/>
      <c r="M38" s="684"/>
      <c r="N38" s="375"/>
      <c r="O38" s="227"/>
      <c r="P38" s="228"/>
      <c r="Q38" s="375"/>
      <c r="R38" s="375"/>
      <c r="S38" s="375"/>
      <c r="T38" s="237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</row>
    <row r="39" spans="1:30" ht="15" customHeight="1">
      <c r="A39" s="697" t="s">
        <v>169</v>
      </c>
      <c r="B39" s="697" t="s">
        <v>22</v>
      </c>
      <c r="C39" s="697" t="s">
        <v>172</v>
      </c>
      <c r="D39" s="697" t="s">
        <v>173</v>
      </c>
      <c r="E39" s="697" t="s">
        <v>14</v>
      </c>
      <c r="F39" s="697" t="s">
        <v>174</v>
      </c>
      <c r="G39" s="697" t="s">
        <v>6</v>
      </c>
      <c r="H39" s="698" t="s">
        <v>175</v>
      </c>
      <c r="I39" s="699"/>
      <c r="J39" s="699"/>
      <c r="K39" s="699"/>
      <c r="L39" s="699"/>
      <c r="M39" s="700"/>
      <c r="N39" s="237"/>
      <c r="O39" s="227"/>
      <c r="P39" s="228"/>
      <c r="Q39" s="237"/>
      <c r="R39" s="237"/>
      <c r="S39" s="237"/>
      <c r="T39" s="237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</row>
    <row r="40" spans="1:30" ht="34.5" customHeight="1">
      <c r="A40" s="689"/>
      <c r="B40" s="689"/>
      <c r="C40" s="689"/>
      <c r="D40" s="689"/>
      <c r="E40" s="689"/>
      <c r="F40" s="689"/>
      <c r="G40" s="689"/>
      <c r="H40" s="222" t="s">
        <v>176</v>
      </c>
      <c r="I40" s="222" t="s">
        <v>177</v>
      </c>
      <c r="J40" s="222" t="s">
        <v>178</v>
      </c>
      <c r="K40" s="222" t="s">
        <v>179</v>
      </c>
      <c r="L40" s="222" t="s">
        <v>140</v>
      </c>
      <c r="M40" s="222" t="s">
        <v>14</v>
      </c>
      <c r="N40" s="237"/>
      <c r="O40" s="227"/>
      <c r="P40" s="228"/>
      <c r="Q40" s="237"/>
      <c r="R40" s="237"/>
      <c r="S40" s="237"/>
      <c r="T40" s="237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</row>
    <row r="41" spans="1:30" ht="18" customHeight="1">
      <c r="A41" s="222">
        <v>1</v>
      </c>
      <c r="B41" s="222">
        <v>2</v>
      </c>
      <c r="C41" s="222">
        <v>3</v>
      </c>
      <c r="D41" s="222">
        <v>4</v>
      </c>
      <c r="E41" s="222" t="s">
        <v>166</v>
      </c>
      <c r="F41" s="222">
        <v>6</v>
      </c>
      <c r="G41" s="222" t="s">
        <v>180</v>
      </c>
      <c r="H41" s="222">
        <v>8</v>
      </c>
      <c r="I41" s="222">
        <v>9</v>
      </c>
      <c r="J41" s="222">
        <v>10</v>
      </c>
      <c r="K41" s="222">
        <v>11</v>
      </c>
      <c r="L41" s="222">
        <v>12</v>
      </c>
      <c r="M41" s="222" t="s">
        <v>181</v>
      </c>
      <c r="N41" s="377"/>
      <c r="O41" s="227"/>
      <c r="P41" s="228"/>
      <c r="Q41" s="377"/>
      <c r="R41" s="377"/>
      <c r="S41" s="377"/>
      <c r="T41" s="377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</row>
    <row r="42" spans="1:30" ht="21.75" customHeight="1">
      <c r="A42" s="701"/>
      <c r="B42" s="371" t="s">
        <v>138</v>
      </c>
      <c r="C42" s="400"/>
      <c r="D42" s="401"/>
      <c r="E42" s="392">
        <f t="shared" ref="E42:E50" si="12">C42+D42</f>
        <v>0</v>
      </c>
      <c r="F42" s="402"/>
      <c r="G42" s="392">
        <f t="shared" ref="G42:G50" si="13">E42-F42</f>
        <v>0</v>
      </c>
      <c r="H42" s="383"/>
      <c r="I42" s="370"/>
      <c r="J42" s="370"/>
      <c r="K42" s="370"/>
      <c r="L42" s="370"/>
      <c r="M42" s="367">
        <f t="shared" ref="M42:M50" si="14">H42+I42+J42+K42+L42</f>
        <v>0</v>
      </c>
      <c r="N42" s="365"/>
      <c r="O42" s="227"/>
      <c r="P42" s="228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</row>
    <row r="43" spans="1:30" ht="21.75" customHeight="1">
      <c r="A43" s="702"/>
      <c r="B43" s="371" t="s">
        <v>170</v>
      </c>
      <c r="C43" s="229"/>
      <c r="D43" s="403"/>
      <c r="E43" s="392">
        <f t="shared" si="12"/>
        <v>0</v>
      </c>
      <c r="F43" s="404"/>
      <c r="G43" s="392">
        <f t="shared" si="13"/>
        <v>0</v>
      </c>
      <c r="H43" s="386"/>
      <c r="I43" s="370"/>
      <c r="J43" s="370"/>
      <c r="K43" s="370"/>
      <c r="L43" s="370"/>
      <c r="M43" s="367">
        <f t="shared" si="14"/>
        <v>0</v>
      </c>
      <c r="N43" s="365"/>
      <c r="O43" s="227"/>
      <c r="P43" s="228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</row>
    <row r="44" spans="1:30" ht="21.75" customHeight="1">
      <c r="A44" s="702"/>
      <c r="B44" s="372" t="s">
        <v>45</v>
      </c>
      <c r="C44" s="229"/>
      <c r="D44" s="405"/>
      <c r="E44" s="392">
        <f t="shared" si="12"/>
        <v>0</v>
      </c>
      <c r="F44" s="404"/>
      <c r="G44" s="392">
        <f t="shared" si="13"/>
        <v>0</v>
      </c>
      <c r="H44" s="386"/>
      <c r="I44" s="370"/>
      <c r="J44" s="370"/>
      <c r="K44" s="370"/>
      <c r="L44" s="370"/>
      <c r="M44" s="367">
        <f t="shared" si="14"/>
        <v>0</v>
      </c>
      <c r="N44" s="365"/>
      <c r="O44" s="227"/>
      <c r="P44" s="228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</row>
    <row r="45" spans="1:30" ht="21.75" customHeight="1">
      <c r="A45" s="702"/>
      <c r="B45" s="372" t="s">
        <v>46</v>
      </c>
      <c r="C45" s="229"/>
      <c r="D45" s="405"/>
      <c r="E45" s="392">
        <f t="shared" si="12"/>
        <v>0</v>
      </c>
      <c r="F45" s="404"/>
      <c r="G45" s="392">
        <f t="shared" si="13"/>
        <v>0</v>
      </c>
      <c r="H45" s="386"/>
      <c r="I45" s="370"/>
      <c r="J45" s="370"/>
      <c r="K45" s="370"/>
      <c r="L45" s="370"/>
      <c r="M45" s="367">
        <f t="shared" si="14"/>
        <v>0</v>
      </c>
      <c r="N45" s="365"/>
      <c r="O45" s="227"/>
      <c r="P45" s="228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</row>
    <row r="46" spans="1:30" ht="21.75" customHeight="1">
      <c r="A46" s="702"/>
      <c r="B46" s="372" t="s">
        <v>111</v>
      </c>
      <c r="C46" s="229"/>
      <c r="D46" s="405"/>
      <c r="E46" s="392">
        <f t="shared" si="12"/>
        <v>0</v>
      </c>
      <c r="F46" s="404"/>
      <c r="G46" s="392">
        <f t="shared" si="13"/>
        <v>0</v>
      </c>
      <c r="H46" s="386"/>
      <c r="I46" s="370"/>
      <c r="J46" s="370"/>
      <c r="K46" s="370"/>
      <c r="L46" s="370"/>
      <c r="M46" s="367">
        <f t="shared" si="14"/>
        <v>0</v>
      </c>
      <c r="N46" s="365"/>
      <c r="O46" s="227"/>
      <c r="P46" s="228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</row>
    <row r="47" spans="1:30" ht="21.75" customHeight="1">
      <c r="A47" s="702"/>
      <c r="B47" s="372" t="s">
        <v>49</v>
      </c>
      <c r="C47" s="229"/>
      <c r="D47" s="405"/>
      <c r="E47" s="392">
        <f t="shared" si="12"/>
        <v>0</v>
      </c>
      <c r="F47" s="404"/>
      <c r="G47" s="392">
        <f t="shared" si="13"/>
        <v>0</v>
      </c>
      <c r="H47" s="386"/>
      <c r="I47" s="370"/>
      <c r="J47" s="370"/>
      <c r="K47" s="370"/>
      <c r="L47" s="370"/>
      <c r="M47" s="367">
        <f t="shared" si="14"/>
        <v>0</v>
      </c>
      <c r="N47" s="365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</row>
    <row r="48" spans="1:30" ht="21.75" customHeight="1">
      <c r="A48" s="702"/>
      <c r="B48" s="371" t="s">
        <v>167</v>
      </c>
      <c r="C48" s="229"/>
      <c r="D48" s="405"/>
      <c r="E48" s="392">
        <f t="shared" si="12"/>
        <v>0</v>
      </c>
      <c r="F48" s="404"/>
      <c r="G48" s="392">
        <f t="shared" si="13"/>
        <v>0</v>
      </c>
      <c r="H48" s="386"/>
      <c r="I48" s="370"/>
      <c r="J48" s="370"/>
      <c r="K48" s="370"/>
      <c r="L48" s="370"/>
      <c r="M48" s="367">
        <f t="shared" si="14"/>
        <v>0</v>
      </c>
      <c r="N48" s="365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</row>
    <row r="49" spans="1:30" ht="21.75" customHeight="1">
      <c r="A49" s="702"/>
      <c r="B49" s="372" t="s">
        <v>168</v>
      </c>
      <c r="C49" s="229"/>
      <c r="D49" s="405"/>
      <c r="E49" s="392">
        <f t="shared" si="12"/>
        <v>0</v>
      </c>
      <c r="F49" s="404"/>
      <c r="G49" s="392">
        <f t="shared" si="13"/>
        <v>0</v>
      </c>
      <c r="H49" s="386"/>
      <c r="I49" s="370"/>
      <c r="J49" s="370"/>
      <c r="K49" s="370"/>
      <c r="L49" s="370"/>
      <c r="M49" s="367">
        <f t="shared" si="14"/>
        <v>0</v>
      </c>
      <c r="N49" s="365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</row>
    <row r="50" spans="1:30" ht="21.75" customHeight="1">
      <c r="A50" s="689"/>
      <c r="B50" s="372" t="s">
        <v>52</v>
      </c>
      <c r="C50" s="229"/>
      <c r="D50" s="405"/>
      <c r="E50" s="392">
        <f t="shared" si="12"/>
        <v>0</v>
      </c>
      <c r="F50" s="404"/>
      <c r="G50" s="392">
        <f t="shared" si="13"/>
        <v>0</v>
      </c>
      <c r="H50" s="386"/>
      <c r="I50" s="370"/>
      <c r="J50" s="370"/>
      <c r="K50" s="370"/>
      <c r="L50" s="370"/>
      <c r="M50" s="367">
        <f t="shared" si="14"/>
        <v>0</v>
      </c>
      <c r="N50" s="365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</row>
    <row r="51" spans="1:30" ht="21.75" customHeight="1">
      <c r="A51" s="247"/>
      <c r="B51" s="373" t="s">
        <v>14</v>
      </c>
      <c r="C51" s="399">
        <f t="shared" ref="C51:M51" si="15">SUM(C42:C50)</f>
        <v>0</v>
      </c>
      <c r="D51" s="399">
        <f t="shared" si="15"/>
        <v>0</v>
      </c>
      <c r="E51" s="397">
        <f t="shared" si="15"/>
        <v>0</v>
      </c>
      <c r="F51" s="399">
        <f t="shared" si="15"/>
        <v>0</v>
      </c>
      <c r="G51" s="397">
        <f t="shared" si="15"/>
        <v>0</v>
      </c>
      <c r="H51" s="397">
        <f t="shared" si="15"/>
        <v>0</v>
      </c>
      <c r="I51" s="248">
        <f t="shared" si="15"/>
        <v>0</v>
      </c>
      <c r="J51" s="248">
        <f t="shared" si="15"/>
        <v>0</v>
      </c>
      <c r="K51" s="247">
        <f t="shared" si="15"/>
        <v>0</v>
      </c>
      <c r="L51" s="247">
        <f t="shared" si="15"/>
        <v>0</v>
      </c>
      <c r="M51" s="248">
        <f t="shared" si="15"/>
        <v>0</v>
      </c>
      <c r="N51" s="365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</row>
    <row r="52" spans="1:30" ht="19.5" customHeight="1">
      <c r="A52" s="701"/>
      <c r="B52" s="371" t="s">
        <v>138</v>
      </c>
      <c r="C52" s="380"/>
      <c r="D52" s="381"/>
      <c r="E52" s="392">
        <f t="shared" ref="E52:E60" si="16">C52+D52</f>
        <v>0</v>
      </c>
      <c r="F52" s="400"/>
      <c r="G52" s="392">
        <f t="shared" ref="G52:G60" si="17">E52-F52</f>
        <v>0</v>
      </c>
      <c r="H52" s="374"/>
      <c r="I52" s="370"/>
      <c r="J52" s="370"/>
      <c r="K52" s="370"/>
      <c r="L52" s="370"/>
      <c r="M52" s="367">
        <f t="shared" ref="M52:M60" si="18">H52+I52+J52+K52+L52</f>
        <v>0</v>
      </c>
      <c r="N52" s="365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</row>
    <row r="53" spans="1:30" ht="19.5" customHeight="1">
      <c r="A53" s="702"/>
      <c r="B53" s="371" t="s">
        <v>170</v>
      </c>
      <c r="C53" s="384"/>
      <c r="D53" s="385"/>
      <c r="E53" s="392">
        <f t="shared" si="16"/>
        <v>0</v>
      </c>
      <c r="F53" s="229"/>
      <c r="G53" s="392">
        <f t="shared" si="17"/>
        <v>0</v>
      </c>
      <c r="H53" s="406"/>
      <c r="I53" s="370"/>
      <c r="J53" s="370"/>
      <c r="K53" s="370"/>
      <c r="L53" s="370"/>
      <c r="M53" s="367">
        <f t="shared" si="18"/>
        <v>0</v>
      </c>
      <c r="N53" s="365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</row>
    <row r="54" spans="1:30" ht="19.5" customHeight="1">
      <c r="A54" s="702"/>
      <c r="B54" s="372" t="s">
        <v>45</v>
      </c>
      <c r="C54" s="384"/>
      <c r="D54" s="387"/>
      <c r="E54" s="392">
        <f t="shared" si="16"/>
        <v>0</v>
      </c>
      <c r="F54" s="229"/>
      <c r="G54" s="392">
        <f t="shared" si="17"/>
        <v>0</v>
      </c>
      <c r="H54" s="406"/>
      <c r="I54" s="370"/>
      <c r="J54" s="370"/>
      <c r="K54" s="370"/>
      <c r="L54" s="370"/>
      <c r="M54" s="367">
        <f t="shared" si="18"/>
        <v>0</v>
      </c>
      <c r="N54" s="365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</row>
    <row r="55" spans="1:30" ht="19.5" customHeight="1">
      <c r="A55" s="702"/>
      <c r="B55" s="372" t="s">
        <v>46</v>
      </c>
      <c r="C55" s="384"/>
      <c r="D55" s="387"/>
      <c r="E55" s="392">
        <f t="shared" si="16"/>
        <v>0</v>
      </c>
      <c r="F55" s="229"/>
      <c r="G55" s="392">
        <f t="shared" si="17"/>
        <v>0</v>
      </c>
      <c r="H55" s="406"/>
      <c r="I55" s="370"/>
      <c r="J55" s="370"/>
      <c r="K55" s="370"/>
      <c r="L55" s="370"/>
      <c r="M55" s="367">
        <f t="shared" si="18"/>
        <v>0</v>
      </c>
      <c r="N55" s="365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</row>
    <row r="56" spans="1:30" ht="19.5" customHeight="1">
      <c r="A56" s="702"/>
      <c r="B56" s="372" t="s">
        <v>111</v>
      </c>
      <c r="C56" s="384"/>
      <c r="D56" s="387"/>
      <c r="E56" s="392">
        <f t="shared" si="16"/>
        <v>0</v>
      </c>
      <c r="F56" s="229"/>
      <c r="G56" s="392">
        <f t="shared" si="17"/>
        <v>0</v>
      </c>
      <c r="H56" s="406"/>
      <c r="I56" s="370"/>
      <c r="J56" s="370"/>
      <c r="K56" s="370"/>
      <c r="L56" s="370"/>
      <c r="M56" s="367">
        <f t="shared" si="18"/>
        <v>0</v>
      </c>
      <c r="N56" s="365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</row>
    <row r="57" spans="1:30" ht="19.5" customHeight="1">
      <c r="A57" s="702"/>
      <c r="B57" s="372" t="s">
        <v>49</v>
      </c>
      <c r="C57" s="384"/>
      <c r="D57" s="387"/>
      <c r="E57" s="392">
        <f t="shared" si="16"/>
        <v>0</v>
      </c>
      <c r="F57" s="229"/>
      <c r="G57" s="392">
        <f t="shared" si="17"/>
        <v>0</v>
      </c>
      <c r="H57" s="406"/>
      <c r="I57" s="370"/>
      <c r="J57" s="370"/>
      <c r="K57" s="370"/>
      <c r="L57" s="370"/>
      <c r="M57" s="367">
        <f t="shared" si="18"/>
        <v>0</v>
      </c>
      <c r="N57" s="365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</row>
    <row r="58" spans="1:30" ht="19.5" customHeight="1">
      <c r="A58" s="702"/>
      <c r="B58" s="371" t="s">
        <v>167</v>
      </c>
      <c r="C58" s="384"/>
      <c r="D58" s="387"/>
      <c r="E58" s="392">
        <f t="shared" si="16"/>
        <v>0</v>
      </c>
      <c r="F58" s="229"/>
      <c r="G58" s="392">
        <f t="shared" si="17"/>
        <v>0</v>
      </c>
      <c r="H58" s="406"/>
      <c r="I58" s="370"/>
      <c r="J58" s="370"/>
      <c r="K58" s="370"/>
      <c r="L58" s="370"/>
      <c r="M58" s="367">
        <f t="shared" si="18"/>
        <v>0</v>
      </c>
      <c r="N58" s="365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</row>
    <row r="59" spans="1:30" ht="19.5" customHeight="1">
      <c r="A59" s="702"/>
      <c r="B59" s="372" t="s">
        <v>168</v>
      </c>
      <c r="C59" s="384"/>
      <c r="D59" s="387"/>
      <c r="E59" s="392">
        <f t="shared" si="16"/>
        <v>0</v>
      </c>
      <c r="F59" s="229"/>
      <c r="G59" s="392">
        <f t="shared" si="17"/>
        <v>0</v>
      </c>
      <c r="H59" s="406"/>
      <c r="I59" s="370"/>
      <c r="J59" s="370"/>
      <c r="K59" s="370"/>
      <c r="L59" s="370"/>
      <c r="M59" s="367">
        <f t="shared" si="18"/>
        <v>0</v>
      </c>
      <c r="N59" s="365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</row>
    <row r="60" spans="1:30" ht="19.5" customHeight="1">
      <c r="A60" s="689"/>
      <c r="B60" s="372" t="s">
        <v>52</v>
      </c>
      <c r="C60" s="384"/>
      <c r="D60" s="387"/>
      <c r="E60" s="392">
        <f t="shared" si="16"/>
        <v>0</v>
      </c>
      <c r="F60" s="229"/>
      <c r="G60" s="392">
        <f t="shared" si="17"/>
        <v>0</v>
      </c>
      <c r="H60" s="406"/>
      <c r="I60" s="370"/>
      <c r="J60" s="370"/>
      <c r="K60" s="370"/>
      <c r="L60" s="370"/>
      <c r="M60" s="367">
        <f t="shared" si="18"/>
        <v>0</v>
      </c>
      <c r="N60" s="365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</row>
    <row r="61" spans="1:30" ht="19.5" customHeight="1">
      <c r="A61" s="366"/>
      <c r="B61" s="373" t="s">
        <v>14</v>
      </c>
      <c r="C61" s="399">
        <f t="shared" ref="C61:M61" si="19">SUM(C52:C60)</f>
        <v>0</v>
      </c>
      <c r="D61" s="399">
        <f t="shared" si="19"/>
        <v>0</v>
      </c>
      <c r="E61" s="397">
        <f t="shared" si="19"/>
        <v>0</v>
      </c>
      <c r="F61" s="399">
        <f t="shared" si="19"/>
        <v>0</v>
      </c>
      <c r="G61" s="397">
        <f t="shared" si="19"/>
        <v>0</v>
      </c>
      <c r="H61" s="397">
        <f t="shared" si="19"/>
        <v>0</v>
      </c>
      <c r="I61" s="248">
        <f t="shared" si="19"/>
        <v>0</v>
      </c>
      <c r="J61" s="248">
        <f t="shared" si="19"/>
        <v>0</v>
      </c>
      <c r="K61" s="247">
        <f t="shared" si="19"/>
        <v>0</v>
      </c>
      <c r="L61" s="247">
        <f t="shared" si="19"/>
        <v>0</v>
      </c>
      <c r="M61" s="248">
        <f t="shared" si="19"/>
        <v>0</v>
      </c>
      <c r="N61" s="365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</row>
    <row r="62" spans="1:30" ht="21" customHeight="1">
      <c r="A62" s="697" t="s">
        <v>14</v>
      </c>
      <c r="B62" s="246" t="s">
        <v>138</v>
      </c>
      <c r="C62" s="407">
        <f t="shared" ref="C62:M62" si="20">C7+C17+C27+C42+C52</f>
        <v>0</v>
      </c>
      <c r="D62" s="408">
        <f t="shared" si="20"/>
        <v>0</v>
      </c>
      <c r="E62" s="409">
        <f t="shared" si="20"/>
        <v>0</v>
      </c>
      <c r="F62" s="408">
        <f t="shared" si="20"/>
        <v>0</v>
      </c>
      <c r="G62" s="409">
        <f t="shared" si="20"/>
        <v>0</v>
      </c>
      <c r="H62" s="409">
        <f t="shared" si="20"/>
        <v>0</v>
      </c>
      <c r="I62" s="368">
        <f t="shared" si="20"/>
        <v>0</v>
      </c>
      <c r="J62" s="368">
        <f t="shared" si="20"/>
        <v>0</v>
      </c>
      <c r="K62" s="368">
        <f t="shared" si="20"/>
        <v>0</v>
      </c>
      <c r="L62" s="368">
        <f t="shared" si="20"/>
        <v>0</v>
      </c>
      <c r="M62" s="369">
        <f t="shared" si="20"/>
        <v>0</v>
      </c>
      <c r="N62" s="365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</row>
    <row r="63" spans="1:30" ht="21" customHeight="1">
      <c r="A63" s="702"/>
      <c r="B63" s="246" t="s">
        <v>170</v>
      </c>
      <c r="C63" s="407">
        <f t="shared" ref="C63:M63" si="21">C8+C18+C28+C43+C53</f>
        <v>0</v>
      </c>
      <c r="D63" s="408">
        <f t="shared" si="21"/>
        <v>0</v>
      </c>
      <c r="E63" s="409">
        <f t="shared" si="21"/>
        <v>0</v>
      </c>
      <c r="F63" s="408">
        <f t="shared" si="21"/>
        <v>0</v>
      </c>
      <c r="G63" s="409">
        <f t="shared" si="21"/>
        <v>0</v>
      </c>
      <c r="H63" s="409">
        <f t="shared" si="21"/>
        <v>0</v>
      </c>
      <c r="I63" s="368">
        <f t="shared" si="21"/>
        <v>0</v>
      </c>
      <c r="J63" s="368">
        <f t="shared" si="21"/>
        <v>0</v>
      </c>
      <c r="K63" s="368">
        <f t="shared" si="21"/>
        <v>0</v>
      </c>
      <c r="L63" s="368">
        <f t="shared" si="21"/>
        <v>0</v>
      </c>
      <c r="M63" s="369">
        <f t="shared" si="21"/>
        <v>0</v>
      </c>
      <c r="N63" s="365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</row>
    <row r="64" spans="1:30" ht="21" customHeight="1">
      <c r="A64" s="702"/>
      <c r="B64" s="410" t="s">
        <v>45</v>
      </c>
      <c r="C64" s="407">
        <f t="shared" ref="C64:M64" si="22">C9+C19+C29+C44+C54</f>
        <v>0</v>
      </c>
      <c r="D64" s="409">
        <f t="shared" si="22"/>
        <v>0</v>
      </c>
      <c r="E64" s="409">
        <f t="shared" si="22"/>
        <v>0</v>
      </c>
      <c r="F64" s="408">
        <f t="shared" si="22"/>
        <v>0</v>
      </c>
      <c r="G64" s="409">
        <f t="shared" si="22"/>
        <v>0</v>
      </c>
      <c r="H64" s="409">
        <f t="shared" si="22"/>
        <v>0</v>
      </c>
      <c r="I64" s="368">
        <f t="shared" si="22"/>
        <v>0</v>
      </c>
      <c r="J64" s="368">
        <f t="shared" si="22"/>
        <v>0</v>
      </c>
      <c r="K64" s="368">
        <f t="shared" si="22"/>
        <v>0</v>
      </c>
      <c r="L64" s="368">
        <f t="shared" si="22"/>
        <v>0</v>
      </c>
      <c r="M64" s="369">
        <f t="shared" si="22"/>
        <v>0</v>
      </c>
      <c r="N64" s="365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</row>
    <row r="65" spans="1:30" ht="21" customHeight="1">
      <c r="A65" s="702"/>
      <c r="B65" s="410" t="s">
        <v>46</v>
      </c>
      <c r="C65" s="407">
        <f t="shared" ref="C65:M65" si="23">C10+C20+C30+C45+C55</f>
        <v>0</v>
      </c>
      <c r="D65" s="409">
        <f t="shared" si="23"/>
        <v>0</v>
      </c>
      <c r="E65" s="409">
        <f t="shared" si="23"/>
        <v>0</v>
      </c>
      <c r="F65" s="408">
        <f t="shared" si="23"/>
        <v>0</v>
      </c>
      <c r="G65" s="409">
        <f t="shared" si="23"/>
        <v>0</v>
      </c>
      <c r="H65" s="409">
        <f t="shared" si="23"/>
        <v>0</v>
      </c>
      <c r="I65" s="368">
        <f t="shared" si="23"/>
        <v>0</v>
      </c>
      <c r="J65" s="368">
        <f t="shared" si="23"/>
        <v>0</v>
      </c>
      <c r="K65" s="368">
        <f t="shared" si="23"/>
        <v>0</v>
      </c>
      <c r="L65" s="368">
        <f t="shared" si="23"/>
        <v>0</v>
      </c>
      <c r="M65" s="369">
        <f t="shared" si="23"/>
        <v>0</v>
      </c>
      <c r="N65" s="365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</row>
    <row r="66" spans="1:30" ht="21" customHeight="1">
      <c r="A66" s="702"/>
      <c r="B66" s="410" t="s">
        <v>111</v>
      </c>
      <c r="C66" s="407">
        <f t="shared" ref="C66:M66" si="24">C11+C21+C31+C46+C56</f>
        <v>0</v>
      </c>
      <c r="D66" s="409">
        <f t="shared" si="24"/>
        <v>0</v>
      </c>
      <c r="E66" s="409">
        <f t="shared" si="24"/>
        <v>0</v>
      </c>
      <c r="F66" s="408">
        <f t="shared" si="24"/>
        <v>0</v>
      </c>
      <c r="G66" s="409">
        <f t="shared" si="24"/>
        <v>0</v>
      </c>
      <c r="H66" s="409">
        <f t="shared" si="24"/>
        <v>0</v>
      </c>
      <c r="I66" s="368">
        <f t="shared" si="24"/>
        <v>0</v>
      </c>
      <c r="J66" s="368">
        <f t="shared" si="24"/>
        <v>0</v>
      </c>
      <c r="K66" s="368">
        <f t="shared" si="24"/>
        <v>0</v>
      </c>
      <c r="L66" s="368">
        <f t="shared" si="24"/>
        <v>0</v>
      </c>
      <c r="M66" s="369">
        <f t="shared" si="24"/>
        <v>0</v>
      </c>
      <c r="N66" s="365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</row>
    <row r="67" spans="1:30" ht="21" customHeight="1">
      <c r="A67" s="702"/>
      <c r="B67" s="410" t="s">
        <v>49</v>
      </c>
      <c r="C67" s="407">
        <f t="shared" ref="C67:M67" si="25">C12+C22+C32+C47+C57</f>
        <v>0</v>
      </c>
      <c r="D67" s="409">
        <f t="shared" si="25"/>
        <v>0</v>
      </c>
      <c r="E67" s="409">
        <f t="shared" si="25"/>
        <v>0</v>
      </c>
      <c r="F67" s="408">
        <f t="shared" si="25"/>
        <v>0</v>
      </c>
      <c r="G67" s="409">
        <f t="shared" si="25"/>
        <v>0</v>
      </c>
      <c r="H67" s="409">
        <f t="shared" si="25"/>
        <v>0</v>
      </c>
      <c r="I67" s="368">
        <f t="shared" si="25"/>
        <v>0</v>
      </c>
      <c r="J67" s="368">
        <f t="shared" si="25"/>
        <v>0</v>
      </c>
      <c r="K67" s="368">
        <f t="shared" si="25"/>
        <v>0</v>
      </c>
      <c r="L67" s="368">
        <f t="shared" si="25"/>
        <v>0</v>
      </c>
      <c r="M67" s="369">
        <f t="shared" si="25"/>
        <v>0</v>
      </c>
      <c r="N67" s="365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</row>
    <row r="68" spans="1:30" ht="21" customHeight="1">
      <c r="A68" s="702"/>
      <c r="B68" s="246" t="s">
        <v>167</v>
      </c>
      <c r="C68" s="407">
        <f t="shared" ref="C68:M68" si="26">C13+C23+C33+C48+C58</f>
        <v>0</v>
      </c>
      <c r="D68" s="409">
        <f t="shared" si="26"/>
        <v>0</v>
      </c>
      <c r="E68" s="409">
        <f t="shared" si="26"/>
        <v>0</v>
      </c>
      <c r="F68" s="408">
        <f t="shared" si="26"/>
        <v>0</v>
      </c>
      <c r="G68" s="409">
        <f t="shared" si="26"/>
        <v>0</v>
      </c>
      <c r="H68" s="409">
        <f t="shared" si="26"/>
        <v>0</v>
      </c>
      <c r="I68" s="368">
        <f t="shared" si="26"/>
        <v>0</v>
      </c>
      <c r="J68" s="368">
        <f t="shared" si="26"/>
        <v>0</v>
      </c>
      <c r="K68" s="368">
        <f t="shared" si="26"/>
        <v>0</v>
      </c>
      <c r="L68" s="368">
        <f t="shared" si="26"/>
        <v>0</v>
      </c>
      <c r="M68" s="369">
        <f t="shared" si="26"/>
        <v>0</v>
      </c>
      <c r="N68" s="365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</row>
    <row r="69" spans="1:30" ht="21" customHeight="1">
      <c r="A69" s="702"/>
      <c r="B69" s="410" t="s">
        <v>168</v>
      </c>
      <c r="C69" s="407">
        <f t="shared" ref="C69:M69" si="27">C14+C24+C34+C49+C59</f>
        <v>0</v>
      </c>
      <c r="D69" s="409">
        <f t="shared" si="27"/>
        <v>0</v>
      </c>
      <c r="E69" s="409">
        <f t="shared" si="27"/>
        <v>0</v>
      </c>
      <c r="F69" s="408">
        <f t="shared" si="27"/>
        <v>0</v>
      </c>
      <c r="G69" s="409">
        <f t="shared" si="27"/>
        <v>0</v>
      </c>
      <c r="H69" s="409">
        <f t="shared" si="27"/>
        <v>0</v>
      </c>
      <c r="I69" s="368">
        <f t="shared" si="27"/>
        <v>0</v>
      </c>
      <c r="J69" s="368">
        <f t="shared" si="27"/>
        <v>0</v>
      </c>
      <c r="K69" s="368">
        <f t="shared" si="27"/>
        <v>0</v>
      </c>
      <c r="L69" s="368">
        <f t="shared" si="27"/>
        <v>0</v>
      </c>
      <c r="M69" s="369">
        <f t="shared" si="27"/>
        <v>0</v>
      </c>
      <c r="N69" s="365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</row>
    <row r="70" spans="1:30" ht="21" customHeight="1">
      <c r="A70" s="702"/>
      <c r="B70" s="410" t="s">
        <v>52</v>
      </c>
      <c r="C70" s="407">
        <f t="shared" ref="C70:M70" si="28">C15+C25+C35+C50+C60</f>
        <v>0</v>
      </c>
      <c r="D70" s="409">
        <f t="shared" si="28"/>
        <v>0</v>
      </c>
      <c r="E70" s="409">
        <f t="shared" si="28"/>
        <v>0</v>
      </c>
      <c r="F70" s="408">
        <f t="shared" si="28"/>
        <v>0</v>
      </c>
      <c r="G70" s="409">
        <f t="shared" si="28"/>
        <v>0</v>
      </c>
      <c r="H70" s="409">
        <f t="shared" si="28"/>
        <v>0</v>
      </c>
      <c r="I70" s="368">
        <f t="shared" si="28"/>
        <v>0</v>
      </c>
      <c r="J70" s="368">
        <f t="shared" si="28"/>
        <v>0</v>
      </c>
      <c r="K70" s="368">
        <f t="shared" si="28"/>
        <v>0</v>
      </c>
      <c r="L70" s="368">
        <f t="shared" si="28"/>
        <v>0</v>
      </c>
      <c r="M70" s="369">
        <f t="shared" si="28"/>
        <v>0</v>
      </c>
      <c r="N70" s="365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</row>
    <row r="71" spans="1:30" ht="21" customHeight="1">
      <c r="A71" s="689"/>
      <c r="B71" s="373" t="s">
        <v>14</v>
      </c>
      <c r="C71" s="407">
        <f t="shared" ref="C71:M71" si="29">C16+C26+C36+C51+C61</f>
        <v>0</v>
      </c>
      <c r="D71" s="408">
        <f t="shared" si="29"/>
        <v>0</v>
      </c>
      <c r="E71" s="409">
        <f t="shared" si="29"/>
        <v>0</v>
      </c>
      <c r="F71" s="408">
        <f t="shared" si="29"/>
        <v>0</v>
      </c>
      <c r="G71" s="409">
        <f t="shared" si="29"/>
        <v>0</v>
      </c>
      <c r="H71" s="409">
        <f t="shared" si="29"/>
        <v>0</v>
      </c>
      <c r="I71" s="369">
        <f t="shared" si="29"/>
        <v>0</v>
      </c>
      <c r="J71" s="369">
        <f t="shared" si="29"/>
        <v>0</v>
      </c>
      <c r="K71" s="368">
        <f t="shared" si="29"/>
        <v>0</v>
      </c>
      <c r="L71" s="368">
        <f t="shared" si="29"/>
        <v>0</v>
      </c>
      <c r="M71" s="369">
        <f t="shared" si="29"/>
        <v>0</v>
      </c>
      <c r="N71" s="365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</row>
    <row r="72" spans="1:30" ht="21" customHeight="1">
      <c r="A72" s="366"/>
      <c r="B72" s="366"/>
      <c r="C72" s="366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365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</row>
    <row r="73" spans="1:30" ht="15.75" customHeight="1">
      <c r="A73" s="366"/>
      <c r="B73" s="366"/>
      <c r="C73" s="366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365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</row>
    <row r="74" spans="1:30" ht="15.75" customHeight="1">
      <c r="A74" s="366"/>
      <c r="B74" s="366"/>
      <c r="C74" s="366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365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</row>
    <row r="75" spans="1:30" ht="15.75" customHeight="1">
      <c r="A75" s="366"/>
      <c r="B75" s="366"/>
      <c r="C75" s="366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365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</row>
    <row r="76" spans="1:30" ht="15.75" customHeight="1">
      <c r="A76" s="366"/>
      <c r="B76" s="366"/>
      <c r="C76" s="366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365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</row>
    <row r="77" spans="1:30" ht="15.75" customHeight="1">
      <c r="A77" s="366"/>
      <c r="B77" s="366"/>
      <c r="C77" s="366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365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</row>
    <row r="78" spans="1:30" ht="15.75" customHeight="1">
      <c r="A78" s="366"/>
      <c r="B78" s="366"/>
      <c r="C78" s="366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365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</row>
    <row r="79" spans="1:30" ht="15.75" customHeight="1">
      <c r="A79" s="366"/>
      <c r="B79" s="366"/>
      <c r="C79" s="366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365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</row>
    <row r="80" spans="1:30" ht="15.75" customHeight="1">
      <c r="A80" s="366"/>
      <c r="B80" s="366"/>
      <c r="C80" s="366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365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</row>
    <row r="81" spans="1:30" ht="15.75" customHeight="1">
      <c r="A81" s="366"/>
      <c r="B81" s="366"/>
      <c r="C81" s="366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365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</row>
    <row r="82" spans="1:30" ht="15.75" customHeight="1">
      <c r="A82" s="366"/>
      <c r="B82" s="366"/>
      <c r="C82" s="366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365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</row>
    <row r="83" spans="1:30" ht="15.75" customHeight="1">
      <c r="A83" s="366"/>
      <c r="B83" s="366"/>
      <c r="C83" s="366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365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</row>
    <row r="84" spans="1:30" ht="15.75" customHeight="1">
      <c r="A84" s="366"/>
      <c r="B84" s="366"/>
      <c r="C84" s="366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365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</row>
    <row r="85" spans="1:30" ht="15.75" customHeight="1">
      <c r="A85" s="366"/>
      <c r="B85" s="366"/>
      <c r="C85" s="366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365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</row>
    <row r="86" spans="1:30" ht="15.75" customHeight="1">
      <c r="A86" s="366"/>
      <c r="B86" s="366"/>
      <c r="C86" s="366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365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</row>
    <row r="87" spans="1:30" ht="15.75" customHeight="1">
      <c r="A87" s="366"/>
      <c r="B87" s="366"/>
      <c r="C87" s="366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365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  <c r="AC87" s="231"/>
      <c r="AD87" s="231"/>
    </row>
    <row r="88" spans="1:30" ht="15.75" customHeight="1">
      <c r="A88" s="366"/>
      <c r="B88" s="366"/>
      <c r="C88" s="366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365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</row>
    <row r="89" spans="1:30" ht="15.75" customHeight="1">
      <c r="A89" s="366"/>
      <c r="B89" s="366"/>
      <c r="C89" s="366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365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  <c r="AC89" s="231"/>
      <c r="AD89" s="231"/>
    </row>
    <row r="90" spans="1:30" ht="15.75" customHeight="1">
      <c r="A90" s="366"/>
      <c r="B90" s="366"/>
      <c r="C90" s="366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365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</row>
    <row r="91" spans="1:30" ht="15.75" customHeight="1">
      <c r="A91" s="366"/>
      <c r="B91" s="366"/>
      <c r="C91" s="366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365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</row>
    <row r="92" spans="1:30" ht="15.75" customHeight="1">
      <c r="A92" s="366"/>
      <c r="B92" s="366"/>
      <c r="C92" s="366"/>
      <c r="D92" s="366"/>
      <c r="E92" s="366"/>
      <c r="F92" s="366"/>
      <c r="G92" s="366"/>
      <c r="H92" s="366"/>
      <c r="I92" s="366"/>
      <c r="J92" s="366"/>
      <c r="K92" s="366"/>
      <c r="L92" s="366"/>
      <c r="M92" s="366"/>
      <c r="N92" s="206"/>
      <c r="O92" s="206"/>
      <c r="P92" s="206"/>
      <c r="Q92" s="206"/>
      <c r="R92" s="206"/>
      <c r="S92" s="206"/>
      <c r="T92" s="365"/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</row>
    <row r="93" spans="1:30" ht="15.75" customHeight="1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39"/>
      <c r="O93" s="239"/>
      <c r="P93" s="239"/>
      <c r="Q93" s="239"/>
      <c r="R93" s="239"/>
      <c r="S93" s="239"/>
      <c r="T93" s="239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</row>
    <row r="94" spans="1:30" ht="15.75" customHeight="1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39"/>
      <c r="O94" s="239"/>
      <c r="P94" s="239"/>
      <c r="Q94" s="239"/>
      <c r="R94" s="239"/>
      <c r="S94" s="239"/>
      <c r="T94" s="239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</row>
    <row r="95" spans="1:30" ht="15.75" customHeight="1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39"/>
      <c r="O95" s="239"/>
      <c r="P95" s="239"/>
      <c r="Q95" s="239"/>
      <c r="R95" s="239"/>
      <c r="S95" s="239"/>
      <c r="T95" s="239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</row>
    <row r="96" spans="1:30" ht="15.75" customHeight="1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39"/>
      <c r="O96" s="239"/>
      <c r="P96" s="239"/>
      <c r="Q96" s="239"/>
      <c r="R96" s="239"/>
      <c r="S96" s="239"/>
      <c r="T96" s="239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</row>
    <row r="97" spans="1:30" ht="15.75" customHeight="1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39"/>
      <c r="O97" s="239"/>
      <c r="P97" s="239"/>
      <c r="Q97" s="239"/>
      <c r="R97" s="239"/>
      <c r="S97" s="239"/>
      <c r="T97" s="239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</row>
    <row r="98" spans="1:30" ht="15.75" customHeight="1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39"/>
      <c r="O98" s="239"/>
      <c r="P98" s="239"/>
      <c r="Q98" s="239"/>
      <c r="R98" s="239"/>
      <c r="S98" s="239"/>
      <c r="T98" s="239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</row>
    <row r="99" spans="1:30" ht="15.75" customHeight="1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39"/>
      <c r="O99" s="239"/>
      <c r="P99" s="239"/>
      <c r="Q99" s="239"/>
      <c r="R99" s="239"/>
      <c r="S99" s="239"/>
      <c r="T99" s="239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</row>
    <row r="100" spans="1:30" ht="15.75" customHeight="1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39"/>
      <c r="O100" s="239"/>
      <c r="P100" s="239"/>
      <c r="Q100" s="239"/>
      <c r="R100" s="239"/>
      <c r="S100" s="239"/>
      <c r="T100" s="239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</row>
    <row r="101" spans="1:30" ht="15.75" customHeight="1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39"/>
      <c r="O101" s="239"/>
      <c r="P101" s="239"/>
      <c r="Q101" s="239"/>
      <c r="R101" s="239"/>
      <c r="S101" s="239"/>
      <c r="T101" s="239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</row>
    <row r="102" spans="1:30" ht="15.75" customHeight="1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39"/>
      <c r="O102" s="239"/>
      <c r="P102" s="239"/>
      <c r="Q102" s="239"/>
      <c r="R102" s="239"/>
      <c r="S102" s="239"/>
      <c r="T102" s="239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</row>
    <row r="103" spans="1:30" ht="15.75" customHeight="1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39"/>
      <c r="O103" s="239"/>
      <c r="P103" s="239"/>
      <c r="Q103" s="239"/>
      <c r="R103" s="239"/>
      <c r="S103" s="239"/>
      <c r="T103" s="239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</row>
    <row r="104" spans="1:30" ht="15.75" customHeight="1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39"/>
      <c r="O104" s="239"/>
      <c r="P104" s="239"/>
      <c r="Q104" s="239"/>
      <c r="R104" s="239"/>
      <c r="S104" s="239"/>
      <c r="T104" s="239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</row>
    <row r="105" spans="1:30" ht="15.75" customHeight="1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39"/>
      <c r="O105" s="239"/>
      <c r="P105" s="239"/>
      <c r="Q105" s="239"/>
      <c r="R105" s="239"/>
      <c r="S105" s="239"/>
      <c r="T105" s="239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</row>
    <row r="106" spans="1:30" ht="15.75" customHeight="1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39"/>
      <c r="O106" s="239"/>
      <c r="P106" s="239"/>
      <c r="Q106" s="239"/>
      <c r="R106" s="239"/>
      <c r="S106" s="239"/>
      <c r="T106" s="239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</row>
    <row r="107" spans="1:30" ht="15.75" customHeight="1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39"/>
      <c r="O107" s="239"/>
      <c r="P107" s="239"/>
      <c r="Q107" s="239"/>
      <c r="R107" s="239"/>
      <c r="S107" s="239"/>
      <c r="T107" s="239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</row>
    <row r="108" spans="1:30" ht="15.75" customHeight="1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39"/>
      <c r="O108" s="239"/>
      <c r="P108" s="239"/>
      <c r="Q108" s="239"/>
      <c r="R108" s="239"/>
      <c r="S108" s="239"/>
      <c r="T108" s="239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</row>
    <row r="109" spans="1:30" ht="15.75" customHeight="1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39"/>
      <c r="O109" s="239"/>
      <c r="P109" s="239"/>
      <c r="Q109" s="239"/>
      <c r="R109" s="239"/>
      <c r="S109" s="239"/>
      <c r="T109" s="239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</row>
    <row r="110" spans="1:30" ht="15.75" customHeight="1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39"/>
      <c r="O110" s="239"/>
      <c r="P110" s="239"/>
      <c r="Q110" s="239"/>
      <c r="R110" s="239"/>
      <c r="S110" s="239"/>
      <c r="T110" s="239"/>
      <c r="U110" s="231"/>
      <c r="V110" s="231"/>
      <c r="W110" s="231"/>
      <c r="X110" s="231"/>
      <c r="Y110" s="231"/>
      <c r="Z110" s="231"/>
      <c r="AA110" s="231"/>
      <c r="AB110" s="231"/>
      <c r="AC110" s="231"/>
      <c r="AD110" s="231"/>
    </row>
    <row r="111" spans="1:30" ht="15.75" customHeight="1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39"/>
      <c r="O111" s="239"/>
      <c r="P111" s="239"/>
      <c r="Q111" s="239"/>
      <c r="R111" s="239"/>
      <c r="S111" s="239"/>
      <c r="T111" s="239"/>
      <c r="U111" s="231"/>
      <c r="V111" s="231"/>
      <c r="W111" s="231"/>
      <c r="X111" s="231"/>
      <c r="Y111" s="231"/>
      <c r="Z111" s="231"/>
      <c r="AA111" s="231"/>
      <c r="AB111" s="231"/>
      <c r="AC111" s="231"/>
      <c r="AD111" s="231"/>
    </row>
    <row r="112" spans="1:30" ht="15.75" customHeight="1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39"/>
      <c r="O112" s="239"/>
      <c r="P112" s="239"/>
      <c r="Q112" s="239"/>
      <c r="R112" s="239"/>
      <c r="S112" s="239"/>
      <c r="T112" s="239"/>
      <c r="U112" s="231"/>
      <c r="V112" s="231"/>
      <c r="W112" s="231"/>
      <c r="X112" s="231"/>
      <c r="Y112" s="231"/>
      <c r="Z112" s="231"/>
      <c r="AA112" s="231"/>
      <c r="AB112" s="231"/>
      <c r="AC112" s="231"/>
      <c r="AD112" s="231"/>
    </row>
    <row r="113" spans="1:30" ht="15.75" customHeight="1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39"/>
      <c r="O113" s="239"/>
      <c r="P113" s="239"/>
      <c r="Q113" s="239"/>
      <c r="R113" s="239"/>
      <c r="S113" s="239"/>
      <c r="T113" s="239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</row>
    <row r="114" spans="1:30" ht="15.75" customHeight="1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39"/>
      <c r="O114" s="239"/>
      <c r="P114" s="239"/>
      <c r="Q114" s="239"/>
      <c r="R114" s="239"/>
      <c r="S114" s="239"/>
      <c r="T114" s="239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</row>
    <row r="115" spans="1:30" ht="15.75" customHeight="1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39"/>
      <c r="O115" s="239"/>
      <c r="P115" s="239"/>
      <c r="Q115" s="239"/>
      <c r="R115" s="239"/>
      <c r="S115" s="239"/>
      <c r="T115" s="239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</row>
    <row r="116" spans="1:30" ht="15.75" customHeight="1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39"/>
      <c r="O116" s="239"/>
      <c r="P116" s="239"/>
      <c r="Q116" s="239"/>
      <c r="R116" s="239"/>
      <c r="S116" s="239"/>
      <c r="T116" s="239"/>
      <c r="U116" s="231"/>
      <c r="V116" s="231"/>
      <c r="W116" s="231"/>
      <c r="X116" s="231"/>
      <c r="Y116" s="231"/>
      <c r="Z116" s="231"/>
      <c r="AA116" s="231"/>
      <c r="AB116" s="231"/>
      <c r="AC116" s="231"/>
      <c r="AD116" s="231"/>
    </row>
    <row r="117" spans="1:30" ht="15.75" customHeight="1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39"/>
      <c r="O117" s="239"/>
      <c r="P117" s="239"/>
      <c r="Q117" s="239"/>
      <c r="R117" s="239"/>
      <c r="S117" s="239"/>
      <c r="T117" s="239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</row>
    <row r="118" spans="1:30" ht="15.75" customHeight="1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39"/>
      <c r="O118" s="239"/>
      <c r="P118" s="239"/>
      <c r="Q118" s="239"/>
      <c r="R118" s="239"/>
      <c r="S118" s="239"/>
      <c r="T118" s="239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</row>
    <row r="119" spans="1:30" ht="15.75" customHeight="1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39"/>
      <c r="O119" s="239"/>
      <c r="P119" s="239"/>
      <c r="Q119" s="239"/>
      <c r="R119" s="239"/>
      <c r="S119" s="239"/>
      <c r="T119" s="239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</row>
    <row r="120" spans="1:30" ht="15.75" customHeight="1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39"/>
      <c r="O120" s="239"/>
      <c r="P120" s="239"/>
      <c r="Q120" s="239"/>
      <c r="R120" s="239"/>
      <c r="S120" s="239"/>
      <c r="T120" s="239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</row>
    <row r="121" spans="1:30" ht="15.75" customHeight="1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39"/>
      <c r="O121" s="239"/>
      <c r="P121" s="239"/>
      <c r="Q121" s="239"/>
      <c r="R121" s="239"/>
      <c r="S121" s="239"/>
      <c r="T121" s="239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</row>
    <row r="122" spans="1:30" ht="15.75" customHeight="1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39"/>
      <c r="O122" s="239"/>
      <c r="P122" s="239"/>
      <c r="Q122" s="239"/>
      <c r="R122" s="239"/>
      <c r="S122" s="239"/>
      <c r="T122" s="239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</row>
    <row r="123" spans="1:30" ht="15.75" customHeight="1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39"/>
      <c r="O123" s="239"/>
      <c r="P123" s="239"/>
      <c r="Q123" s="239"/>
      <c r="R123" s="239"/>
      <c r="S123" s="239"/>
      <c r="T123" s="239"/>
      <c r="U123" s="231"/>
      <c r="V123" s="231"/>
      <c r="W123" s="231"/>
      <c r="X123" s="231"/>
      <c r="Y123" s="231"/>
      <c r="Z123" s="231"/>
      <c r="AA123" s="231"/>
      <c r="AB123" s="231"/>
      <c r="AC123" s="231"/>
      <c r="AD123" s="231"/>
    </row>
    <row r="124" spans="1:30" ht="15.75" customHeight="1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39"/>
      <c r="O124" s="239"/>
      <c r="P124" s="239"/>
      <c r="Q124" s="239"/>
      <c r="R124" s="239"/>
      <c r="S124" s="239"/>
      <c r="T124" s="239"/>
      <c r="U124" s="231"/>
      <c r="V124" s="231"/>
      <c r="W124" s="231"/>
      <c r="X124" s="231"/>
      <c r="Y124" s="231"/>
      <c r="Z124" s="231"/>
      <c r="AA124" s="231"/>
      <c r="AB124" s="231"/>
      <c r="AC124" s="231"/>
      <c r="AD124" s="231"/>
    </row>
    <row r="125" spans="1:30" ht="15.75" customHeight="1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39"/>
      <c r="O125" s="239"/>
      <c r="P125" s="239"/>
      <c r="Q125" s="239"/>
      <c r="R125" s="239"/>
      <c r="S125" s="239"/>
      <c r="T125" s="239"/>
      <c r="U125" s="231"/>
      <c r="V125" s="231"/>
      <c r="W125" s="231"/>
      <c r="X125" s="231"/>
      <c r="Y125" s="231"/>
      <c r="Z125" s="231"/>
      <c r="AA125" s="231"/>
      <c r="AB125" s="231"/>
      <c r="AC125" s="231"/>
      <c r="AD125" s="231"/>
    </row>
    <row r="126" spans="1:30" ht="15.75" customHeight="1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39"/>
      <c r="O126" s="239"/>
      <c r="P126" s="239"/>
      <c r="Q126" s="239"/>
      <c r="R126" s="239"/>
      <c r="S126" s="239"/>
      <c r="T126" s="239"/>
      <c r="U126" s="231"/>
      <c r="V126" s="231"/>
      <c r="W126" s="231"/>
      <c r="X126" s="231"/>
      <c r="Y126" s="231"/>
      <c r="Z126" s="231"/>
      <c r="AA126" s="231"/>
      <c r="AB126" s="231"/>
      <c r="AC126" s="231"/>
      <c r="AD126" s="231"/>
    </row>
    <row r="127" spans="1:30" ht="15.75" customHeight="1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39"/>
      <c r="O127" s="239"/>
      <c r="P127" s="239"/>
      <c r="Q127" s="239"/>
      <c r="R127" s="239"/>
      <c r="S127" s="239"/>
      <c r="T127" s="239"/>
      <c r="U127" s="231"/>
      <c r="V127" s="231"/>
      <c r="W127" s="231"/>
      <c r="X127" s="231"/>
      <c r="Y127" s="231"/>
      <c r="Z127" s="231"/>
      <c r="AA127" s="231"/>
      <c r="AB127" s="231"/>
      <c r="AC127" s="231"/>
      <c r="AD127" s="231"/>
    </row>
    <row r="128" spans="1:30" ht="15.75" customHeight="1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39"/>
      <c r="O128" s="239"/>
      <c r="P128" s="239"/>
      <c r="Q128" s="239"/>
      <c r="R128" s="239"/>
      <c r="S128" s="239"/>
      <c r="T128" s="239"/>
      <c r="U128" s="231"/>
      <c r="V128" s="231"/>
      <c r="W128" s="231"/>
      <c r="X128" s="231"/>
      <c r="Y128" s="231"/>
      <c r="Z128" s="231"/>
      <c r="AA128" s="231"/>
      <c r="AB128" s="231"/>
      <c r="AC128" s="231"/>
      <c r="AD128" s="231"/>
    </row>
    <row r="129" spans="1:30" ht="15.75" customHeight="1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39"/>
      <c r="O129" s="239"/>
      <c r="P129" s="239"/>
      <c r="Q129" s="239"/>
      <c r="R129" s="239"/>
      <c r="S129" s="239"/>
      <c r="T129" s="239"/>
      <c r="U129" s="231"/>
      <c r="V129" s="231"/>
      <c r="W129" s="231"/>
      <c r="X129" s="231"/>
      <c r="Y129" s="231"/>
      <c r="Z129" s="231"/>
      <c r="AA129" s="231"/>
      <c r="AB129" s="231"/>
      <c r="AC129" s="231"/>
      <c r="AD129" s="231"/>
    </row>
    <row r="130" spans="1:30" ht="15.75" customHeight="1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39"/>
      <c r="O130" s="239"/>
      <c r="P130" s="239"/>
      <c r="Q130" s="239"/>
      <c r="R130" s="239"/>
      <c r="S130" s="239"/>
      <c r="T130" s="239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</row>
    <row r="131" spans="1:30" ht="15.75" customHeight="1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39"/>
      <c r="O131" s="239"/>
      <c r="P131" s="239"/>
      <c r="Q131" s="239"/>
      <c r="R131" s="239"/>
      <c r="S131" s="239"/>
      <c r="T131" s="239"/>
      <c r="U131" s="231"/>
      <c r="V131" s="231"/>
      <c r="W131" s="231"/>
      <c r="X131" s="231"/>
      <c r="Y131" s="231"/>
      <c r="Z131" s="231"/>
      <c r="AA131" s="231"/>
      <c r="AB131" s="231"/>
      <c r="AC131" s="231"/>
      <c r="AD131" s="231"/>
    </row>
    <row r="132" spans="1:30" ht="15.75" customHeight="1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39"/>
      <c r="O132" s="239"/>
      <c r="P132" s="239"/>
      <c r="Q132" s="239"/>
      <c r="R132" s="239"/>
      <c r="S132" s="239"/>
      <c r="T132" s="239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</row>
    <row r="133" spans="1:30" ht="15.75" customHeight="1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39"/>
      <c r="O133" s="239"/>
      <c r="P133" s="239"/>
      <c r="Q133" s="239"/>
      <c r="R133" s="239"/>
      <c r="S133" s="239"/>
      <c r="T133" s="239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</row>
    <row r="134" spans="1:30" ht="15.75" customHeight="1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39"/>
      <c r="O134" s="239"/>
      <c r="P134" s="239"/>
      <c r="Q134" s="239"/>
      <c r="R134" s="239"/>
      <c r="S134" s="239"/>
      <c r="T134" s="239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</row>
    <row r="135" spans="1:30" ht="15.75" customHeight="1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39"/>
      <c r="O135" s="239"/>
      <c r="P135" s="239"/>
      <c r="Q135" s="239"/>
      <c r="R135" s="239"/>
      <c r="S135" s="239"/>
      <c r="T135" s="239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</row>
    <row r="136" spans="1:30" ht="15.75" customHeight="1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39"/>
      <c r="O136" s="239"/>
      <c r="P136" s="239"/>
      <c r="Q136" s="239"/>
      <c r="R136" s="239"/>
      <c r="S136" s="239"/>
      <c r="T136" s="239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</row>
    <row r="137" spans="1:30" ht="15.75" customHeight="1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39"/>
      <c r="O137" s="239"/>
      <c r="P137" s="239"/>
      <c r="Q137" s="239"/>
      <c r="R137" s="239"/>
      <c r="S137" s="239"/>
      <c r="T137" s="239"/>
      <c r="U137" s="231"/>
      <c r="V137" s="231"/>
      <c r="W137" s="231"/>
      <c r="X137" s="231"/>
      <c r="Y137" s="231"/>
      <c r="Z137" s="231"/>
      <c r="AA137" s="231"/>
      <c r="AB137" s="231"/>
      <c r="AC137" s="231"/>
      <c r="AD137" s="231"/>
    </row>
    <row r="138" spans="1:30" ht="15.75" customHeight="1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39"/>
      <c r="O138" s="239"/>
      <c r="P138" s="239"/>
      <c r="Q138" s="239"/>
      <c r="R138" s="239"/>
      <c r="S138" s="239"/>
      <c r="T138" s="239"/>
      <c r="U138" s="231"/>
      <c r="V138" s="231"/>
      <c r="W138" s="231"/>
      <c r="X138" s="231"/>
      <c r="Y138" s="231"/>
      <c r="Z138" s="231"/>
      <c r="AA138" s="231"/>
      <c r="AB138" s="231"/>
      <c r="AC138" s="231"/>
      <c r="AD138" s="231"/>
    </row>
    <row r="139" spans="1:30" ht="15.75" customHeight="1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39"/>
      <c r="O139" s="239"/>
      <c r="P139" s="239"/>
      <c r="Q139" s="239"/>
      <c r="R139" s="239"/>
      <c r="S139" s="239"/>
      <c r="T139" s="239"/>
      <c r="U139" s="231"/>
      <c r="V139" s="231"/>
      <c r="W139" s="231"/>
      <c r="X139" s="231"/>
      <c r="Y139" s="231"/>
      <c r="Z139" s="231"/>
      <c r="AA139" s="231"/>
      <c r="AB139" s="231"/>
      <c r="AC139" s="231"/>
      <c r="AD139" s="231"/>
    </row>
    <row r="140" spans="1:30" ht="15.75" customHeight="1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39"/>
      <c r="O140" s="239"/>
      <c r="P140" s="239"/>
      <c r="Q140" s="239"/>
      <c r="R140" s="239"/>
      <c r="S140" s="239"/>
      <c r="T140" s="239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231"/>
    </row>
    <row r="141" spans="1:30" ht="15.75" customHeight="1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39"/>
      <c r="O141" s="239"/>
      <c r="P141" s="239"/>
      <c r="Q141" s="239"/>
      <c r="R141" s="239"/>
      <c r="S141" s="239"/>
      <c r="T141" s="239"/>
      <c r="U141" s="231"/>
      <c r="V141" s="231"/>
      <c r="W141" s="231"/>
      <c r="X141" s="231"/>
      <c r="Y141" s="231"/>
      <c r="Z141" s="231"/>
      <c r="AA141" s="231"/>
      <c r="AB141" s="231"/>
      <c r="AC141" s="231"/>
      <c r="AD141" s="231"/>
    </row>
    <row r="142" spans="1:30" ht="15.75" customHeight="1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39"/>
      <c r="O142" s="239"/>
      <c r="P142" s="239"/>
      <c r="Q142" s="239"/>
      <c r="R142" s="239"/>
      <c r="S142" s="239"/>
      <c r="T142" s="239"/>
      <c r="U142" s="231"/>
      <c r="V142" s="231"/>
      <c r="W142" s="231"/>
      <c r="X142" s="231"/>
      <c r="Y142" s="231"/>
      <c r="Z142" s="231"/>
      <c r="AA142" s="231"/>
      <c r="AB142" s="231"/>
      <c r="AC142" s="231"/>
      <c r="AD142" s="231"/>
    </row>
    <row r="143" spans="1:30" ht="15.75" customHeight="1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37"/>
      <c r="O143" s="237"/>
      <c r="P143" s="237"/>
      <c r="Q143" s="237"/>
      <c r="R143" s="237"/>
      <c r="S143" s="237"/>
      <c r="T143" s="237"/>
      <c r="U143" s="231"/>
      <c r="V143" s="231"/>
      <c r="W143" s="231"/>
      <c r="X143" s="231"/>
      <c r="Y143" s="231"/>
      <c r="Z143" s="231"/>
      <c r="AA143" s="231"/>
      <c r="AB143" s="231"/>
      <c r="AC143" s="231"/>
      <c r="AD143" s="231"/>
    </row>
    <row r="144" spans="1:30" ht="15.75" customHeight="1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37"/>
      <c r="O144" s="237"/>
      <c r="P144" s="237"/>
      <c r="Q144" s="237"/>
      <c r="R144" s="237"/>
      <c r="S144" s="237"/>
      <c r="T144" s="237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</row>
    <row r="145" spans="1:30" ht="15.75" customHeight="1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37"/>
      <c r="O145" s="237"/>
      <c r="P145" s="237"/>
      <c r="Q145" s="237"/>
      <c r="R145" s="237"/>
      <c r="S145" s="237"/>
      <c r="T145" s="237"/>
      <c r="U145" s="231"/>
      <c r="V145" s="231"/>
      <c r="W145" s="231"/>
      <c r="X145" s="231"/>
      <c r="Y145" s="231"/>
      <c r="Z145" s="231"/>
      <c r="AA145" s="231"/>
      <c r="AB145" s="231"/>
      <c r="AC145" s="231"/>
      <c r="AD145" s="231"/>
    </row>
    <row r="146" spans="1:30" ht="15.75" customHeight="1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37"/>
      <c r="O146" s="237"/>
      <c r="P146" s="237"/>
      <c r="Q146" s="237"/>
      <c r="R146" s="237"/>
      <c r="S146" s="237"/>
      <c r="T146" s="237"/>
      <c r="U146" s="231"/>
      <c r="V146" s="231"/>
      <c r="W146" s="231"/>
      <c r="X146" s="231"/>
      <c r="Y146" s="231"/>
      <c r="Z146" s="231"/>
      <c r="AA146" s="231"/>
      <c r="AB146" s="231"/>
      <c r="AC146" s="231"/>
      <c r="AD146" s="231"/>
    </row>
    <row r="147" spans="1:30" ht="15.75" customHeight="1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37"/>
      <c r="O147" s="237"/>
      <c r="P147" s="237"/>
      <c r="Q147" s="237"/>
      <c r="R147" s="237"/>
      <c r="S147" s="237"/>
      <c r="T147" s="237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</row>
    <row r="148" spans="1:30" ht="15.75" customHeight="1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37"/>
      <c r="O148" s="237"/>
      <c r="P148" s="237"/>
      <c r="Q148" s="237"/>
      <c r="R148" s="237"/>
      <c r="S148" s="237"/>
      <c r="T148" s="237"/>
      <c r="U148" s="231"/>
      <c r="V148" s="231"/>
      <c r="W148" s="231"/>
      <c r="X148" s="231"/>
      <c r="Y148" s="231"/>
      <c r="Z148" s="231"/>
      <c r="AA148" s="231"/>
      <c r="AB148" s="231"/>
      <c r="AC148" s="231"/>
      <c r="AD148" s="231"/>
    </row>
    <row r="149" spans="1:30" ht="15.75" customHeight="1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37"/>
      <c r="O149" s="237"/>
      <c r="P149" s="237"/>
      <c r="Q149" s="237"/>
      <c r="R149" s="237"/>
      <c r="S149" s="237"/>
      <c r="T149" s="237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</row>
    <row r="150" spans="1:30" ht="15.75" customHeight="1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37"/>
      <c r="O150" s="237"/>
      <c r="P150" s="237"/>
      <c r="Q150" s="237"/>
      <c r="R150" s="237"/>
      <c r="S150" s="237"/>
      <c r="T150" s="237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</row>
    <row r="151" spans="1:30" ht="15.75" customHeight="1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37"/>
      <c r="O151" s="237"/>
      <c r="P151" s="237"/>
      <c r="Q151" s="237"/>
      <c r="R151" s="237"/>
      <c r="S151" s="237"/>
      <c r="T151" s="237"/>
      <c r="U151" s="231"/>
      <c r="V151" s="231"/>
      <c r="W151" s="231"/>
      <c r="X151" s="231"/>
      <c r="Y151" s="231"/>
      <c r="Z151" s="231"/>
      <c r="AA151" s="231"/>
      <c r="AB151" s="231"/>
      <c r="AC151" s="231"/>
      <c r="AD151" s="231"/>
    </row>
    <row r="152" spans="1:30" ht="15.75" customHeight="1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37"/>
      <c r="O152" s="237"/>
      <c r="P152" s="237"/>
      <c r="Q152" s="237"/>
      <c r="R152" s="237"/>
      <c r="S152" s="237"/>
      <c r="T152" s="237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</row>
    <row r="153" spans="1:30" ht="15.75" customHeight="1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37"/>
      <c r="O153" s="237"/>
      <c r="P153" s="237"/>
      <c r="Q153" s="237"/>
      <c r="R153" s="237"/>
      <c r="S153" s="237"/>
      <c r="T153" s="237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</row>
    <row r="154" spans="1:30" ht="15.75" customHeight="1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37"/>
      <c r="O154" s="237"/>
      <c r="P154" s="237"/>
      <c r="Q154" s="237"/>
      <c r="R154" s="237"/>
      <c r="S154" s="237"/>
      <c r="T154" s="237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</row>
    <row r="155" spans="1:30" ht="15.75" customHeight="1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37"/>
      <c r="O155" s="237"/>
      <c r="P155" s="237"/>
      <c r="Q155" s="237"/>
      <c r="R155" s="237"/>
      <c r="S155" s="237"/>
      <c r="T155" s="237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</row>
    <row r="156" spans="1:30" ht="15.75" customHeight="1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37"/>
      <c r="O156" s="237"/>
      <c r="P156" s="237"/>
      <c r="Q156" s="237"/>
      <c r="R156" s="237"/>
      <c r="S156" s="237"/>
      <c r="T156" s="237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</row>
    <row r="157" spans="1:30" ht="15.75" customHeight="1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37"/>
      <c r="O157" s="237"/>
      <c r="P157" s="237"/>
      <c r="Q157" s="237"/>
      <c r="R157" s="237"/>
      <c r="S157" s="237"/>
      <c r="T157" s="237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</row>
    <row r="158" spans="1:30" ht="15.75" customHeight="1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37"/>
      <c r="O158" s="237"/>
      <c r="P158" s="237"/>
      <c r="Q158" s="237"/>
      <c r="R158" s="237"/>
      <c r="S158" s="237"/>
      <c r="T158" s="237"/>
      <c r="U158" s="231"/>
      <c r="V158" s="231"/>
      <c r="W158" s="231"/>
      <c r="X158" s="231"/>
      <c r="Y158" s="231"/>
      <c r="Z158" s="231"/>
      <c r="AA158" s="231"/>
      <c r="AB158" s="231"/>
      <c r="AC158" s="231"/>
      <c r="AD158" s="231"/>
    </row>
    <row r="159" spans="1:30" ht="15.75" customHeight="1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37"/>
      <c r="O159" s="237"/>
      <c r="P159" s="237"/>
      <c r="Q159" s="237"/>
      <c r="R159" s="237"/>
      <c r="S159" s="237"/>
      <c r="T159" s="237"/>
      <c r="U159" s="231"/>
      <c r="V159" s="231"/>
      <c r="W159" s="231"/>
      <c r="X159" s="231"/>
      <c r="Y159" s="231"/>
      <c r="Z159" s="231"/>
      <c r="AA159" s="231"/>
      <c r="AB159" s="231"/>
      <c r="AC159" s="231"/>
      <c r="AD159" s="231"/>
    </row>
    <row r="160" spans="1:30" ht="15.75" customHeight="1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37"/>
      <c r="O160" s="237"/>
      <c r="P160" s="237"/>
      <c r="Q160" s="237"/>
      <c r="R160" s="237"/>
      <c r="S160" s="237"/>
      <c r="T160" s="237"/>
      <c r="U160" s="231"/>
      <c r="V160" s="231"/>
      <c r="W160" s="231"/>
      <c r="X160" s="231"/>
      <c r="Y160" s="231"/>
      <c r="Z160" s="231"/>
      <c r="AA160" s="231"/>
      <c r="AB160" s="231"/>
      <c r="AC160" s="231"/>
      <c r="AD160" s="231"/>
    </row>
    <row r="161" spans="1:30" ht="15.75" customHeight="1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37"/>
      <c r="O161" s="237"/>
      <c r="P161" s="237"/>
      <c r="Q161" s="237"/>
      <c r="R161" s="237"/>
      <c r="S161" s="237"/>
      <c r="T161" s="237"/>
      <c r="U161" s="231"/>
      <c r="V161" s="231"/>
      <c r="W161" s="231"/>
      <c r="X161" s="231"/>
      <c r="Y161" s="231"/>
      <c r="Z161" s="231"/>
      <c r="AA161" s="231"/>
      <c r="AB161" s="231"/>
      <c r="AC161" s="231"/>
      <c r="AD161" s="231"/>
    </row>
    <row r="162" spans="1:30" ht="15.75" customHeight="1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37"/>
      <c r="O162" s="237"/>
      <c r="P162" s="237"/>
      <c r="Q162" s="237"/>
      <c r="R162" s="237"/>
      <c r="S162" s="237"/>
      <c r="T162" s="237"/>
      <c r="U162" s="231"/>
      <c r="V162" s="231"/>
      <c r="W162" s="231"/>
      <c r="X162" s="231"/>
      <c r="Y162" s="231"/>
      <c r="Z162" s="231"/>
      <c r="AA162" s="231"/>
      <c r="AB162" s="231"/>
      <c r="AC162" s="231"/>
      <c r="AD162" s="231"/>
    </row>
    <row r="163" spans="1:30" ht="15.75" customHeight="1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37"/>
      <c r="O163" s="237"/>
      <c r="P163" s="237"/>
      <c r="Q163" s="237"/>
      <c r="R163" s="237"/>
      <c r="S163" s="237"/>
      <c r="T163" s="237"/>
      <c r="U163" s="231"/>
      <c r="V163" s="231"/>
      <c r="W163" s="231"/>
      <c r="X163" s="231"/>
      <c r="Y163" s="231"/>
      <c r="Z163" s="231"/>
      <c r="AA163" s="231"/>
      <c r="AB163" s="231"/>
      <c r="AC163" s="231"/>
      <c r="AD163" s="231"/>
    </row>
    <row r="164" spans="1:30" ht="15.75" customHeight="1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37"/>
      <c r="O164" s="237"/>
      <c r="P164" s="237"/>
      <c r="Q164" s="237"/>
      <c r="R164" s="237"/>
      <c r="S164" s="237"/>
      <c r="T164" s="237"/>
      <c r="U164" s="231"/>
      <c r="V164" s="231"/>
      <c r="W164" s="231"/>
      <c r="X164" s="231"/>
      <c r="Y164" s="231"/>
      <c r="Z164" s="231"/>
      <c r="AA164" s="231"/>
      <c r="AB164" s="231"/>
      <c r="AC164" s="231"/>
      <c r="AD164" s="231"/>
    </row>
    <row r="165" spans="1:30" ht="15.75" customHeight="1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37"/>
      <c r="O165" s="237"/>
      <c r="P165" s="237"/>
      <c r="Q165" s="237"/>
      <c r="R165" s="237"/>
      <c r="S165" s="237"/>
      <c r="T165" s="237"/>
      <c r="U165" s="231"/>
      <c r="V165" s="231"/>
      <c r="W165" s="231"/>
      <c r="X165" s="231"/>
      <c r="Y165" s="231"/>
      <c r="Z165" s="231"/>
      <c r="AA165" s="231"/>
      <c r="AB165" s="231"/>
      <c r="AC165" s="231"/>
      <c r="AD165" s="231"/>
    </row>
    <row r="166" spans="1:30" ht="15.75" customHeight="1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37"/>
      <c r="O166" s="237"/>
      <c r="P166" s="237"/>
      <c r="Q166" s="237"/>
      <c r="R166" s="237"/>
      <c r="S166" s="237"/>
      <c r="T166" s="237"/>
      <c r="U166" s="231"/>
      <c r="V166" s="231"/>
      <c r="W166" s="231"/>
      <c r="X166" s="231"/>
      <c r="Y166" s="231"/>
      <c r="Z166" s="231"/>
      <c r="AA166" s="231"/>
      <c r="AB166" s="231"/>
      <c r="AC166" s="231"/>
      <c r="AD166" s="231"/>
    </row>
    <row r="167" spans="1:30" ht="15.75" customHeight="1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37"/>
      <c r="O167" s="237"/>
      <c r="P167" s="237"/>
      <c r="Q167" s="237"/>
      <c r="R167" s="237"/>
      <c r="S167" s="237"/>
      <c r="T167" s="237"/>
      <c r="U167" s="231"/>
      <c r="V167" s="231"/>
      <c r="W167" s="231"/>
      <c r="X167" s="231"/>
      <c r="Y167" s="231"/>
      <c r="Z167" s="231"/>
      <c r="AA167" s="231"/>
      <c r="AB167" s="231"/>
      <c r="AC167" s="231"/>
      <c r="AD167" s="231"/>
    </row>
    <row r="168" spans="1:30" ht="15.75" customHeight="1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37"/>
      <c r="O168" s="237"/>
      <c r="P168" s="237"/>
      <c r="Q168" s="237"/>
      <c r="R168" s="237"/>
      <c r="S168" s="237"/>
      <c r="T168" s="237"/>
      <c r="U168" s="231"/>
      <c r="V168" s="231"/>
      <c r="W168" s="231"/>
      <c r="X168" s="231"/>
      <c r="Y168" s="231"/>
      <c r="Z168" s="231"/>
      <c r="AA168" s="231"/>
      <c r="AB168" s="231"/>
      <c r="AC168" s="231"/>
      <c r="AD168" s="231"/>
    </row>
    <row r="169" spans="1:30" ht="15.75" customHeight="1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37"/>
      <c r="O169" s="237"/>
      <c r="P169" s="237"/>
      <c r="Q169" s="237"/>
      <c r="R169" s="237"/>
      <c r="S169" s="237"/>
      <c r="T169" s="237"/>
      <c r="U169" s="231"/>
      <c r="V169" s="231"/>
      <c r="W169" s="231"/>
      <c r="X169" s="231"/>
      <c r="Y169" s="231"/>
      <c r="Z169" s="231"/>
      <c r="AA169" s="231"/>
      <c r="AB169" s="231"/>
      <c r="AC169" s="231"/>
      <c r="AD169" s="231"/>
    </row>
    <row r="170" spans="1:30" ht="15.75" customHeight="1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37"/>
      <c r="O170" s="237"/>
      <c r="P170" s="237"/>
      <c r="Q170" s="237"/>
      <c r="R170" s="237"/>
      <c r="S170" s="237"/>
      <c r="T170" s="237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</row>
    <row r="171" spans="1:30" ht="15.75" customHeight="1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37"/>
      <c r="O171" s="237"/>
      <c r="P171" s="237"/>
      <c r="Q171" s="237"/>
      <c r="R171" s="237"/>
      <c r="S171" s="237"/>
      <c r="T171" s="237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</row>
    <row r="172" spans="1:30" ht="15.75" customHeight="1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37"/>
      <c r="O172" s="237"/>
      <c r="P172" s="237"/>
      <c r="Q172" s="237"/>
      <c r="R172" s="237"/>
      <c r="S172" s="237"/>
      <c r="T172" s="237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</row>
    <row r="173" spans="1:30" ht="15.75" customHeight="1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37"/>
      <c r="O173" s="237"/>
      <c r="P173" s="237"/>
      <c r="Q173" s="237"/>
      <c r="R173" s="237"/>
      <c r="S173" s="237"/>
      <c r="T173" s="237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</row>
    <row r="174" spans="1:30" ht="15.75" customHeight="1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37"/>
      <c r="O174" s="237"/>
      <c r="P174" s="237"/>
      <c r="Q174" s="237"/>
      <c r="R174" s="237"/>
      <c r="S174" s="237"/>
      <c r="T174" s="237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</row>
    <row r="175" spans="1:30" ht="15.75" customHeight="1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37"/>
      <c r="O175" s="237"/>
      <c r="P175" s="237"/>
      <c r="Q175" s="237"/>
      <c r="R175" s="237"/>
      <c r="S175" s="237"/>
      <c r="T175" s="237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</row>
    <row r="176" spans="1:30" ht="15.75" customHeight="1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37"/>
      <c r="O176" s="237"/>
      <c r="P176" s="237"/>
      <c r="Q176" s="237"/>
      <c r="R176" s="237"/>
      <c r="S176" s="237"/>
      <c r="T176" s="237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</row>
    <row r="177" spans="1:30" ht="15.75" customHeight="1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37"/>
      <c r="O177" s="237"/>
      <c r="P177" s="237"/>
      <c r="Q177" s="237"/>
      <c r="R177" s="237"/>
      <c r="S177" s="237"/>
      <c r="T177" s="237"/>
      <c r="U177" s="231"/>
      <c r="V177" s="231"/>
      <c r="W177" s="231"/>
      <c r="X177" s="231"/>
      <c r="Y177" s="231"/>
      <c r="Z177" s="231"/>
      <c r="AA177" s="231"/>
      <c r="AB177" s="231"/>
      <c r="AC177" s="231"/>
      <c r="AD177" s="231"/>
    </row>
    <row r="178" spans="1:30" ht="15.75" customHeight="1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37"/>
      <c r="O178" s="237"/>
      <c r="P178" s="237"/>
      <c r="Q178" s="237"/>
      <c r="R178" s="237"/>
      <c r="S178" s="237"/>
      <c r="T178" s="237"/>
      <c r="U178" s="231"/>
      <c r="V178" s="231"/>
      <c r="W178" s="231"/>
      <c r="X178" s="231"/>
      <c r="Y178" s="231"/>
      <c r="Z178" s="231"/>
      <c r="AA178" s="231"/>
      <c r="AB178" s="231"/>
      <c r="AC178" s="231"/>
      <c r="AD178" s="231"/>
    </row>
    <row r="179" spans="1:30" ht="15.75" customHeight="1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37"/>
      <c r="O179" s="237"/>
      <c r="P179" s="237"/>
      <c r="Q179" s="237"/>
      <c r="R179" s="237"/>
      <c r="S179" s="237"/>
      <c r="T179" s="237"/>
      <c r="U179" s="231"/>
      <c r="V179" s="231"/>
      <c r="W179" s="231"/>
      <c r="X179" s="231"/>
      <c r="Y179" s="231"/>
      <c r="Z179" s="231"/>
      <c r="AA179" s="231"/>
      <c r="AB179" s="231"/>
      <c r="AC179" s="231"/>
      <c r="AD179" s="231"/>
    </row>
    <row r="180" spans="1:30" ht="15.75" customHeight="1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37"/>
      <c r="O180" s="237"/>
      <c r="P180" s="237"/>
      <c r="Q180" s="237"/>
      <c r="R180" s="237"/>
      <c r="S180" s="237"/>
      <c r="T180" s="237"/>
      <c r="U180" s="231"/>
      <c r="V180" s="231"/>
      <c r="W180" s="231"/>
      <c r="X180" s="231"/>
      <c r="Y180" s="231"/>
      <c r="Z180" s="231"/>
      <c r="AA180" s="231"/>
      <c r="AB180" s="231"/>
      <c r="AC180" s="231"/>
      <c r="AD180" s="231"/>
    </row>
    <row r="181" spans="1:30" ht="15.75" customHeight="1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37"/>
      <c r="O181" s="237"/>
      <c r="P181" s="237"/>
      <c r="Q181" s="237"/>
      <c r="R181" s="237"/>
      <c r="S181" s="237"/>
      <c r="T181" s="237"/>
      <c r="U181" s="231"/>
      <c r="V181" s="231"/>
      <c r="W181" s="231"/>
      <c r="X181" s="231"/>
      <c r="Y181" s="231"/>
      <c r="Z181" s="231"/>
      <c r="AA181" s="231"/>
      <c r="AB181" s="231"/>
      <c r="AC181" s="231"/>
      <c r="AD181" s="231"/>
    </row>
    <row r="182" spans="1:30" ht="15.75" customHeight="1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37"/>
      <c r="O182" s="237"/>
      <c r="P182" s="237"/>
      <c r="Q182" s="237"/>
      <c r="R182" s="237"/>
      <c r="S182" s="237"/>
      <c r="T182" s="237"/>
      <c r="U182" s="231"/>
      <c r="V182" s="231"/>
      <c r="W182" s="231"/>
      <c r="X182" s="231"/>
      <c r="Y182" s="231"/>
      <c r="Z182" s="231"/>
      <c r="AA182" s="231"/>
      <c r="AB182" s="231"/>
      <c r="AC182" s="231"/>
      <c r="AD182" s="231"/>
    </row>
    <row r="183" spans="1:30" ht="15.75" customHeight="1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37"/>
      <c r="O183" s="237"/>
      <c r="P183" s="237"/>
      <c r="Q183" s="237"/>
      <c r="R183" s="237"/>
      <c r="S183" s="237"/>
      <c r="T183" s="237"/>
      <c r="U183" s="231"/>
      <c r="V183" s="231"/>
      <c r="W183" s="231"/>
      <c r="X183" s="231"/>
      <c r="Y183" s="231"/>
      <c r="Z183" s="231"/>
      <c r="AA183" s="231"/>
      <c r="AB183" s="231"/>
      <c r="AC183" s="231"/>
      <c r="AD183" s="231"/>
    </row>
    <row r="184" spans="1:30" ht="15.75" customHeight="1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37"/>
      <c r="O184" s="237"/>
      <c r="P184" s="237"/>
      <c r="Q184" s="237"/>
      <c r="R184" s="237"/>
      <c r="S184" s="237"/>
      <c r="T184" s="237"/>
      <c r="U184" s="231"/>
      <c r="V184" s="231"/>
      <c r="W184" s="231"/>
      <c r="X184" s="231"/>
      <c r="Y184" s="231"/>
      <c r="Z184" s="231"/>
      <c r="AA184" s="231"/>
      <c r="AB184" s="231"/>
      <c r="AC184" s="231"/>
      <c r="AD184" s="231"/>
    </row>
    <row r="185" spans="1:30" ht="15.75" customHeight="1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37"/>
      <c r="O185" s="237"/>
      <c r="P185" s="237"/>
      <c r="Q185" s="237"/>
      <c r="R185" s="237"/>
      <c r="S185" s="237"/>
      <c r="T185" s="237"/>
      <c r="U185" s="231"/>
      <c r="V185" s="231"/>
      <c r="W185" s="231"/>
      <c r="X185" s="231"/>
      <c r="Y185" s="231"/>
      <c r="Z185" s="231"/>
      <c r="AA185" s="231"/>
      <c r="AB185" s="231"/>
      <c r="AC185" s="231"/>
      <c r="AD185" s="231"/>
    </row>
    <row r="186" spans="1:30" ht="15.75" customHeight="1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37"/>
      <c r="O186" s="237"/>
      <c r="P186" s="237"/>
      <c r="Q186" s="237"/>
      <c r="R186" s="237"/>
      <c r="S186" s="237"/>
      <c r="T186" s="237"/>
      <c r="U186" s="231"/>
      <c r="V186" s="231"/>
      <c r="W186" s="231"/>
      <c r="X186" s="231"/>
      <c r="Y186" s="231"/>
      <c r="Z186" s="231"/>
      <c r="AA186" s="231"/>
      <c r="AB186" s="231"/>
      <c r="AC186" s="231"/>
      <c r="AD186" s="231"/>
    </row>
    <row r="187" spans="1:30" ht="15.75" customHeight="1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37"/>
      <c r="O187" s="237"/>
      <c r="P187" s="237"/>
      <c r="Q187" s="237"/>
      <c r="R187" s="237"/>
      <c r="S187" s="237"/>
      <c r="T187" s="237"/>
      <c r="U187" s="231"/>
      <c r="V187" s="231"/>
      <c r="W187" s="231"/>
      <c r="X187" s="231"/>
      <c r="Y187" s="231"/>
      <c r="Z187" s="231"/>
      <c r="AA187" s="231"/>
      <c r="AB187" s="231"/>
      <c r="AC187" s="231"/>
      <c r="AD187" s="231"/>
    </row>
    <row r="188" spans="1:30" ht="15.75" customHeight="1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37"/>
      <c r="O188" s="237"/>
      <c r="P188" s="237"/>
      <c r="Q188" s="237"/>
      <c r="R188" s="237"/>
      <c r="S188" s="237"/>
      <c r="T188" s="237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</row>
    <row r="189" spans="1:30" ht="15.75" customHeight="1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37"/>
      <c r="O189" s="237"/>
      <c r="P189" s="237"/>
      <c r="Q189" s="237"/>
      <c r="R189" s="237"/>
      <c r="S189" s="237"/>
      <c r="T189" s="237"/>
      <c r="U189" s="231"/>
      <c r="V189" s="231"/>
      <c r="W189" s="231"/>
      <c r="X189" s="231"/>
      <c r="Y189" s="231"/>
      <c r="Z189" s="231"/>
      <c r="AA189" s="231"/>
      <c r="AB189" s="231"/>
      <c r="AC189" s="231"/>
      <c r="AD189" s="231"/>
    </row>
    <row r="190" spans="1:30" ht="15.75" customHeight="1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37"/>
      <c r="O190" s="237"/>
      <c r="P190" s="237"/>
      <c r="Q190" s="237"/>
      <c r="R190" s="237"/>
      <c r="S190" s="237"/>
      <c r="T190" s="237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</row>
    <row r="191" spans="1:30" ht="15.75" customHeight="1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37"/>
      <c r="O191" s="237"/>
      <c r="P191" s="237"/>
      <c r="Q191" s="237"/>
      <c r="R191" s="237"/>
      <c r="S191" s="237"/>
      <c r="T191" s="237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</row>
    <row r="192" spans="1:30" ht="15.75" customHeight="1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37"/>
      <c r="O192" s="237"/>
      <c r="P192" s="237"/>
      <c r="Q192" s="237"/>
      <c r="R192" s="237"/>
      <c r="S192" s="237"/>
      <c r="T192" s="237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</row>
    <row r="193" spans="1:30" ht="15.75" customHeight="1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37"/>
      <c r="O193" s="237"/>
      <c r="P193" s="237"/>
      <c r="Q193" s="237"/>
      <c r="R193" s="237"/>
      <c r="S193" s="237"/>
      <c r="T193" s="237"/>
      <c r="U193" s="231"/>
      <c r="V193" s="231"/>
      <c r="W193" s="231"/>
      <c r="X193" s="231"/>
      <c r="Y193" s="231"/>
      <c r="Z193" s="231"/>
      <c r="AA193" s="231"/>
      <c r="AB193" s="231"/>
      <c r="AC193" s="231"/>
      <c r="AD193" s="231"/>
    </row>
    <row r="194" spans="1:30" ht="15.75" customHeight="1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37"/>
      <c r="O194" s="237"/>
      <c r="P194" s="237"/>
      <c r="Q194" s="237"/>
      <c r="R194" s="237"/>
      <c r="S194" s="237"/>
      <c r="T194" s="237"/>
      <c r="U194" s="231"/>
      <c r="V194" s="231"/>
      <c r="W194" s="231"/>
      <c r="X194" s="231"/>
      <c r="Y194" s="231"/>
      <c r="Z194" s="231"/>
      <c r="AA194" s="231"/>
      <c r="AB194" s="231"/>
      <c r="AC194" s="231"/>
      <c r="AD194" s="231"/>
    </row>
    <row r="195" spans="1:30" ht="15.75" customHeight="1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37"/>
      <c r="O195" s="237"/>
      <c r="P195" s="237"/>
      <c r="Q195" s="237"/>
      <c r="R195" s="237"/>
      <c r="S195" s="237"/>
      <c r="T195" s="237"/>
      <c r="U195" s="231"/>
      <c r="V195" s="231"/>
      <c r="W195" s="231"/>
      <c r="X195" s="231"/>
      <c r="Y195" s="231"/>
      <c r="Z195" s="231"/>
      <c r="AA195" s="231"/>
      <c r="AB195" s="231"/>
      <c r="AC195" s="231"/>
      <c r="AD195" s="231"/>
    </row>
    <row r="196" spans="1:30" ht="15.75" customHeight="1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37"/>
      <c r="O196" s="237"/>
      <c r="P196" s="237"/>
      <c r="Q196" s="237"/>
      <c r="R196" s="237"/>
      <c r="S196" s="237"/>
      <c r="T196" s="237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</row>
    <row r="197" spans="1:30" ht="15.75" customHeight="1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37"/>
      <c r="O197" s="237"/>
      <c r="P197" s="237"/>
      <c r="Q197" s="237"/>
      <c r="R197" s="237"/>
      <c r="S197" s="237"/>
      <c r="T197" s="237"/>
      <c r="U197" s="231"/>
      <c r="V197" s="231"/>
      <c r="W197" s="231"/>
      <c r="X197" s="231"/>
      <c r="Y197" s="231"/>
      <c r="Z197" s="231"/>
      <c r="AA197" s="231"/>
      <c r="AB197" s="231"/>
      <c r="AC197" s="231"/>
      <c r="AD197" s="231"/>
    </row>
    <row r="198" spans="1:30" ht="15.75" customHeight="1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37"/>
      <c r="O198" s="237"/>
      <c r="P198" s="237"/>
      <c r="Q198" s="237"/>
      <c r="R198" s="237"/>
      <c r="S198" s="237"/>
      <c r="T198" s="237"/>
      <c r="U198" s="231"/>
      <c r="V198" s="231"/>
      <c r="W198" s="231"/>
      <c r="X198" s="231"/>
      <c r="Y198" s="231"/>
      <c r="Z198" s="231"/>
      <c r="AA198" s="231"/>
      <c r="AB198" s="231"/>
      <c r="AC198" s="231"/>
      <c r="AD198" s="231"/>
    </row>
    <row r="199" spans="1:30" ht="15.75" customHeight="1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37"/>
      <c r="O199" s="237"/>
      <c r="P199" s="237"/>
      <c r="Q199" s="237"/>
      <c r="R199" s="237"/>
      <c r="S199" s="237"/>
      <c r="T199" s="237"/>
      <c r="U199" s="231"/>
      <c r="V199" s="231"/>
      <c r="W199" s="231"/>
      <c r="X199" s="231"/>
      <c r="Y199" s="231"/>
      <c r="Z199" s="231"/>
      <c r="AA199" s="231"/>
      <c r="AB199" s="231"/>
      <c r="AC199" s="231"/>
      <c r="AD199" s="231"/>
    </row>
    <row r="200" spans="1:30" ht="15.75" customHeight="1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37"/>
      <c r="O200" s="237"/>
      <c r="P200" s="237"/>
      <c r="Q200" s="237"/>
      <c r="R200" s="237"/>
      <c r="S200" s="237"/>
      <c r="T200" s="237"/>
      <c r="U200" s="231"/>
      <c r="V200" s="231"/>
      <c r="W200" s="231"/>
      <c r="X200" s="231"/>
      <c r="Y200" s="231"/>
      <c r="Z200" s="231"/>
      <c r="AA200" s="231"/>
      <c r="AB200" s="231"/>
      <c r="AC200" s="231"/>
      <c r="AD200" s="231"/>
    </row>
    <row r="201" spans="1:30" ht="15.75" customHeight="1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37"/>
      <c r="O201" s="237"/>
      <c r="P201" s="237"/>
      <c r="Q201" s="237"/>
      <c r="R201" s="237"/>
      <c r="S201" s="237"/>
      <c r="T201" s="237"/>
      <c r="U201" s="231"/>
      <c r="V201" s="231"/>
      <c r="W201" s="231"/>
      <c r="X201" s="231"/>
      <c r="Y201" s="231"/>
      <c r="Z201" s="231"/>
      <c r="AA201" s="231"/>
      <c r="AB201" s="231"/>
      <c r="AC201" s="231"/>
      <c r="AD201" s="231"/>
    </row>
    <row r="202" spans="1:30" ht="15.75" customHeight="1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37"/>
      <c r="O202" s="237"/>
      <c r="P202" s="237"/>
      <c r="Q202" s="237"/>
      <c r="R202" s="237"/>
      <c r="S202" s="237"/>
      <c r="T202" s="237"/>
      <c r="U202" s="231"/>
      <c r="V202" s="231"/>
      <c r="W202" s="231"/>
      <c r="X202" s="231"/>
      <c r="Y202" s="231"/>
      <c r="Z202" s="231"/>
      <c r="AA202" s="231"/>
      <c r="AB202" s="231"/>
      <c r="AC202" s="231"/>
      <c r="AD202" s="231"/>
    </row>
    <row r="203" spans="1:30" ht="15.75" customHeight="1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37"/>
      <c r="O203" s="237"/>
      <c r="P203" s="237"/>
      <c r="Q203" s="237"/>
      <c r="R203" s="237"/>
      <c r="S203" s="237"/>
      <c r="T203" s="237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231"/>
    </row>
    <row r="204" spans="1:30" ht="15.75" customHeight="1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37"/>
      <c r="O204" s="237"/>
      <c r="P204" s="237"/>
      <c r="Q204" s="237"/>
      <c r="R204" s="237"/>
      <c r="S204" s="237"/>
      <c r="T204" s="237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</row>
    <row r="205" spans="1:30" ht="15.75" customHeight="1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37"/>
      <c r="O205" s="237"/>
      <c r="P205" s="237"/>
      <c r="Q205" s="237"/>
      <c r="R205" s="237"/>
      <c r="S205" s="237"/>
      <c r="T205" s="237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</row>
    <row r="206" spans="1:30" ht="15.75" customHeight="1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37"/>
      <c r="O206" s="237"/>
      <c r="P206" s="237"/>
      <c r="Q206" s="237"/>
      <c r="R206" s="237"/>
      <c r="S206" s="237"/>
      <c r="T206" s="237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</row>
    <row r="207" spans="1:30" ht="15.75" customHeight="1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37"/>
      <c r="O207" s="237"/>
      <c r="P207" s="237"/>
      <c r="Q207" s="237"/>
      <c r="R207" s="237"/>
      <c r="S207" s="237"/>
      <c r="T207" s="237"/>
      <c r="U207" s="231"/>
      <c r="V207" s="231"/>
      <c r="W207" s="231"/>
      <c r="X207" s="231"/>
      <c r="Y207" s="231"/>
      <c r="Z207" s="231"/>
      <c r="AA207" s="231"/>
      <c r="AB207" s="231"/>
      <c r="AC207" s="231"/>
      <c r="AD207" s="231"/>
    </row>
    <row r="208" spans="1:30" ht="15.75" customHeight="1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37"/>
      <c r="O208" s="237"/>
      <c r="P208" s="237"/>
      <c r="Q208" s="237"/>
      <c r="R208" s="237"/>
      <c r="S208" s="237"/>
      <c r="T208" s="237"/>
      <c r="U208" s="231"/>
      <c r="V208" s="231"/>
      <c r="W208" s="231"/>
      <c r="X208" s="231"/>
      <c r="Y208" s="231"/>
      <c r="Z208" s="231"/>
      <c r="AA208" s="231"/>
      <c r="AB208" s="231"/>
      <c r="AC208" s="231"/>
      <c r="AD208" s="231"/>
    </row>
    <row r="209" spans="1:30" ht="15.75" customHeight="1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37"/>
      <c r="O209" s="237"/>
      <c r="P209" s="237"/>
      <c r="Q209" s="237"/>
      <c r="R209" s="237"/>
      <c r="S209" s="237"/>
      <c r="T209" s="237"/>
      <c r="U209" s="231"/>
      <c r="V209" s="231"/>
      <c r="W209" s="231"/>
      <c r="X209" s="231"/>
      <c r="Y209" s="231"/>
      <c r="Z209" s="231"/>
      <c r="AA209" s="231"/>
      <c r="AB209" s="231"/>
      <c r="AC209" s="231"/>
      <c r="AD209" s="231"/>
    </row>
    <row r="210" spans="1:30" ht="15.75" customHeight="1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37"/>
      <c r="O210" s="237"/>
      <c r="P210" s="237"/>
      <c r="Q210" s="237"/>
      <c r="R210" s="237"/>
      <c r="S210" s="237"/>
      <c r="T210" s="237"/>
      <c r="U210" s="231"/>
      <c r="V210" s="231"/>
      <c r="W210" s="231"/>
      <c r="X210" s="231"/>
      <c r="Y210" s="231"/>
      <c r="Z210" s="231"/>
      <c r="AA210" s="231"/>
      <c r="AB210" s="231"/>
      <c r="AC210" s="231"/>
      <c r="AD210" s="231"/>
    </row>
    <row r="211" spans="1:30" ht="15.75" customHeight="1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37"/>
      <c r="O211" s="237"/>
      <c r="P211" s="237"/>
      <c r="Q211" s="237"/>
      <c r="R211" s="237"/>
      <c r="S211" s="237"/>
      <c r="T211" s="237"/>
      <c r="U211" s="231"/>
      <c r="V211" s="231"/>
      <c r="W211" s="231"/>
      <c r="X211" s="231"/>
      <c r="Y211" s="231"/>
      <c r="Z211" s="231"/>
      <c r="AA211" s="231"/>
      <c r="AB211" s="231"/>
      <c r="AC211" s="231"/>
      <c r="AD211" s="231"/>
    </row>
    <row r="212" spans="1:30" ht="15.75" customHeight="1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37"/>
      <c r="O212" s="237"/>
      <c r="P212" s="237"/>
      <c r="Q212" s="237"/>
      <c r="R212" s="237"/>
      <c r="S212" s="237"/>
      <c r="T212" s="237"/>
      <c r="U212" s="231"/>
      <c r="V212" s="231"/>
      <c r="W212" s="231"/>
      <c r="X212" s="231"/>
      <c r="Y212" s="231"/>
      <c r="Z212" s="231"/>
      <c r="AA212" s="231"/>
      <c r="AB212" s="231"/>
      <c r="AC212" s="231"/>
      <c r="AD212" s="231"/>
    </row>
    <row r="213" spans="1:30" ht="15.75" customHeight="1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37"/>
      <c r="O213" s="237"/>
      <c r="P213" s="237"/>
      <c r="Q213" s="237"/>
      <c r="R213" s="237"/>
      <c r="S213" s="237"/>
      <c r="T213" s="237"/>
      <c r="U213" s="231"/>
      <c r="V213" s="231"/>
      <c r="W213" s="231"/>
      <c r="X213" s="231"/>
      <c r="Y213" s="231"/>
      <c r="Z213" s="231"/>
      <c r="AA213" s="231"/>
      <c r="AB213" s="231"/>
      <c r="AC213" s="231"/>
      <c r="AD213" s="231"/>
    </row>
    <row r="214" spans="1:30" ht="15.75" customHeight="1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37"/>
      <c r="O214" s="237"/>
      <c r="P214" s="237"/>
      <c r="Q214" s="237"/>
      <c r="R214" s="237"/>
      <c r="S214" s="237"/>
      <c r="T214" s="237"/>
      <c r="U214" s="231"/>
      <c r="V214" s="231"/>
      <c r="W214" s="231"/>
      <c r="X214" s="231"/>
      <c r="Y214" s="231"/>
      <c r="Z214" s="231"/>
      <c r="AA214" s="231"/>
      <c r="AB214" s="231"/>
      <c r="AC214" s="231"/>
      <c r="AD214" s="231"/>
    </row>
    <row r="215" spans="1:30" ht="15.75" customHeight="1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37"/>
      <c r="O215" s="237"/>
      <c r="P215" s="237"/>
      <c r="Q215" s="237"/>
      <c r="R215" s="237"/>
      <c r="S215" s="237"/>
      <c r="T215" s="237"/>
      <c r="U215" s="231"/>
      <c r="V215" s="231"/>
      <c r="W215" s="231"/>
      <c r="X215" s="231"/>
      <c r="Y215" s="231"/>
      <c r="Z215" s="231"/>
      <c r="AA215" s="231"/>
      <c r="AB215" s="231"/>
      <c r="AC215" s="231"/>
      <c r="AD215" s="231"/>
    </row>
    <row r="216" spans="1:30" ht="15.75" customHeight="1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37"/>
      <c r="O216" s="237"/>
      <c r="P216" s="237"/>
      <c r="Q216" s="237"/>
      <c r="R216" s="237"/>
      <c r="S216" s="237"/>
      <c r="T216" s="237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</row>
    <row r="217" spans="1:30" ht="15.75" customHeight="1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37"/>
      <c r="O217" s="237"/>
      <c r="P217" s="237"/>
      <c r="Q217" s="237"/>
      <c r="R217" s="237"/>
      <c r="S217" s="237"/>
      <c r="T217" s="237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</row>
    <row r="218" spans="1:30" ht="15.75" customHeight="1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37"/>
      <c r="O218" s="237"/>
      <c r="P218" s="237"/>
      <c r="Q218" s="237"/>
      <c r="R218" s="237"/>
      <c r="S218" s="237"/>
      <c r="T218" s="237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</row>
    <row r="219" spans="1:30" ht="15.75" customHeight="1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37"/>
      <c r="O219" s="237"/>
      <c r="P219" s="237"/>
      <c r="Q219" s="237"/>
      <c r="R219" s="237"/>
      <c r="S219" s="237"/>
      <c r="T219" s="237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</row>
    <row r="220" spans="1:30" ht="15.75" customHeight="1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37"/>
      <c r="O220" s="237"/>
      <c r="P220" s="237"/>
      <c r="Q220" s="237"/>
      <c r="R220" s="237"/>
      <c r="S220" s="237"/>
      <c r="T220" s="237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</row>
    <row r="221" spans="1:30" ht="15.75" customHeight="1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37"/>
      <c r="O221" s="237"/>
      <c r="P221" s="237"/>
      <c r="Q221" s="237"/>
      <c r="R221" s="237"/>
      <c r="S221" s="237"/>
      <c r="T221" s="237"/>
      <c r="U221" s="231"/>
      <c r="V221" s="231"/>
      <c r="W221" s="231"/>
      <c r="X221" s="231"/>
      <c r="Y221" s="231"/>
      <c r="Z221" s="231"/>
      <c r="AA221" s="231"/>
      <c r="AB221" s="231"/>
      <c r="AC221" s="231"/>
      <c r="AD221" s="231"/>
    </row>
    <row r="222" spans="1:30" ht="15.75" customHeight="1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37"/>
      <c r="O222" s="237"/>
      <c r="P222" s="237"/>
      <c r="Q222" s="237"/>
      <c r="R222" s="237"/>
      <c r="S222" s="237"/>
      <c r="T222" s="237"/>
      <c r="U222" s="231"/>
      <c r="V222" s="231"/>
      <c r="W222" s="231"/>
      <c r="X222" s="231"/>
      <c r="Y222" s="231"/>
      <c r="Z222" s="231"/>
      <c r="AA222" s="231"/>
      <c r="AB222" s="231"/>
      <c r="AC222" s="231"/>
      <c r="AD222" s="231"/>
    </row>
    <row r="223" spans="1:30" ht="15.75" customHeight="1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37"/>
      <c r="O223" s="237"/>
      <c r="P223" s="237"/>
      <c r="Q223" s="237"/>
      <c r="R223" s="237"/>
      <c r="S223" s="237"/>
      <c r="T223" s="237"/>
      <c r="U223" s="231"/>
      <c r="V223" s="231"/>
      <c r="W223" s="231"/>
      <c r="X223" s="231"/>
      <c r="Y223" s="231"/>
      <c r="Z223" s="231"/>
      <c r="AA223" s="231"/>
      <c r="AB223" s="231"/>
      <c r="AC223" s="231"/>
      <c r="AD223" s="231"/>
    </row>
    <row r="224" spans="1:30" ht="15.75" customHeight="1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37"/>
      <c r="O224" s="237"/>
      <c r="P224" s="237"/>
      <c r="Q224" s="237"/>
      <c r="R224" s="237"/>
      <c r="S224" s="237"/>
      <c r="T224" s="237"/>
      <c r="U224" s="231"/>
      <c r="V224" s="231"/>
      <c r="W224" s="231"/>
      <c r="X224" s="231"/>
      <c r="Y224" s="231"/>
      <c r="Z224" s="231"/>
      <c r="AA224" s="231"/>
      <c r="AB224" s="231"/>
      <c r="AC224" s="231"/>
      <c r="AD224" s="231"/>
    </row>
    <row r="225" spans="1:30" ht="15.75" customHeight="1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37"/>
      <c r="O225" s="237"/>
      <c r="P225" s="237"/>
      <c r="Q225" s="237"/>
      <c r="R225" s="237"/>
      <c r="S225" s="237"/>
      <c r="T225" s="237"/>
      <c r="U225" s="231"/>
      <c r="V225" s="231"/>
      <c r="W225" s="231"/>
      <c r="X225" s="231"/>
      <c r="Y225" s="231"/>
      <c r="Z225" s="231"/>
      <c r="AA225" s="231"/>
      <c r="AB225" s="231"/>
      <c r="AC225" s="231"/>
      <c r="AD225" s="231"/>
    </row>
    <row r="226" spans="1:30" ht="15.75" customHeight="1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37"/>
      <c r="O226" s="237"/>
      <c r="P226" s="237"/>
      <c r="Q226" s="237"/>
      <c r="R226" s="237"/>
      <c r="S226" s="237"/>
      <c r="T226" s="237"/>
      <c r="U226" s="231"/>
      <c r="V226" s="231"/>
      <c r="W226" s="231"/>
      <c r="X226" s="231"/>
      <c r="Y226" s="231"/>
      <c r="Z226" s="231"/>
      <c r="AA226" s="231"/>
      <c r="AB226" s="231"/>
      <c r="AC226" s="231"/>
      <c r="AD226" s="231"/>
    </row>
    <row r="227" spans="1:30" ht="15.75" customHeight="1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37"/>
      <c r="O227" s="237"/>
      <c r="P227" s="237"/>
      <c r="Q227" s="237"/>
      <c r="R227" s="237"/>
      <c r="S227" s="237"/>
      <c r="T227" s="237"/>
      <c r="U227" s="231"/>
      <c r="V227" s="231"/>
      <c r="W227" s="231"/>
      <c r="X227" s="231"/>
      <c r="Y227" s="231"/>
      <c r="Z227" s="231"/>
      <c r="AA227" s="231"/>
      <c r="AB227" s="231"/>
      <c r="AC227" s="231"/>
      <c r="AD227" s="231"/>
    </row>
    <row r="228" spans="1:30" ht="15.75" customHeight="1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37"/>
      <c r="O228" s="237"/>
      <c r="P228" s="237"/>
      <c r="Q228" s="237"/>
      <c r="R228" s="237"/>
      <c r="S228" s="237"/>
      <c r="T228" s="237"/>
      <c r="U228" s="231"/>
      <c r="V228" s="231"/>
      <c r="W228" s="231"/>
      <c r="X228" s="231"/>
      <c r="Y228" s="231"/>
      <c r="Z228" s="231"/>
      <c r="AA228" s="231"/>
      <c r="AB228" s="231"/>
      <c r="AC228" s="231"/>
      <c r="AD228" s="231"/>
    </row>
    <row r="229" spans="1:30" ht="15.75" customHeight="1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37"/>
      <c r="O229" s="237"/>
      <c r="P229" s="237"/>
      <c r="Q229" s="237"/>
      <c r="R229" s="237"/>
      <c r="S229" s="237"/>
      <c r="T229" s="237"/>
      <c r="U229" s="231"/>
      <c r="V229" s="231"/>
      <c r="W229" s="231"/>
      <c r="X229" s="231"/>
      <c r="Y229" s="231"/>
      <c r="Z229" s="231"/>
      <c r="AA229" s="231"/>
      <c r="AB229" s="231"/>
      <c r="AC229" s="231"/>
      <c r="AD229" s="231"/>
    </row>
    <row r="230" spans="1:30" ht="15.75" customHeight="1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37"/>
      <c r="O230" s="237"/>
      <c r="P230" s="237"/>
      <c r="Q230" s="237"/>
      <c r="R230" s="237"/>
      <c r="S230" s="237"/>
      <c r="T230" s="237"/>
      <c r="U230" s="231"/>
      <c r="V230" s="231"/>
      <c r="W230" s="231"/>
      <c r="X230" s="231"/>
      <c r="Y230" s="231"/>
      <c r="Z230" s="231"/>
      <c r="AA230" s="231"/>
      <c r="AB230" s="231"/>
      <c r="AC230" s="231"/>
      <c r="AD230" s="231"/>
    </row>
    <row r="231" spans="1:30" ht="15.75" customHeight="1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37"/>
      <c r="O231" s="237"/>
      <c r="P231" s="237"/>
      <c r="Q231" s="237"/>
      <c r="R231" s="237"/>
      <c r="S231" s="237"/>
      <c r="T231" s="237"/>
      <c r="U231" s="231"/>
      <c r="V231" s="231"/>
      <c r="W231" s="231"/>
      <c r="X231" s="231"/>
      <c r="Y231" s="231"/>
      <c r="Z231" s="231"/>
      <c r="AA231" s="231"/>
      <c r="AB231" s="231"/>
      <c r="AC231" s="231"/>
      <c r="AD231" s="231"/>
    </row>
    <row r="232" spans="1:30" ht="15.75" customHeight="1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37"/>
      <c r="O232" s="237"/>
      <c r="P232" s="237"/>
      <c r="Q232" s="237"/>
      <c r="R232" s="237"/>
      <c r="S232" s="237"/>
      <c r="T232" s="237"/>
      <c r="U232" s="231"/>
      <c r="V232" s="231"/>
      <c r="W232" s="231"/>
      <c r="X232" s="231"/>
      <c r="Y232" s="231"/>
      <c r="Z232" s="231"/>
      <c r="AA232" s="231"/>
      <c r="AB232" s="231"/>
      <c r="AC232" s="231"/>
      <c r="AD232" s="231"/>
    </row>
    <row r="233" spans="1:30" ht="15.75" customHeight="1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37"/>
      <c r="O233" s="237"/>
      <c r="P233" s="237"/>
      <c r="Q233" s="237"/>
      <c r="R233" s="237"/>
      <c r="S233" s="237"/>
      <c r="T233" s="237"/>
      <c r="U233" s="231"/>
      <c r="V233" s="231"/>
      <c r="W233" s="231"/>
      <c r="X233" s="231"/>
      <c r="Y233" s="231"/>
      <c r="Z233" s="231"/>
      <c r="AA233" s="231"/>
      <c r="AB233" s="231"/>
      <c r="AC233" s="231"/>
      <c r="AD233" s="231"/>
    </row>
    <row r="234" spans="1:30" ht="15.75" customHeight="1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37"/>
      <c r="O234" s="237"/>
      <c r="P234" s="237"/>
      <c r="Q234" s="237"/>
      <c r="R234" s="237"/>
      <c r="S234" s="237"/>
      <c r="T234" s="237"/>
      <c r="U234" s="231"/>
      <c r="V234" s="231"/>
      <c r="W234" s="231"/>
      <c r="X234" s="231"/>
      <c r="Y234" s="231"/>
      <c r="Z234" s="231"/>
      <c r="AA234" s="231"/>
      <c r="AB234" s="231"/>
      <c r="AC234" s="231"/>
      <c r="AD234" s="231"/>
    </row>
    <row r="235" spans="1:30" ht="15.75" customHeight="1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37"/>
      <c r="O235" s="237"/>
      <c r="P235" s="237"/>
      <c r="Q235" s="237"/>
      <c r="R235" s="237"/>
      <c r="S235" s="237"/>
      <c r="T235" s="237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</row>
    <row r="236" spans="1:30" ht="15.75" customHeight="1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37"/>
      <c r="O236" s="237"/>
      <c r="P236" s="237"/>
      <c r="Q236" s="237"/>
      <c r="R236" s="237"/>
      <c r="S236" s="237"/>
      <c r="T236" s="237"/>
      <c r="U236" s="231"/>
      <c r="V236" s="231"/>
      <c r="W236" s="231"/>
      <c r="X236" s="231"/>
      <c r="Y236" s="231"/>
      <c r="Z236" s="231"/>
      <c r="AA236" s="231"/>
      <c r="AB236" s="231"/>
      <c r="AC236" s="231"/>
      <c r="AD236" s="231"/>
    </row>
    <row r="237" spans="1:30" ht="15.75" customHeight="1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37"/>
      <c r="O237" s="237"/>
      <c r="P237" s="237"/>
      <c r="Q237" s="237"/>
      <c r="R237" s="237"/>
      <c r="S237" s="237"/>
      <c r="T237" s="237"/>
      <c r="U237" s="231"/>
      <c r="V237" s="231"/>
      <c r="W237" s="231"/>
      <c r="X237" s="231"/>
      <c r="Y237" s="231"/>
      <c r="Z237" s="231"/>
      <c r="AA237" s="231"/>
      <c r="AB237" s="231"/>
      <c r="AC237" s="231"/>
      <c r="AD237" s="231"/>
    </row>
    <row r="238" spans="1:30" ht="15.75" customHeight="1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37"/>
      <c r="O238" s="237"/>
      <c r="P238" s="237"/>
      <c r="Q238" s="237"/>
      <c r="R238" s="237"/>
      <c r="S238" s="237"/>
      <c r="T238" s="237"/>
      <c r="U238" s="231"/>
      <c r="V238" s="231"/>
      <c r="W238" s="231"/>
      <c r="X238" s="231"/>
      <c r="Y238" s="231"/>
      <c r="Z238" s="231"/>
      <c r="AA238" s="231"/>
      <c r="AB238" s="231"/>
      <c r="AC238" s="231"/>
      <c r="AD238" s="231"/>
    </row>
    <row r="239" spans="1:30" ht="15.75" customHeight="1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37"/>
      <c r="O239" s="237"/>
      <c r="P239" s="237"/>
      <c r="Q239" s="237"/>
      <c r="R239" s="237"/>
      <c r="S239" s="237"/>
      <c r="T239" s="237"/>
      <c r="U239" s="231"/>
      <c r="V239" s="231"/>
      <c r="W239" s="231"/>
      <c r="X239" s="231"/>
      <c r="Y239" s="231"/>
      <c r="Z239" s="231"/>
      <c r="AA239" s="231"/>
      <c r="AB239" s="231"/>
      <c r="AC239" s="231"/>
      <c r="AD239" s="231"/>
    </row>
    <row r="240" spans="1:30" ht="15.75" customHeight="1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37"/>
      <c r="O240" s="237"/>
      <c r="P240" s="237"/>
      <c r="Q240" s="237"/>
      <c r="R240" s="237"/>
      <c r="S240" s="237"/>
      <c r="T240" s="237"/>
      <c r="U240" s="231"/>
      <c r="V240" s="231"/>
      <c r="W240" s="231"/>
      <c r="X240" s="231"/>
      <c r="Y240" s="231"/>
      <c r="Z240" s="231"/>
      <c r="AA240" s="231"/>
      <c r="AB240" s="231"/>
      <c r="AC240" s="231"/>
      <c r="AD240" s="231"/>
    </row>
    <row r="241" spans="1:30" ht="15.75" customHeight="1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37"/>
      <c r="O241" s="237"/>
      <c r="P241" s="237"/>
      <c r="Q241" s="237"/>
      <c r="R241" s="237"/>
      <c r="S241" s="237"/>
      <c r="T241" s="237"/>
      <c r="U241" s="231"/>
      <c r="V241" s="231"/>
      <c r="W241" s="231"/>
      <c r="X241" s="231"/>
      <c r="Y241" s="231"/>
      <c r="Z241" s="231"/>
      <c r="AA241" s="231"/>
      <c r="AB241" s="231"/>
      <c r="AC241" s="231"/>
      <c r="AD241" s="231"/>
    </row>
    <row r="242" spans="1:30" ht="15.75" customHeight="1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37"/>
      <c r="O242" s="237"/>
      <c r="P242" s="237"/>
      <c r="Q242" s="237"/>
      <c r="R242" s="237"/>
      <c r="S242" s="237"/>
      <c r="T242" s="237"/>
      <c r="U242" s="231"/>
      <c r="V242" s="231"/>
      <c r="W242" s="231"/>
      <c r="X242" s="231"/>
      <c r="Y242" s="231"/>
      <c r="Z242" s="231"/>
      <c r="AA242" s="231"/>
      <c r="AB242" s="231"/>
      <c r="AC242" s="231"/>
      <c r="AD242" s="231"/>
    </row>
    <row r="243" spans="1:30" ht="15.75" customHeight="1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37"/>
      <c r="O243" s="237"/>
      <c r="P243" s="237"/>
      <c r="Q243" s="237"/>
      <c r="R243" s="237"/>
      <c r="S243" s="237"/>
      <c r="T243" s="237"/>
      <c r="U243" s="231"/>
      <c r="V243" s="231"/>
      <c r="W243" s="231"/>
      <c r="X243" s="231"/>
      <c r="Y243" s="231"/>
      <c r="Z243" s="231"/>
      <c r="AA243" s="231"/>
      <c r="AB243" s="231"/>
      <c r="AC243" s="231"/>
      <c r="AD243" s="231"/>
    </row>
    <row r="244" spans="1:30" ht="15.75" customHeight="1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37"/>
      <c r="O244" s="237"/>
      <c r="P244" s="237"/>
      <c r="Q244" s="237"/>
      <c r="R244" s="237"/>
      <c r="S244" s="237"/>
      <c r="T244" s="237"/>
      <c r="U244" s="231"/>
      <c r="V244" s="231"/>
      <c r="W244" s="231"/>
      <c r="X244" s="231"/>
      <c r="Y244" s="231"/>
      <c r="Z244" s="231"/>
      <c r="AA244" s="231"/>
      <c r="AB244" s="231"/>
      <c r="AC244" s="231"/>
      <c r="AD244" s="231"/>
    </row>
    <row r="245" spans="1:30" ht="15.75" customHeight="1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37"/>
      <c r="O245" s="237"/>
      <c r="P245" s="237"/>
      <c r="Q245" s="237"/>
      <c r="R245" s="237"/>
      <c r="S245" s="237"/>
      <c r="T245" s="237"/>
      <c r="U245" s="231"/>
      <c r="V245" s="231"/>
      <c r="W245" s="231"/>
      <c r="X245" s="231"/>
      <c r="Y245" s="231"/>
      <c r="Z245" s="231"/>
      <c r="AA245" s="231"/>
      <c r="AB245" s="231"/>
      <c r="AC245" s="231"/>
      <c r="AD245" s="231"/>
    </row>
    <row r="246" spans="1:30" ht="15.75" customHeight="1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37"/>
      <c r="O246" s="237"/>
      <c r="P246" s="237"/>
      <c r="Q246" s="237"/>
      <c r="R246" s="237"/>
      <c r="S246" s="237"/>
      <c r="T246" s="237"/>
      <c r="U246" s="231"/>
      <c r="V246" s="231"/>
      <c r="W246" s="231"/>
      <c r="X246" s="231"/>
      <c r="Y246" s="231"/>
      <c r="Z246" s="231"/>
      <c r="AA246" s="231"/>
      <c r="AB246" s="231"/>
      <c r="AC246" s="231"/>
      <c r="AD246" s="231"/>
    </row>
    <row r="247" spans="1:30" ht="15.75" customHeight="1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37"/>
      <c r="O247" s="237"/>
      <c r="P247" s="237"/>
      <c r="Q247" s="237"/>
      <c r="R247" s="237"/>
      <c r="S247" s="237"/>
      <c r="T247" s="237"/>
      <c r="U247" s="231"/>
      <c r="V247" s="231"/>
      <c r="W247" s="231"/>
      <c r="X247" s="231"/>
      <c r="Y247" s="231"/>
      <c r="Z247" s="231"/>
      <c r="AA247" s="231"/>
      <c r="AB247" s="231"/>
      <c r="AC247" s="231"/>
      <c r="AD247" s="231"/>
    </row>
    <row r="248" spans="1:30" ht="15.75" customHeight="1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37"/>
      <c r="O248" s="237"/>
      <c r="P248" s="237"/>
      <c r="Q248" s="237"/>
      <c r="R248" s="237"/>
      <c r="S248" s="237"/>
      <c r="T248" s="237"/>
      <c r="U248" s="231"/>
      <c r="V248" s="231"/>
      <c r="W248" s="231"/>
      <c r="X248" s="231"/>
      <c r="Y248" s="231"/>
      <c r="Z248" s="231"/>
      <c r="AA248" s="231"/>
      <c r="AB248" s="231"/>
      <c r="AC248" s="231"/>
      <c r="AD248" s="231"/>
    </row>
    <row r="249" spans="1:30" ht="15.75" customHeight="1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37"/>
      <c r="O249" s="237"/>
      <c r="P249" s="237"/>
      <c r="Q249" s="237"/>
      <c r="R249" s="237"/>
      <c r="S249" s="237"/>
      <c r="T249" s="237"/>
      <c r="U249" s="231"/>
      <c r="V249" s="231"/>
      <c r="W249" s="231"/>
      <c r="X249" s="231"/>
      <c r="Y249" s="231"/>
      <c r="Z249" s="231"/>
      <c r="AA249" s="231"/>
      <c r="AB249" s="231"/>
      <c r="AC249" s="231"/>
      <c r="AD249" s="231"/>
    </row>
    <row r="250" spans="1:30" ht="15.75" customHeight="1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37"/>
      <c r="O250" s="237"/>
      <c r="P250" s="237"/>
      <c r="Q250" s="237"/>
      <c r="R250" s="237"/>
      <c r="S250" s="237"/>
      <c r="T250" s="237"/>
      <c r="U250" s="231"/>
      <c r="V250" s="231"/>
      <c r="W250" s="231"/>
      <c r="X250" s="231"/>
      <c r="Y250" s="231"/>
      <c r="Z250" s="231"/>
      <c r="AA250" s="231"/>
      <c r="AB250" s="231"/>
      <c r="AC250" s="231"/>
      <c r="AD250" s="231"/>
    </row>
    <row r="251" spans="1:30" ht="15.75" customHeight="1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37"/>
      <c r="O251" s="237"/>
      <c r="P251" s="237"/>
      <c r="Q251" s="237"/>
      <c r="R251" s="237"/>
      <c r="S251" s="237"/>
      <c r="T251" s="237"/>
      <c r="U251" s="231"/>
      <c r="V251" s="231"/>
      <c r="W251" s="231"/>
      <c r="X251" s="231"/>
      <c r="Y251" s="231"/>
      <c r="Z251" s="231"/>
      <c r="AA251" s="231"/>
      <c r="AB251" s="231"/>
      <c r="AC251" s="231"/>
      <c r="AD251" s="231"/>
    </row>
    <row r="252" spans="1:30" ht="15.75" customHeight="1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37"/>
      <c r="O252" s="237"/>
      <c r="P252" s="237"/>
      <c r="Q252" s="237"/>
      <c r="R252" s="237"/>
      <c r="S252" s="237"/>
      <c r="T252" s="237"/>
      <c r="U252" s="231"/>
      <c r="V252" s="231"/>
      <c r="W252" s="231"/>
      <c r="X252" s="231"/>
      <c r="Y252" s="231"/>
      <c r="Z252" s="231"/>
      <c r="AA252" s="231"/>
      <c r="AB252" s="231"/>
      <c r="AC252" s="231"/>
      <c r="AD252" s="231"/>
    </row>
    <row r="253" spans="1:30" ht="15.75" customHeight="1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37"/>
      <c r="O253" s="237"/>
      <c r="P253" s="237"/>
      <c r="Q253" s="237"/>
      <c r="R253" s="237"/>
      <c r="S253" s="237"/>
      <c r="T253" s="237"/>
      <c r="U253" s="231"/>
      <c r="V253" s="231"/>
      <c r="W253" s="231"/>
      <c r="X253" s="231"/>
      <c r="Y253" s="231"/>
      <c r="Z253" s="231"/>
      <c r="AA253" s="231"/>
      <c r="AB253" s="231"/>
      <c r="AC253" s="231"/>
      <c r="AD253" s="231"/>
    </row>
    <row r="254" spans="1:30" ht="15.75" customHeight="1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37"/>
      <c r="O254" s="237"/>
      <c r="P254" s="237"/>
      <c r="Q254" s="237"/>
      <c r="R254" s="237"/>
      <c r="S254" s="237"/>
      <c r="T254" s="237"/>
      <c r="U254" s="231"/>
      <c r="V254" s="231"/>
      <c r="W254" s="231"/>
      <c r="X254" s="231"/>
      <c r="Y254" s="231"/>
      <c r="Z254" s="231"/>
      <c r="AA254" s="231"/>
      <c r="AB254" s="231"/>
      <c r="AC254" s="231"/>
      <c r="AD254" s="231"/>
    </row>
    <row r="255" spans="1:30" ht="15.75" customHeight="1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37"/>
      <c r="O255" s="237"/>
      <c r="P255" s="237"/>
      <c r="Q255" s="237"/>
      <c r="R255" s="237"/>
      <c r="S255" s="237"/>
      <c r="T255" s="237"/>
      <c r="U255" s="231"/>
      <c r="V255" s="231"/>
      <c r="W255" s="231"/>
      <c r="X255" s="231"/>
      <c r="Y255" s="231"/>
      <c r="Z255" s="231"/>
      <c r="AA255" s="231"/>
      <c r="AB255" s="231"/>
      <c r="AC255" s="231"/>
      <c r="AD255" s="231"/>
    </row>
    <row r="256" spans="1:30" ht="15.75" customHeight="1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37"/>
      <c r="O256" s="237"/>
      <c r="P256" s="237"/>
      <c r="Q256" s="237"/>
      <c r="R256" s="237"/>
      <c r="S256" s="237"/>
      <c r="T256" s="237"/>
      <c r="U256" s="231"/>
      <c r="V256" s="231"/>
      <c r="W256" s="231"/>
      <c r="X256" s="231"/>
      <c r="Y256" s="231"/>
      <c r="Z256" s="231"/>
      <c r="AA256" s="231"/>
      <c r="AB256" s="231"/>
      <c r="AC256" s="231"/>
      <c r="AD256" s="231"/>
    </row>
    <row r="257" spans="1:30" ht="15.75" customHeight="1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37"/>
      <c r="O257" s="237"/>
      <c r="P257" s="237"/>
      <c r="Q257" s="237"/>
      <c r="R257" s="237"/>
      <c r="S257" s="237"/>
      <c r="T257" s="237"/>
      <c r="U257" s="231"/>
      <c r="V257" s="231"/>
      <c r="W257" s="231"/>
      <c r="X257" s="231"/>
      <c r="Y257" s="231"/>
      <c r="Z257" s="231"/>
      <c r="AA257" s="231"/>
      <c r="AB257" s="231"/>
      <c r="AC257" s="231"/>
      <c r="AD257" s="231"/>
    </row>
    <row r="258" spans="1:30" ht="15.75" customHeight="1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37"/>
      <c r="O258" s="237"/>
      <c r="P258" s="237"/>
      <c r="Q258" s="237"/>
      <c r="R258" s="237"/>
      <c r="S258" s="237"/>
      <c r="T258" s="237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</row>
    <row r="259" spans="1:30" ht="15.75" customHeight="1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37"/>
      <c r="O259" s="237"/>
      <c r="P259" s="237"/>
      <c r="Q259" s="237"/>
      <c r="R259" s="237"/>
      <c r="S259" s="237"/>
      <c r="T259" s="237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</row>
    <row r="260" spans="1:30" ht="15.75" customHeight="1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37"/>
      <c r="O260" s="237"/>
      <c r="P260" s="237"/>
      <c r="Q260" s="237"/>
      <c r="R260" s="237"/>
      <c r="S260" s="237"/>
      <c r="T260" s="237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</row>
    <row r="261" spans="1:30" ht="15.75" customHeight="1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37"/>
      <c r="O261" s="237"/>
      <c r="P261" s="237"/>
      <c r="Q261" s="237"/>
      <c r="R261" s="237"/>
      <c r="S261" s="237"/>
      <c r="T261" s="237"/>
      <c r="U261" s="231"/>
      <c r="V261" s="231"/>
      <c r="W261" s="231"/>
      <c r="X261" s="231"/>
      <c r="Y261" s="231"/>
      <c r="Z261" s="231"/>
      <c r="AA261" s="231"/>
      <c r="AB261" s="231"/>
      <c r="AC261" s="231"/>
      <c r="AD261" s="231"/>
    </row>
    <row r="262" spans="1:30" ht="15.75" customHeight="1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37"/>
      <c r="O262" s="237"/>
      <c r="P262" s="237"/>
      <c r="Q262" s="237"/>
      <c r="R262" s="237"/>
      <c r="S262" s="237"/>
      <c r="T262" s="237"/>
      <c r="U262" s="231"/>
      <c r="V262" s="231"/>
      <c r="W262" s="231"/>
      <c r="X262" s="231"/>
      <c r="Y262" s="231"/>
      <c r="Z262" s="231"/>
      <c r="AA262" s="231"/>
      <c r="AB262" s="231"/>
      <c r="AC262" s="231"/>
      <c r="AD262" s="231"/>
    </row>
    <row r="263" spans="1:30" ht="15.75" customHeight="1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37"/>
      <c r="O263" s="237"/>
      <c r="P263" s="237"/>
      <c r="Q263" s="237"/>
      <c r="R263" s="237"/>
      <c r="S263" s="237"/>
      <c r="T263" s="237"/>
      <c r="U263" s="231"/>
      <c r="V263" s="231"/>
      <c r="W263" s="231"/>
      <c r="X263" s="231"/>
      <c r="Y263" s="231"/>
      <c r="Z263" s="231"/>
      <c r="AA263" s="231"/>
      <c r="AB263" s="231"/>
      <c r="AC263" s="231"/>
      <c r="AD263" s="231"/>
    </row>
    <row r="264" spans="1:30" ht="15.75" customHeight="1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37"/>
      <c r="O264" s="237"/>
      <c r="P264" s="237"/>
      <c r="Q264" s="237"/>
      <c r="R264" s="237"/>
      <c r="S264" s="237"/>
      <c r="T264" s="237"/>
      <c r="U264" s="231"/>
      <c r="V264" s="231"/>
      <c r="W264" s="231"/>
      <c r="X264" s="231"/>
      <c r="Y264" s="231"/>
      <c r="Z264" s="231"/>
      <c r="AA264" s="231"/>
      <c r="AB264" s="231"/>
      <c r="AC264" s="231"/>
      <c r="AD264" s="231"/>
    </row>
    <row r="265" spans="1:30" ht="15.75" customHeight="1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37"/>
      <c r="O265" s="237"/>
      <c r="P265" s="237"/>
      <c r="Q265" s="237"/>
      <c r="R265" s="237"/>
      <c r="S265" s="237"/>
      <c r="T265" s="237"/>
      <c r="U265" s="231"/>
      <c r="V265" s="231"/>
      <c r="W265" s="231"/>
      <c r="X265" s="231"/>
      <c r="Y265" s="231"/>
      <c r="Z265" s="231"/>
      <c r="AA265" s="231"/>
      <c r="AB265" s="231"/>
      <c r="AC265" s="231"/>
      <c r="AD265" s="231"/>
    </row>
    <row r="266" spans="1:30" ht="15.75" customHeight="1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37"/>
      <c r="O266" s="237"/>
      <c r="P266" s="237"/>
      <c r="Q266" s="237"/>
      <c r="R266" s="237"/>
      <c r="S266" s="237"/>
      <c r="T266" s="237"/>
      <c r="U266" s="231"/>
      <c r="V266" s="231"/>
      <c r="W266" s="231"/>
      <c r="X266" s="231"/>
      <c r="Y266" s="231"/>
      <c r="Z266" s="231"/>
      <c r="AA266" s="231"/>
      <c r="AB266" s="231"/>
      <c r="AC266" s="231"/>
      <c r="AD266" s="231"/>
    </row>
    <row r="267" spans="1:30" ht="15.75" customHeight="1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37"/>
      <c r="O267" s="237"/>
      <c r="P267" s="237"/>
      <c r="Q267" s="237"/>
      <c r="R267" s="237"/>
      <c r="S267" s="237"/>
      <c r="T267" s="237"/>
      <c r="U267" s="231"/>
      <c r="V267" s="231"/>
      <c r="W267" s="231"/>
      <c r="X267" s="231"/>
      <c r="Y267" s="231"/>
      <c r="Z267" s="231"/>
      <c r="AA267" s="231"/>
      <c r="AB267" s="231"/>
      <c r="AC267" s="231"/>
      <c r="AD267" s="231"/>
    </row>
    <row r="268" spans="1:30" ht="15.75" customHeight="1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37"/>
      <c r="O268" s="237"/>
      <c r="P268" s="237"/>
      <c r="Q268" s="237"/>
      <c r="R268" s="237"/>
      <c r="S268" s="237"/>
      <c r="T268" s="237"/>
      <c r="U268" s="231"/>
      <c r="V268" s="231"/>
      <c r="W268" s="231"/>
      <c r="X268" s="231"/>
      <c r="Y268" s="231"/>
      <c r="Z268" s="231"/>
      <c r="AA268" s="231"/>
      <c r="AB268" s="231"/>
      <c r="AC268" s="231"/>
      <c r="AD268" s="231"/>
    </row>
    <row r="269" spans="1:30" ht="15.75" customHeight="1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37"/>
      <c r="O269" s="237"/>
      <c r="P269" s="237"/>
      <c r="Q269" s="237"/>
      <c r="R269" s="237"/>
      <c r="S269" s="237"/>
      <c r="T269" s="237"/>
      <c r="U269" s="231"/>
      <c r="V269" s="231"/>
      <c r="W269" s="231"/>
      <c r="X269" s="231"/>
      <c r="Y269" s="231"/>
      <c r="Z269" s="231"/>
      <c r="AA269" s="231"/>
      <c r="AB269" s="231"/>
      <c r="AC269" s="231"/>
      <c r="AD269" s="231"/>
    </row>
    <row r="270" spans="1:30" ht="15.75" customHeight="1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37"/>
      <c r="O270" s="237"/>
      <c r="P270" s="237"/>
      <c r="Q270" s="237"/>
      <c r="R270" s="237"/>
      <c r="S270" s="237"/>
      <c r="T270" s="237"/>
      <c r="U270" s="231"/>
      <c r="V270" s="231"/>
      <c r="W270" s="231"/>
      <c r="X270" s="231"/>
      <c r="Y270" s="231"/>
      <c r="Z270" s="231"/>
      <c r="AA270" s="231"/>
      <c r="AB270" s="231"/>
      <c r="AC270" s="231"/>
      <c r="AD270" s="231"/>
    </row>
    <row r="271" spans="1:30" ht="15.75" customHeight="1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37"/>
      <c r="O271" s="237"/>
      <c r="P271" s="237"/>
      <c r="Q271" s="237"/>
      <c r="R271" s="237"/>
      <c r="S271" s="237"/>
      <c r="T271" s="237"/>
      <c r="U271" s="231"/>
      <c r="V271" s="231"/>
      <c r="W271" s="231"/>
      <c r="X271" s="231"/>
      <c r="Y271" s="231"/>
      <c r="Z271" s="231"/>
      <c r="AA271" s="231"/>
      <c r="AB271" s="231"/>
      <c r="AC271" s="231"/>
      <c r="AD271" s="231"/>
    </row>
    <row r="272" spans="1:30" ht="15.75" customHeight="1">
      <c r="A272" s="210"/>
      <c r="B272" s="210"/>
      <c r="C272" s="210"/>
      <c r="D272" s="210"/>
      <c r="E272" s="210"/>
      <c r="F272" s="210"/>
      <c r="G272" s="210"/>
      <c r="H272" s="210"/>
      <c r="I272" s="210"/>
      <c r="J272" s="210"/>
      <c r="K272" s="210"/>
      <c r="L272" s="210"/>
      <c r="M272" s="210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</row>
    <row r="273" spans="1:30" ht="15.75" customHeight="1">
      <c r="A273" s="210"/>
      <c r="B273" s="210"/>
      <c r="C273" s="210"/>
      <c r="D273" s="210"/>
      <c r="E273" s="210"/>
      <c r="F273" s="210"/>
      <c r="G273" s="210"/>
      <c r="H273" s="210"/>
      <c r="I273" s="210"/>
      <c r="J273" s="210"/>
      <c r="K273" s="210"/>
      <c r="L273" s="210"/>
      <c r="M273" s="210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</row>
    <row r="274" spans="1:30" ht="15.75" customHeight="1">
      <c r="A274" s="210"/>
      <c r="B274" s="210"/>
      <c r="C274" s="210"/>
      <c r="D274" s="210"/>
      <c r="E274" s="210"/>
      <c r="F274" s="210"/>
      <c r="G274" s="210"/>
      <c r="H274" s="210"/>
      <c r="I274" s="210"/>
      <c r="J274" s="210"/>
      <c r="K274" s="210"/>
      <c r="L274" s="210"/>
      <c r="M274" s="210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</row>
    <row r="275" spans="1:30" ht="15.75" customHeight="1">
      <c r="A275" s="210"/>
      <c r="B275" s="210"/>
      <c r="C275" s="210"/>
      <c r="D275" s="210"/>
      <c r="E275" s="210"/>
      <c r="F275" s="210"/>
      <c r="G275" s="210"/>
      <c r="H275" s="210"/>
      <c r="I275" s="210"/>
      <c r="J275" s="210"/>
      <c r="K275" s="210"/>
      <c r="L275" s="210"/>
      <c r="M275" s="210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</row>
    <row r="276" spans="1:30" ht="15.75" customHeight="1">
      <c r="A276" s="210"/>
      <c r="B276" s="210"/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0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</row>
    <row r="277" spans="1:30" ht="15.75" customHeight="1">
      <c r="A277" s="210"/>
      <c r="B277" s="210"/>
      <c r="C277" s="210"/>
      <c r="D277" s="210"/>
      <c r="E277" s="210"/>
      <c r="F277" s="210"/>
      <c r="G277" s="210"/>
      <c r="H277" s="210"/>
      <c r="I277" s="210"/>
      <c r="J277" s="210"/>
      <c r="K277" s="210"/>
      <c r="L277" s="210"/>
      <c r="M277" s="210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  <c r="AA277" s="209"/>
      <c r="AB277" s="209"/>
      <c r="AC277" s="209"/>
      <c r="AD277" s="209"/>
    </row>
    <row r="278" spans="1:30" ht="15.75" customHeight="1">
      <c r="A278" s="210"/>
      <c r="B278" s="210"/>
      <c r="C278" s="210"/>
      <c r="D278" s="210"/>
      <c r="E278" s="210"/>
      <c r="F278" s="210"/>
      <c r="G278" s="210"/>
      <c r="H278" s="210"/>
      <c r="I278" s="210"/>
      <c r="J278" s="210"/>
      <c r="K278" s="210"/>
      <c r="L278" s="210"/>
      <c r="M278" s="210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  <c r="AA278" s="209"/>
      <c r="AB278" s="209"/>
      <c r="AC278" s="209"/>
      <c r="AD278" s="209"/>
    </row>
    <row r="279" spans="1:30" ht="15.75" customHeight="1">
      <c r="A279" s="210"/>
      <c r="B279" s="210"/>
      <c r="C279" s="210"/>
      <c r="D279" s="210"/>
      <c r="E279" s="210"/>
      <c r="F279" s="210"/>
      <c r="G279" s="210"/>
      <c r="H279" s="210"/>
      <c r="I279" s="210"/>
      <c r="J279" s="210"/>
      <c r="K279" s="210"/>
      <c r="L279" s="210"/>
      <c r="M279" s="210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  <c r="AA279" s="209"/>
      <c r="AB279" s="209"/>
      <c r="AC279" s="209"/>
      <c r="AD279" s="209"/>
    </row>
    <row r="280" spans="1:30" ht="15.75" customHeight="1">
      <c r="A280" s="210"/>
      <c r="B280" s="210"/>
      <c r="C280" s="210"/>
      <c r="D280" s="210"/>
      <c r="E280" s="210"/>
      <c r="F280" s="210"/>
      <c r="G280" s="210"/>
      <c r="H280" s="210"/>
      <c r="I280" s="210"/>
      <c r="J280" s="210"/>
      <c r="K280" s="210"/>
      <c r="L280" s="210"/>
      <c r="M280" s="210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  <c r="AA280" s="209"/>
      <c r="AB280" s="209"/>
      <c r="AC280" s="209"/>
      <c r="AD280" s="209"/>
    </row>
    <row r="281" spans="1:30" ht="15.75" customHeight="1">
      <c r="A281" s="210"/>
      <c r="B281" s="210"/>
      <c r="C281" s="210"/>
      <c r="D281" s="210"/>
      <c r="E281" s="210"/>
      <c r="F281" s="210"/>
      <c r="G281" s="210"/>
      <c r="H281" s="210"/>
      <c r="I281" s="210"/>
      <c r="J281" s="210"/>
      <c r="K281" s="210"/>
      <c r="L281" s="210"/>
      <c r="M281" s="210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  <c r="AA281" s="209"/>
      <c r="AB281" s="209"/>
      <c r="AC281" s="209"/>
      <c r="AD281" s="209"/>
    </row>
    <row r="282" spans="1:30" ht="15.75" customHeight="1">
      <c r="A282" s="210"/>
      <c r="B282" s="210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  <c r="AA282" s="209"/>
      <c r="AB282" s="209"/>
      <c r="AC282" s="209"/>
      <c r="AD282" s="209"/>
    </row>
    <row r="283" spans="1:30" ht="15.75" customHeight="1">
      <c r="A283" s="210"/>
      <c r="B283" s="210"/>
      <c r="C283" s="210"/>
      <c r="D283" s="210"/>
      <c r="E283" s="210"/>
      <c r="F283" s="210"/>
      <c r="G283" s="210"/>
      <c r="H283" s="210"/>
      <c r="I283" s="210"/>
      <c r="J283" s="210"/>
      <c r="K283" s="210"/>
      <c r="L283" s="210"/>
      <c r="M283" s="210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  <c r="AA283" s="209"/>
      <c r="AB283" s="209"/>
      <c r="AC283" s="209"/>
      <c r="AD283" s="209"/>
    </row>
    <row r="284" spans="1:30" ht="15.75" customHeight="1">
      <c r="A284" s="210"/>
      <c r="B284" s="210"/>
      <c r="C284" s="210"/>
      <c r="D284" s="210"/>
      <c r="E284" s="210"/>
      <c r="F284" s="210"/>
      <c r="G284" s="210"/>
      <c r="H284" s="210"/>
      <c r="I284" s="210"/>
      <c r="J284" s="210"/>
      <c r="K284" s="210"/>
      <c r="L284" s="210"/>
      <c r="M284" s="210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  <c r="AA284" s="209"/>
      <c r="AB284" s="209"/>
      <c r="AC284" s="209"/>
      <c r="AD284" s="209"/>
    </row>
    <row r="285" spans="1:30" ht="15.75" customHeight="1">
      <c r="A285" s="210"/>
      <c r="B285" s="210"/>
      <c r="C285" s="210"/>
      <c r="D285" s="210"/>
      <c r="E285" s="210"/>
      <c r="F285" s="210"/>
      <c r="G285" s="210"/>
      <c r="H285" s="210"/>
      <c r="I285" s="210"/>
      <c r="J285" s="210"/>
      <c r="K285" s="210"/>
      <c r="L285" s="210"/>
      <c r="M285" s="210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  <c r="AA285" s="209"/>
      <c r="AB285" s="209"/>
      <c r="AC285" s="209"/>
      <c r="AD285" s="209"/>
    </row>
    <row r="286" spans="1:30" ht="15.75" customHeight="1">
      <c r="A286" s="210"/>
      <c r="B286" s="210"/>
      <c r="C286" s="210"/>
      <c r="D286" s="210"/>
      <c r="E286" s="210"/>
      <c r="F286" s="210"/>
      <c r="G286" s="210"/>
      <c r="H286" s="210"/>
      <c r="I286" s="210"/>
      <c r="J286" s="210"/>
      <c r="K286" s="210"/>
      <c r="L286" s="210"/>
      <c r="M286" s="210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  <c r="AA286" s="209"/>
      <c r="AB286" s="209"/>
      <c r="AC286" s="209"/>
      <c r="AD286" s="209"/>
    </row>
    <row r="287" spans="1:30" ht="15.75" customHeight="1">
      <c r="A287" s="210"/>
      <c r="B287" s="210"/>
      <c r="C287" s="210"/>
      <c r="D287" s="210"/>
      <c r="E287" s="210"/>
      <c r="F287" s="210"/>
      <c r="G287" s="210"/>
      <c r="H287" s="210"/>
      <c r="I287" s="210"/>
      <c r="J287" s="210"/>
      <c r="K287" s="210"/>
      <c r="L287" s="210"/>
      <c r="M287" s="210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  <c r="AA287" s="209"/>
      <c r="AB287" s="209"/>
      <c r="AC287" s="209"/>
      <c r="AD287" s="209"/>
    </row>
    <row r="288" spans="1:30" ht="15.75" customHeight="1">
      <c r="A288" s="210"/>
      <c r="B288" s="210"/>
      <c r="C288" s="210"/>
      <c r="D288" s="210"/>
      <c r="E288" s="210"/>
      <c r="F288" s="210"/>
      <c r="G288" s="210"/>
      <c r="H288" s="210"/>
      <c r="I288" s="210"/>
      <c r="J288" s="210"/>
      <c r="K288" s="210"/>
      <c r="L288" s="210"/>
      <c r="M288" s="210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  <c r="AA288" s="209"/>
      <c r="AB288" s="209"/>
      <c r="AC288" s="209"/>
      <c r="AD288" s="209"/>
    </row>
    <row r="289" spans="1:30" ht="15.75" customHeight="1">
      <c r="A289" s="210"/>
      <c r="B289" s="210"/>
      <c r="C289" s="210"/>
      <c r="D289" s="210"/>
      <c r="E289" s="210"/>
      <c r="F289" s="210"/>
      <c r="G289" s="210"/>
      <c r="H289" s="210"/>
      <c r="I289" s="210"/>
      <c r="J289" s="210"/>
      <c r="K289" s="210"/>
      <c r="L289" s="210"/>
      <c r="M289" s="210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  <c r="AA289" s="209"/>
      <c r="AB289" s="209"/>
      <c r="AC289" s="209"/>
      <c r="AD289" s="209"/>
    </row>
    <row r="290" spans="1:30" ht="15.75" customHeight="1">
      <c r="A290" s="210"/>
      <c r="B290" s="210"/>
      <c r="C290" s="210"/>
      <c r="D290" s="210"/>
      <c r="E290" s="210"/>
      <c r="F290" s="210"/>
      <c r="G290" s="210"/>
      <c r="H290" s="210"/>
      <c r="I290" s="210"/>
      <c r="J290" s="210"/>
      <c r="K290" s="210"/>
      <c r="L290" s="210"/>
      <c r="M290" s="210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  <c r="AA290" s="209"/>
      <c r="AB290" s="209"/>
      <c r="AC290" s="209"/>
      <c r="AD290" s="209"/>
    </row>
    <row r="291" spans="1:30" ht="15.75" customHeight="1">
      <c r="A291" s="210"/>
      <c r="B291" s="210"/>
      <c r="C291" s="210"/>
      <c r="D291" s="210"/>
      <c r="E291" s="210"/>
      <c r="F291" s="210"/>
      <c r="G291" s="210"/>
      <c r="H291" s="210"/>
      <c r="I291" s="210"/>
      <c r="J291" s="210"/>
      <c r="K291" s="210"/>
      <c r="L291" s="210"/>
      <c r="M291" s="210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  <c r="AA291" s="209"/>
      <c r="AB291" s="209"/>
      <c r="AC291" s="209"/>
      <c r="AD291" s="209"/>
    </row>
    <row r="292" spans="1:30" ht="15.75" customHeight="1">
      <c r="A292" s="210"/>
      <c r="B292" s="210"/>
      <c r="C292" s="210"/>
      <c r="D292" s="210"/>
      <c r="E292" s="210"/>
      <c r="F292" s="210"/>
      <c r="G292" s="210"/>
      <c r="H292" s="210"/>
      <c r="I292" s="210"/>
      <c r="J292" s="210"/>
      <c r="K292" s="210"/>
      <c r="L292" s="210"/>
      <c r="M292" s="210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</row>
    <row r="293" spans="1:30" ht="15.75" customHeight="1">
      <c r="A293" s="210"/>
      <c r="B293" s="210"/>
      <c r="C293" s="210"/>
      <c r="D293" s="210"/>
      <c r="E293" s="210"/>
      <c r="F293" s="210"/>
      <c r="G293" s="210"/>
      <c r="H293" s="210"/>
      <c r="I293" s="210"/>
      <c r="J293" s="210"/>
      <c r="K293" s="210"/>
      <c r="L293" s="210"/>
      <c r="M293" s="210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  <c r="AA293" s="209"/>
      <c r="AB293" s="209"/>
      <c r="AC293" s="209"/>
      <c r="AD293" s="209"/>
    </row>
    <row r="294" spans="1:30" ht="15.75" customHeight="1">
      <c r="A294" s="210"/>
      <c r="B294" s="210"/>
      <c r="C294" s="210"/>
      <c r="D294" s="210"/>
      <c r="E294" s="210"/>
      <c r="F294" s="210"/>
      <c r="G294" s="210"/>
      <c r="H294" s="210"/>
      <c r="I294" s="210"/>
      <c r="J294" s="210"/>
      <c r="K294" s="210"/>
      <c r="L294" s="210"/>
      <c r="M294" s="210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  <c r="AA294" s="209"/>
      <c r="AB294" s="209"/>
      <c r="AC294" s="209"/>
      <c r="AD294" s="209"/>
    </row>
    <row r="295" spans="1:30" ht="15.75" customHeight="1">
      <c r="A295" s="210"/>
      <c r="B295" s="210"/>
      <c r="C295" s="210"/>
      <c r="D295" s="210"/>
      <c r="E295" s="210"/>
      <c r="F295" s="210"/>
      <c r="G295" s="210"/>
      <c r="H295" s="210"/>
      <c r="I295" s="210"/>
      <c r="J295" s="210"/>
      <c r="K295" s="210"/>
      <c r="L295" s="210"/>
      <c r="M295" s="210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  <c r="AA295" s="209"/>
      <c r="AB295" s="209"/>
      <c r="AC295" s="209"/>
      <c r="AD295" s="209"/>
    </row>
    <row r="296" spans="1:30" ht="15.75" customHeight="1">
      <c r="A296" s="210"/>
      <c r="B296" s="210"/>
      <c r="C296" s="210"/>
      <c r="D296" s="210"/>
      <c r="E296" s="210"/>
      <c r="F296" s="210"/>
      <c r="G296" s="210"/>
      <c r="H296" s="210"/>
      <c r="I296" s="210"/>
      <c r="J296" s="210"/>
      <c r="K296" s="210"/>
      <c r="L296" s="210"/>
      <c r="M296" s="210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  <c r="AA296" s="209"/>
      <c r="AB296" s="209"/>
      <c r="AC296" s="209"/>
      <c r="AD296" s="209"/>
    </row>
    <row r="297" spans="1:30" ht="15.75" customHeight="1">
      <c r="A297" s="210"/>
      <c r="B297" s="210"/>
      <c r="C297" s="210"/>
      <c r="D297" s="210"/>
      <c r="E297" s="210"/>
      <c r="F297" s="210"/>
      <c r="G297" s="210"/>
      <c r="H297" s="210"/>
      <c r="I297" s="210"/>
      <c r="J297" s="210"/>
      <c r="K297" s="210"/>
      <c r="L297" s="210"/>
      <c r="M297" s="210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  <c r="AA297" s="209"/>
      <c r="AB297" s="209"/>
      <c r="AC297" s="209"/>
      <c r="AD297" s="209"/>
    </row>
    <row r="298" spans="1:30" ht="15.75" customHeight="1">
      <c r="A298" s="210"/>
      <c r="B298" s="210"/>
      <c r="C298" s="210"/>
      <c r="D298" s="210"/>
      <c r="E298" s="210"/>
      <c r="F298" s="210"/>
      <c r="G298" s="210"/>
      <c r="H298" s="210"/>
      <c r="I298" s="210"/>
      <c r="J298" s="210"/>
      <c r="K298" s="210"/>
      <c r="L298" s="210"/>
      <c r="M298" s="210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  <c r="AA298" s="209"/>
      <c r="AB298" s="209"/>
      <c r="AC298" s="209"/>
      <c r="AD298" s="209"/>
    </row>
    <row r="299" spans="1:30" ht="15.75" customHeight="1">
      <c r="A299" s="210"/>
      <c r="B299" s="210"/>
      <c r="C299" s="210"/>
      <c r="D299" s="210"/>
      <c r="E299" s="210"/>
      <c r="F299" s="210"/>
      <c r="G299" s="210"/>
      <c r="H299" s="210"/>
      <c r="I299" s="210"/>
      <c r="J299" s="210"/>
      <c r="K299" s="210"/>
      <c r="L299" s="210"/>
      <c r="M299" s="210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  <c r="AA299" s="209"/>
      <c r="AB299" s="209"/>
      <c r="AC299" s="209"/>
      <c r="AD299" s="209"/>
    </row>
    <row r="300" spans="1:30" ht="15.75" customHeight="1">
      <c r="A300" s="210"/>
      <c r="B300" s="210"/>
      <c r="C300" s="210"/>
      <c r="D300" s="210"/>
      <c r="E300" s="210"/>
      <c r="F300" s="210"/>
      <c r="G300" s="210"/>
      <c r="H300" s="210"/>
      <c r="I300" s="210"/>
      <c r="J300" s="210"/>
      <c r="K300" s="210"/>
      <c r="L300" s="210"/>
      <c r="M300" s="210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</row>
    <row r="301" spans="1:30" ht="15.75" customHeight="1">
      <c r="A301" s="210"/>
      <c r="B301" s="210"/>
      <c r="C301" s="210"/>
      <c r="D301" s="210"/>
      <c r="E301" s="210"/>
      <c r="F301" s="210"/>
      <c r="G301" s="210"/>
      <c r="H301" s="210"/>
      <c r="I301" s="210"/>
      <c r="J301" s="210"/>
      <c r="K301" s="210"/>
      <c r="L301" s="210"/>
      <c r="M301" s="210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</row>
    <row r="302" spans="1:30" ht="15.75" customHeight="1">
      <c r="A302" s="210"/>
      <c r="B302" s="210"/>
      <c r="C302" s="210"/>
      <c r="D302" s="210"/>
      <c r="E302" s="210"/>
      <c r="F302" s="210"/>
      <c r="G302" s="210"/>
      <c r="H302" s="210"/>
      <c r="I302" s="210"/>
      <c r="J302" s="210"/>
      <c r="K302" s="210"/>
      <c r="L302" s="210"/>
      <c r="M302" s="210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</row>
    <row r="303" spans="1:30" ht="15.75" customHeight="1">
      <c r="A303" s="210"/>
      <c r="B303" s="210"/>
      <c r="C303" s="210"/>
      <c r="D303" s="210"/>
      <c r="E303" s="210"/>
      <c r="F303" s="210"/>
      <c r="G303" s="210"/>
      <c r="H303" s="210"/>
      <c r="I303" s="210"/>
      <c r="J303" s="210"/>
      <c r="K303" s="210"/>
      <c r="L303" s="210"/>
      <c r="M303" s="210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</row>
    <row r="304" spans="1:30" ht="15.75" customHeight="1">
      <c r="A304" s="210"/>
      <c r="B304" s="210"/>
      <c r="C304" s="210"/>
      <c r="D304" s="210"/>
      <c r="E304" s="210"/>
      <c r="F304" s="210"/>
      <c r="G304" s="210"/>
      <c r="H304" s="210"/>
      <c r="I304" s="210"/>
      <c r="J304" s="210"/>
      <c r="K304" s="210"/>
      <c r="L304" s="210"/>
      <c r="M304" s="210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</row>
    <row r="305" spans="1:30" ht="15.75" customHeight="1">
      <c r="A305" s="210"/>
      <c r="B305" s="210"/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09"/>
      <c r="AC305" s="209"/>
      <c r="AD305" s="209"/>
    </row>
    <row r="306" spans="1:30" ht="15.75" customHeight="1">
      <c r="A306" s="210"/>
      <c r="B306" s="210"/>
      <c r="C306" s="210"/>
      <c r="D306" s="210"/>
      <c r="E306" s="210"/>
      <c r="F306" s="210"/>
      <c r="G306" s="210"/>
      <c r="H306" s="210"/>
      <c r="I306" s="210"/>
      <c r="J306" s="210"/>
      <c r="K306" s="210"/>
      <c r="L306" s="210"/>
      <c r="M306" s="210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  <c r="AA306" s="209"/>
      <c r="AB306" s="209"/>
      <c r="AC306" s="209"/>
      <c r="AD306" s="209"/>
    </row>
    <row r="307" spans="1:30" ht="15.75" customHeight="1">
      <c r="A307" s="210"/>
      <c r="B307" s="210"/>
      <c r="C307" s="210"/>
      <c r="D307" s="210"/>
      <c r="E307" s="210"/>
      <c r="F307" s="210"/>
      <c r="G307" s="210"/>
      <c r="H307" s="210"/>
      <c r="I307" s="210"/>
      <c r="J307" s="210"/>
      <c r="K307" s="210"/>
      <c r="L307" s="210"/>
      <c r="M307" s="210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  <c r="AA307" s="209"/>
      <c r="AB307" s="209"/>
      <c r="AC307" s="209"/>
      <c r="AD307" s="209"/>
    </row>
    <row r="308" spans="1:30" ht="15.75" customHeight="1">
      <c r="A308" s="210"/>
      <c r="B308" s="210"/>
      <c r="C308" s="210"/>
      <c r="D308" s="210"/>
      <c r="E308" s="210"/>
      <c r="F308" s="210"/>
      <c r="G308" s="210"/>
      <c r="H308" s="210"/>
      <c r="I308" s="210"/>
      <c r="J308" s="210"/>
      <c r="K308" s="210"/>
      <c r="L308" s="210"/>
      <c r="M308" s="210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  <c r="AA308" s="209"/>
      <c r="AB308" s="209"/>
      <c r="AC308" s="209"/>
      <c r="AD308" s="209"/>
    </row>
    <row r="309" spans="1:30" ht="15.75" customHeight="1">
      <c r="A309" s="210"/>
      <c r="B309" s="210"/>
      <c r="C309" s="210"/>
      <c r="D309" s="210"/>
      <c r="E309" s="210"/>
      <c r="F309" s="210"/>
      <c r="G309" s="210"/>
      <c r="H309" s="210"/>
      <c r="I309" s="210"/>
      <c r="J309" s="210"/>
      <c r="K309" s="210"/>
      <c r="L309" s="210"/>
      <c r="M309" s="210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  <c r="AA309" s="209"/>
      <c r="AB309" s="209"/>
      <c r="AC309" s="209"/>
      <c r="AD309" s="209"/>
    </row>
    <row r="310" spans="1:30" ht="15.75" customHeight="1">
      <c r="A310" s="210"/>
      <c r="B310" s="210"/>
      <c r="C310" s="210"/>
      <c r="D310" s="210"/>
      <c r="E310" s="210"/>
      <c r="F310" s="210"/>
      <c r="G310" s="210"/>
      <c r="H310" s="210"/>
      <c r="I310" s="210"/>
      <c r="J310" s="210"/>
      <c r="K310" s="210"/>
      <c r="L310" s="210"/>
      <c r="M310" s="210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  <c r="AA310" s="209"/>
      <c r="AB310" s="209"/>
      <c r="AC310" s="209"/>
      <c r="AD310" s="209"/>
    </row>
    <row r="311" spans="1:30" ht="15.75" customHeight="1">
      <c r="A311" s="210"/>
      <c r="B311" s="210"/>
      <c r="C311" s="210"/>
      <c r="D311" s="210"/>
      <c r="E311" s="210"/>
      <c r="F311" s="210"/>
      <c r="G311" s="210"/>
      <c r="H311" s="210"/>
      <c r="I311" s="210"/>
      <c r="J311" s="210"/>
      <c r="K311" s="210"/>
      <c r="L311" s="210"/>
      <c r="M311" s="210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</row>
    <row r="312" spans="1:30" ht="15.75" customHeight="1">
      <c r="A312" s="210"/>
      <c r="B312" s="210"/>
      <c r="C312" s="210"/>
      <c r="D312" s="210"/>
      <c r="E312" s="210"/>
      <c r="F312" s="210"/>
      <c r="G312" s="210"/>
      <c r="H312" s="210"/>
      <c r="I312" s="210"/>
      <c r="J312" s="210"/>
      <c r="K312" s="210"/>
      <c r="L312" s="210"/>
      <c r="M312" s="210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  <c r="AA312" s="209"/>
      <c r="AB312" s="209"/>
      <c r="AC312" s="209"/>
      <c r="AD312" s="209"/>
    </row>
    <row r="313" spans="1:30" ht="15.75" customHeight="1">
      <c r="A313" s="210"/>
      <c r="B313" s="210"/>
      <c r="C313" s="210"/>
      <c r="D313" s="210"/>
      <c r="E313" s="210"/>
      <c r="F313" s="210"/>
      <c r="G313" s="210"/>
      <c r="H313" s="210"/>
      <c r="I313" s="210"/>
      <c r="J313" s="210"/>
      <c r="K313" s="210"/>
      <c r="L313" s="210"/>
      <c r="M313" s="210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  <c r="AA313" s="209"/>
      <c r="AB313" s="209"/>
      <c r="AC313" s="209"/>
      <c r="AD313" s="209"/>
    </row>
    <row r="314" spans="1:30" ht="15.75" customHeight="1">
      <c r="A314" s="210"/>
      <c r="B314" s="210"/>
      <c r="C314" s="210"/>
      <c r="D314" s="210"/>
      <c r="E314" s="210"/>
      <c r="F314" s="210"/>
      <c r="G314" s="210"/>
      <c r="H314" s="210"/>
      <c r="I314" s="210"/>
      <c r="J314" s="210"/>
      <c r="K314" s="210"/>
      <c r="L314" s="210"/>
      <c r="M314" s="210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</row>
    <row r="315" spans="1:30" ht="15.75" customHeight="1">
      <c r="A315" s="210"/>
      <c r="B315" s="210"/>
      <c r="C315" s="210"/>
      <c r="D315" s="210"/>
      <c r="E315" s="210"/>
      <c r="F315" s="210"/>
      <c r="G315" s="210"/>
      <c r="H315" s="210"/>
      <c r="I315" s="210"/>
      <c r="J315" s="210"/>
      <c r="K315" s="210"/>
      <c r="L315" s="210"/>
      <c r="M315" s="210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</row>
    <row r="316" spans="1:30" ht="15.75" customHeight="1">
      <c r="A316" s="210"/>
      <c r="B316" s="210"/>
      <c r="C316" s="210"/>
      <c r="D316" s="210"/>
      <c r="E316" s="210"/>
      <c r="F316" s="210"/>
      <c r="G316" s="210"/>
      <c r="H316" s="210"/>
      <c r="I316" s="210"/>
      <c r="J316" s="210"/>
      <c r="K316" s="210"/>
      <c r="L316" s="210"/>
      <c r="M316" s="210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</row>
    <row r="317" spans="1:30" ht="15.75" customHeight="1">
      <c r="A317" s="210"/>
      <c r="B317" s="210"/>
      <c r="C317" s="210"/>
      <c r="D317" s="210"/>
      <c r="E317" s="210"/>
      <c r="F317" s="210"/>
      <c r="G317" s="210"/>
      <c r="H317" s="210"/>
      <c r="I317" s="210"/>
      <c r="J317" s="210"/>
      <c r="K317" s="210"/>
      <c r="L317" s="210"/>
      <c r="M317" s="210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</row>
    <row r="318" spans="1:30" ht="15.75" customHeight="1">
      <c r="A318" s="210"/>
      <c r="B318" s="210"/>
      <c r="C318" s="210"/>
      <c r="D318" s="210"/>
      <c r="E318" s="210"/>
      <c r="F318" s="210"/>
      <c r="G318" s="210"/>
      <c r="H318" s="210"/>
      <c r="I318" s="210"/>
      <c r="J318" s="210"/>
      <c r="K318" s="210"/>
      <c r="L318" s="210"/>
      <c r="M318" s="210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</row>
    <row r="319" spans="1:30" ht="15.75" customHeight="1">
      <c r="A319" s="210"/>
      <c r="B319" s="210"/>
      <c r="C319" s="210"/>
      <c r="D319" s="210"/>
      <c r="E319" s="210"/>
      <c r="F319" s="210"/>
      <c r="G319" s="210"/>
      <c r="H319" s="210"/>
      <c r="I319" s="210"/>
      <c r="J319" s="210"/>
      <c r="K319" s="210"/>
      <c r="L319" s="210"/>
      <c r="M319" s="210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  <c r="AA319" s="209"/>
      <c r="AB319" s="209"/>
      <c r="AC319" s="209"/>
      <c r="AD319" s="209"/>
    </row>
    <row r="320" spans="1:30" ht="15.75" customHeight="1">
      <c r="A320" s="210"/>
      <c r="B320" s="210"/>
      <c r="C320" s="210"/>
      <c r="D320" s="210"/>
      <c r="E320" s="210"/>
      <c r="F320" s="210"/>
      <c r="G320" s="210"/>
      <c r="H320" s="210"/>
      <c r="I320" s="210"/>
      <c r="J320" s="210"/>
      <c r="K320" s="210"/>
      <c r="L320" s="210"/>
      <c r="M320" s="210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  <c r="AA320" s="209"/>
      <c r="AB320" s="209"/>
      <c r="AC320" s="209"/>
      <c r="AD320" s="209"/>
    </row>
    <row r="321" spans="1:30" ht="15.75" customHeight="1">
      <c r="A321" s="210"/>
      <c r="B321" s="210"/>
      <c r="C321" s="210"/>
      <c r="D321" s="210"/>
      <c r="E321" s="210"/>
      <c r="F321" s="210"/>
      <c r="G321" s="210"/>
      <c r="H321" s="210"/>
      <c r="I321" s="210"/>
      <c r="J321" s="210"/>
      <c r="K321" s="210"/>
      <c r="L321" s="210"/>
      <c r="M321" s="210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  <c r="AA321" s="209"/>
      <c r="AB321" s="209"/>
      <c r="AC321" s="209"/>
      <c r="AD321" s="209"/>
    </row>
    <row r="322" spans="1:30" ht="15.75" customHeight="1">
      <c r="A322" s="210"/>
      <c r="B322" s="210"/>
      <c r="C322" s="210"/>
      <c r="D322" s="210"/>
      <c r="E322" s="210"/>
      <c r="F322" s="210"/>
      <c r="G322" s="210"/>
      <c r="H322" s="210"/>
      <c r="I322" s="210"/>
      <c r="J322" s="210"/>
      <c r="K322" s="210"/>
      <c r="L322" s="210"/>
      <c r="M322" s="210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  <c r="AA322" s="209"/>
      <c r="AB322" s="209"/>
      <c r="AC322" s="209"/>
      <c r="AD322" s="209"/>
    </row>
    <row r="323" spans="1:30" ht="15.75" customHeight="1">
      <c r="A323" s="210"/>
      <c r="B323" s="210"/>
      <c r="C323" s="210"/>
      <c r="D323" s="210"/>
      <c r="E323" s="210"/>
      <c r="F323" s="210"/>
      <c r="G323" s="210"/>
      <c r="H323" s="210"/>
      <c r="I323" s="210"/>
      <c r="J323" s="210"/>
      <c r="K323" s="210"/>
      <c r="L323" s="210"/>
      <c r="M323" s="210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  <c r="AA323" s="209"/>
      <c r="AB323" s="209"/>
      <c r="AC323" s="209"/>
      <c r="AD323" s="209"/>
    </row>
    <row r="324" spans="1:30" ht="15.75" customHeight="1">
      <c r="A324" s="210"/>
      <c r="B324" s="210"/>
      <c r="C324" s="210"/>
      <c r="D324" s="210"/>
      <c r="E324" s="210"/>
      <c r="F324" s="210"/>
      <c r="G324" s="210"/>
      <c r="H324" s="210"/>
      <c r="I324" s="210"/>
      <c r="J324" s="210"/>
      <c r="K324" s="210"/>
      <c r="L324" s="210"/>
      <c r="M324" s="210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  <c r="AA324" s="209"/>
      <c r="AB324" s="209"/>
      <c r="AC324" s="209"/>
      <c r="AD324" s="209"/>
    </row>
    <row r="325" spans="1:30" ht="15.75" customHeight="1">
      <c r="A325" s="210"/>
      <c r="B325" s="210"/>
      <c r="C325" s="210"/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  <c r="AA325" s="209"/>
      <c r="AB325" s="209"/>
      <c r="AC325" s="209"/>
      <c r="AD325" s="209"/>
    </row>
    <row r="326" spans="1:30" ht="15.75" customHeight="1">
      <c r="A326" s="210"/>
      <c r="B326" s="210"/>
      <c r="C326" s="210"/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  <c r="AA326" s="209"/>
      <c r="AB326" s="209"/>
      <c r="AC326" s="209"/>
      <c r="AD326" s="209"/>
    </row>
    <row r="327" spans="1:30" ht="15.75" customHeight="1">
      <c r="A327" s="210"/>
      <c r="B327" s="210"/>
      <c r="C327" s="210"/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  <c r="AA327" s="209"/>
      <c r="AB327" s="209"/>
      <c r="AC327" s="209"/>
      <c r="AD327" s="209"/>
    </row>
    <row r="328" spans="1:30" ht="15.75" customHeight="1">
      <c r="A328" s="210"/>
      <c r="B328" s="210"/>
      <c r="C328" s="210"/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</row>
    <row r="329" spans="1:30" ht="15.75" customHeight="1">
      <c r="A329" s="210"/>
      <c r="B329" s="210"/>
      <c r="C329" s="210"/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</row>
    <row r="330" spans="1:30" ht="15.75" customHeight="1">
      <c r="A330" s="210"/>
      <c r="B330" s="210"/>
      <c r="C330" s="210"/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</row>
    <row r="331" spans="1:30" ht="15.75" customHeight="1">
      <c r="A331" s="210"/>
      <c r="B331" s="210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</row>
    <row r="332" spans="1:30" ht="15.75" customHeight="1">
      <c r="A332" s="210"/>
      <c r="B332" s="210"/>
      <c r="C332" s="210"/>
      <c r="D332" s="210"/>
      <c r="E332" s="210"/>
      <c r="F332" s="210"/>
      <c r="G332" s="210"/>
      <c r="H332" s="210"/>
      <c r="I332" s="210"/>
      <c r="J332" s="210"/>
      <c r="K332" s="210"/>
      <c r="L332" s="210"/>
      <c r="M332" s="210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</row>
    <row r="333" spans="1:30" ht="15.75" customHeight="1">
      <c r="A333" s="210"/>
      <c r="B333" s="210"/>
      <c r="C333" s="210"/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  <c r="AA333" s="209"/>
      <c r="AB333" s="209"/>
      <c r="AC333" s="209"/>
      <c r="AD333" s="209"/>
    </row>
    <row r="334" spans="1:30" ht="15.75" customHeight="1">
      <c r="A334" s="210"/>
      <c r="B334" s="210"/>
      <c r="C334" s="210"/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  <c r="AA334" s="209"/>
      <c r="AB334" s="209"/>
      <c r="AC334" s="209"/>
      <c r="AD334" s="209"/>
    </row>
    <row r="335" spans="1:30" ht="15.75" customHeight="1">
      <c r="A335" s="210"/>
      <c r="B335" s="210"/>
      <c r="C335" s="210"/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  <c r="AA335" s="209"/>
      <c r="AB335" s="209"/>
      <c r="AC335" s="209"/>
      <c r="AD335" s="209"/>
    </row>
    <row r="336" spans="1:30" ht="15.75" customHeight="1">
      <c r="A336" s="210"/>
      <c r="B336" s="210"/>
      <c r="C336" s="210"/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  <c r="AA336" s="209"/>
      <c r="AB336" s="209"/>
      <c r="AC336" s="209"/>
      <c r="AD336" s="209"/>
    </row>
    <row r="337" spans="1:30" ht="15.75" customHeight="1">
      <c r="A337" s="210"/>
      <c r="B337" s="210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  <c r="AA337" s="209"/>
      <c r="AB337" s="209"/>
      <c r="AC337" s="209"/>
      <c r="AD337" s="209"/>
    </row>
    <row r="338" spans="1:30" ht="15.75" customHeight="1">
      <c r="A338" s="210"/>
      <c r="B338" s="210"/>
      <c r="C338" s="210"/>
      <c r="D338" s="210"/>
      <c r="E338" s="210"/>
      <c r="F338" s="210"/>
      <c r="G338" s="210"/>
      <c r="H338" s="210"/>
      <c r="I338" s="210"/>
      <c r="J338" s="210"/>
      <c r="K338" s="210"/>
      <c r="L338" s="210"/>
      <c r="M338" s="210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  <c r="AA338" s="209"/>
      <c r="AB338" s="209"/>
      <c r="AC338" s="209"/>
      <c r="AD338" s="209"/>
    </row>
    <row r="339" spans="1:30" ht="15.75" customHeight="1">
      <c r="A339" s="210"/>
      <c r="B339" s="210"/>
      <c r="C339" s="210"/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  <c r="AA339" s="209"/>
      <c r="AB339" s="209"/>
      <c r="AC339" s="209"/>
      <c r="AD339" s="209"/>
    </row>
    <row r="340" spans="1:30" ht="15.75" customHeight="1">
      <c r="A340" s="210"/>
      <c r="B340" s="210"/>
      <c r="C340" s="210"/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  <c r="AA340" s="209"/>
      <c r="AB340" s="209"/>
      <c r="AC340" s="209"/>
      <c r="AD340" s="209"/>
    </row>
    <row r="341" spans="1:30" ht="15.75" customHeight="1">
      <c r="A341" s="210"/>
      <c r="B341" s="210"/>
      <c r="C341" s="210"/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  <c r="AA341" s="209"/>
      <c r="AB341" s="209"/>
      <c r="AC341" s="209"/>
      <c r="AD341" s="209"/>
    </row>
    <row r="342" spans="1:30" ht="15.75" customHeight="1">
      <c r="A342" s="210"/>
      <c r="B342" s="210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  <c r="AA342" s="209"/>
      <c r="AB342" s="209"/>
      <c r="AC342" s="209"/>
      <c r="AD342" s="209"/>
    </row>
    <row r="343" spans="1:30" ht="15.75" customHeight="1">
      <c r="A343" s="210"/>
      <c r="B343" s="210"/>
      <c r="C343" s="210"/>
      <c r="D343" s="210"/>
      <c r="E343" s="210"/>
      <c r="F343" s="210"/>
      <c r="G343" s="210"/>
      <c r="H343" s="210"/>
      <c r="I343" s="210"/>
      <c r="J343" s="210"/>
      <c r="K343" s="210"/>
      <c r="L343" s="210"/>
      <c r="M343" s="210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  <c r="AA343" s="209"/>
      <c r="AB343" s="209"/>
      <c r="AC343" s="209"/>
      <c r="AD343" s="209"/>
    </row>
    <row r="344" spans="1:30" ht="15.75" customHeight="1">
      <c r="A344" s="210"/>
      <c r="B344" s="210"/>
      <c r="C344" s="210"/>
      <c r="D344" s="210"/>
      <c r="E344" s="210"/>
      <c r="F344" s="210"/>
      <c r="G344" s="210"/>
      <c r="H344" s="210"/>
      <c r="I344" s="210"/>
      <c r="J344" s="210"/>
      <c r="K344" s="210"/>
      <c r="L344" s="210"/>
      <c r="M344" s="210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  <c r="AA344" s="209"/>
      <c r="AB344" s="209"/>
      <c r="AC344" s="209"/>
      <c r="AD344" s="209"/>
    </row>
    <row r="345" spans="1:30" ht="15.75" customHeight="1">
      <c r="A345" s="210"/>
      <c r="B345" s="210"/>
      <c r="C345" s="210"/>
      <c r="D345" s="210"/>
      <c r="E345" s="210"/>
      <c r="F345" s="210"/>
      <c r="G345" s="210"/>
      <c r="H345" s="210"/>
      <c r="I345" s="210"/>
      <c r="J345" s="210"/>
      <c r="K345" s="210"/>
      <c r="L345" s="210"/>
      <c r="M345" s="210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  <c r="AA345" s="209"/>
      <c r="AB345" s="209"/>
      <c r="AC345" s="209"/>
      <c r="AD345" s="209"/>
    </row>
    <row r="346" spans="1:30" ht="15.75" customHeight="1">
      <c r="A346" s="210"/>
      <c r="B346" s="210"/>
      <c r="C346" s="210"/>
      <c r="D346" s="210"/>
      <c r="E346" s="210"/>
      <c r="F346" s="210"/>
      <c r="G346" s="210"/>
      <c r="H346" s="210"/>
      <c r="I346" s="210"/>
      <c r="J346" s="210"/>
      <c r="K346" s="210"/>
      <c r="L346" s="210"/>
      <c r="M346" s="210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  <c r="AA346" s="209"/>
      <c r="AB346" s="209"/>
      <c r="AC346" s="209"/>
      <c r="AD346" s="209"/>
    </row>
    <row r="347" spans="1:30" ht="15.75" customHeight="1">
      <c r="A347" s="210"/>
      <c r="B347" s="210"/>
      <c r="C347" s="210"/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  <c r="AA347" s="209"/>
      <c r="AB347" s="209"/>
      <c r="AC347" s="209"/>
      <c r="AD347" s="209"/>
    </row>
    <row r="348" spans="1:30" ht="15.75" customHeight="1">
      <c r="A348" s="210"/>
      <c r="B348" s="210"/>
      <c r="C348" s="210"/>
      <c r="D348" s="210"/>
      <c r="E348" s="210"/>
      <c r="F348" s="210"/>
      <c r="G348" s="210"/>
      <c r="H348" s="210"/>
      <c r="I348" s="210"/>
      <c r="J348" s="210"/>
      <c r="K348" s="210"/>
      <c r="L348" s="210"/>
      <c r="M348" s="210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  <c r="AA348" s="209"/>
      <c r="AB348" s="209"/>
      <c r="AC348" s="209"/>
      <c r="AD348" s="209"/>
    </row>
    <row r="349" spans="1:30" ht="15.75" customHeight="1">
      <c r="A349" s="210"/>
      <c r="B349" s="210"/>
      <c r="C349" s="210"/>
      <c r="D349" s="210"/>
      <c r="E349" s="210"/>
      <c r="F349" s="210"/>
      <c r="G349" s="210"/>
      <c r="H349" s="210"/>
      <c r="I349" s="210"/>
      <c r="J349" s="210"/>
      <c r="K349" s="210"/>
      <c r="L349" s="210"/>
      <c r="M349" s="210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  <c r="AA349" s="209"/>
      <c r="AB349" s="209"/>
      <c r="AC349" s="209"/>
      <c r="AD349" s="209"/>
    </row>
    <row r="350" spans="1:30" ht="15.75" customHeight="1">
      <c r="A350" s="210"/>
      <c r="B350" s="210"/>
      <c r="C350" s="210"/>
      <c r="D350" s="210"/>
      <c r="E350" s="210"/>
      <c r="F350" s="210"/>
      <c r="G350" s="210"/>
      <c r="H350" s="210"/>
      <c r="I350" s="210"/>
      <c r="J350" s="210"/>
      <c r="K350" s="210"/>
      <c r="L350" s="210"/>
      <c r="M350" s="210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  <c r="AA350" s="209"/>
      <c r="AB350" s="209"/>
      <c r="AC350" s="209"/>
      <c r="AD350" s="209"/>
    </row>
    <row r="351" spans="1:30" ht="15.75" customHeight="1">
      <c r="A351" s="210"/>
      <c r="B351" s="210"/>
      <c r="C351" s="210"/>
      <c r="D351" s="210"/>
      <c r="E351" s="210"/>
      <c r="F351" s="210"/>
      <c r="G351" s="210"/>
      <c r="H351" s="210"/>
      <c r="I351" s="210"/>
      <c r="J351" s="210"/>
      <c r="K351" s="210"/>
      <c r="L351" s="210"/>
      <c r="M351" s="210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  <c r="AA351" s="209"/>
      <c r="AB351" s="209"/>
      <c r="AC351" s="209"/>
      <c r="AD351" s="209"/>
    </row>
    <row r="352" spans="1:30" ht="15.75" customHeight="1">
      <c r="A352" s="210"/>
      <c r="B352" s="210"/>
      <c r="C352" s="210"/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  <c r="AA352" s="209"/>
      <c r="AB352" s="209"/>
      <c r="AC352" s="209"/>
      <c r="AD352" s="209"/>
    </row>
    <row r="353" spans="1:30" ht="15.75" customHeight="1">
      <c r="A353" s="210"/>
      <c r="B353" s="210"/>
      <c r="C353" s="210"/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  <c r="AA353" s="209"/>
      <c r="AB353" s="209"/>
      <c r="AC353" s="209"/>
      <c r="AD353" s="209"/>
    </row>
    <row r="354" spans="1:30" ht="15.75" customHeight="1">
      <c r="A354" s="210"/>
      <c r="B354" s="210"/>
      <c r="C354" s="210"/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  <c r="AA354" s="209"/>
      <c r="AB354" s="209"/>
      <c r="AC354" s="209"/>
      <c r="AD354" s="209"/>
    </row>
    <row r="355" spans="1:30" ht="15.75" customHeight="1">
      <c r="A355" s="210"/>
      <c r="B355" s="210"/>
      <c r="C355" s="210"/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  <c r="AA355" s="209"/>
      <c r="AB355" s="209"/>
      <c r="AC355" s="209"/>
      <c r="AD355" s="209"/>
    </row>
    <row r="356" spans="1:30" ht="15.75" customHeight="1">
      <c r="A356" s="210"/>
      <c r="B356" s="210"/>
      <c r="C356" s="210"/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  <c r="AA356" s="209"/>
      <c r="AB356" s="209"/>
      <c r="AC356" s="209"/>
      <c r="AD356" s="209"/>
    </row>
    <row r="357" spans="1:30" ht="15.75" customHeight="1">
      <c r="A357" s="210"/>
      <c r="B357" s="210"/>
      <c r="C357" s="210"/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  <c r="AA357" s="209"/>
      <c r="AB357" s="209"/>
      <c r="AC357" s="209"/>
      <c r="AD357" s="209"/>
    </row>
    <row r="358" spans="1:30" ht="15.75" customHeight="1">
      <c r="A358" s="210"/>
      <c r="B358" s="210"/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  <c r="AA358" s="209"/>
      <c r="AB358" s="209"/>
      <c r="AC358" s="209"/>
      <c r="AD358" s="209"/>
    </row>
    <row r="359" spans="1:30" ht="15.75" customHeight="1">
      <c r="A359" s="210"/>
      <c r="B359" s="210"/>
      <c r="C359" s="210"/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  <c r="AA359" s="209"/>
      <c r="AB359" s="209"/>
      <c r="AC359" s="209"/>
      <c r="AD359" s="209"/>
    </row>
    <row r="360" spans="1:30" ht="15.75" customHeight="1">
      <c r="A360" s="210"/>
      <c r="B360" s="210"/>
      <c r="C360" s="210"/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  <c r="AA360" s="209"/>
      <c r="AB360" s="209"/>
      <c r="AC360" s="209"/>
      <c r="AD360" s="209"/>
    </row>
    <row r="361" spans="1:30" ht="15.75" customHeight="1">
      <c r="A361" s="210"/>
      <c r="B361" s="210"/>
      <c r="C361" s="210"/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  <c r="AA361" s="209"/>
      <c r="AB361" s="209"/>
      <c r="AC361" s="209"/>
      <c r="AD361" s="209"/>
    </row>
    <row r="362" spans="1:30" ht="15.75" customHeight="1">
      <c r="A362" s="210"/>
      <c r="B362" s="210"/>
      <c r="C362" s="210"/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  <c r="AA362" s="209"/>
      <c r="AB362" s="209"/>
      <c r="AC362" s="209"/>
      <c r="AD362" s="209"/>
    </row>
    <row r="363" spans="1:30" ht="15.75" customHeight="1">
      <c r="A363" s="210"/>
      <c r="B363" s="210"/>
      <c r="C363" s="210"/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  <c r="AA363" s="209"/>
      <c r="AB363" s="209"/>
      <c r="AC363" s="209"/>
      <c r="AD363" s="209"/>
    </row>
    <row r="364" spans="1:30" ht="15.75" customHeight="1">
      <c r="A364" s="210"/>
      <c r="B364" s="210"/>
      <c r="C364" s="210"/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  <c r="AA364" s="209"/>
      <c r="AB364" s="209"/>
      <c r="AC364" s="209"/>
      <c r="AD364" s="209"/>
    </row>
    <row r="365" spans="1:30" ht="15.75" customHeight="1">
      <c r="A365" s="210"/>
      <c r="B365" s="210"/>
      <c r="C365" s="210"/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  <c r="AA365" s="209"/>
      <c r="AB365" s="209"/>
      <c r="AC365" s="209"/>
      <c r="AD365" s="209"/>
    </row>
    <row r="366" spans="1:30" ht="15.75" customHeight="1">
      <c r="A366" s="210"/>
      <c r="B366" s="210"/>
      <c r="C366" s="210"/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  <c r="AA366" s="209"/>
      <c r="AB366" s="209"/>
      <c r="AC366" s="209"/>
      <c r="AD366" s="209"/>
    </row>
    <row r="367" spans="1:30" ht="15.75" customHeight="1">
      <c r="A367" s="210"/>
      <c r="B367" s="210"/>
      <c r="C367" s="210"/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  <c r="AC367" s="209"/>
      <c r="AD367" s="209"/>
    </row>
    <row r="368" spans="1:30" ht="15.75" customHeight="1">
      <c r="A368" s="210"/>
      <c r="B368" s="210"/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  <c r="AA368" s="209"/>
      <c r="AB368" s="209"/>
      <c r="AC368" s="209"/>
      <c r="AD368" s="209"/>
    </row>
    <row r="369" spans="1:30" ht="15.75" customHeight="1">
      <c r="A369" s="210"/>
      <c r="B369" s="210"/>
      <c r="C369" s="210"/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  <c r="AA369" s="209"/>
      <c r="AB369" s="209"/>
      <c r="AC369" s="209"/>
      <c r="AD369" s="209"/>
    </row>
    <row r="370" spans="1:30" ht="15.75" customHeight="1">
      <c r="A370" s="210"/>
      <c r="B370" s="210"/>
      <c r="C370" s="210"/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</row>
    <row r="371" spans="1:30" ht="15.75" customHeight="1">
      <c r="A371" s="210"/>
      <c r="B371" s="210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</row>
    <row r="372" spans="1:30" ht="15.75" customHeight="1">
      <c r="A372" s="210"/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0"/>
      <c r="M372" s="210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</row>
    <row r="373" spans="1:30" ht="15.75" customHeight="1">
      <c r="A373" s="210"/>
      <c r="B373" s="210"/>
      <c r="C373" s="210"/>
      <c r="D373" s="210"/>
      <c r="E373" s="210"/>
      <c r="F373" s="210"/>
      <c r="G373" s="210"/>
      <c r="H373" s="210"/>
      <c r="I373" s="210"/>
      <c r="J373" s="210"/>
      <c r="K373" s="210"/>
      <c r="L373" s="210"/>
      <c r="M373" s="210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</row>
    <row r="374" spans="1:30" ht="15.75" customHeight="1">
      <c r="A374" s="210"/>
      <c r="B374" s="210"/>
      <c r="C374" s="210"/>
      <c r="D374" s="210"/>
      <c r="E374" s="210"/>
      <c r="F374" s="210"/>
      <c r="G374" s="210"/>
      <c r="H374" s="210"/>
      <c r="I374" s="210"/>
      <c r="J374" s="210"/>
      <c r="K374" s="210"/>
      <c r="L374" s="210"/>
      <c r="M374" s="210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</row>
    <row r="375" spans="1:30" ht="15.75" customHeight="1">
      <c r="A375" s="210"/>
      <c r="B375" s="210"/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  <c r="AA375" s="209"/>
      <c r="AB375" s="209"/>
      <c r="AC375" s="209"/>
      <c r="AD375" s="209"/>
    </row>
    <row r="376" spans="1:30" ht="15.75" customHeight="1">
      <c r="A376" s="210"/>
      <c r="B376" s="210"/>
      <c r="C376" s="210"/>
      <c r="D376" s="210"/>
      <c r="E376" s="210"/>
      <c r="F376" s="210"/>
      <c r="G376" s="210"/>
      <c r="H376" s="210"/>
      <c r="I376" s="210"/>
      <c r="J376" s="210"/>
      <c r="K376" s="210"/>
      <c r="L376" s="210"/>
      <c r="M376" s="210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  <c r="AA376" s="209"/>
      <c r="AB376" s="209"/>
      <c r="AC376" s="209"/>
      <c r="AD376" s="209"/>
    </row>
    <row r="377" spans="1:30" ht="15.75" customHeight="1">
      <c r="A377" s="210"/>
      <c r="B377" s="210"/>
      <c r="C377" s="210"/>
      <c r="D377" s="210"/>
      <c r="E377" s="210"/>
      <c r="F377" s="210"/>
      <c r="G377" s="210"/>
      <c r="H377" s="210"/>
      <c r="I377" s="210"/>
      <c r="J377" s="210"/>
      <c r="K377" s="210"/>
      <c r="L377" s="210"/>
      <c r="M377" s="210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  <c r="AA377" s="209"/>
      <c r="AB377" s="209"/>
      <c r="AC377" s="209"/>
      <c r="AD377" s="209"/>
    </row>
    <row r="378" spans="1:30" ht="15.75" customHeight="1">
      <c r="A378" s="210"/>
      <c r="B378" s="210"/>
      <c r="C378" s="210"/>
      <c r="D378" s="210"/>
      <c r="E378" s="210"/>
      <c r="F378" s="210"/>
      <c r="G378" s="210"/>
      <c r="H378" s="210"/>
      <c r="I378" s="210"/>
      <c r="J378" s="210"/>
      <c r="K378" s="210"/>
      <c r="L378" s="210"/>
      <c r="M378" s="210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  <c r="AA378" s="209"/>
      <c r="AB378" s="209"/>
      <c r="AC378" s="209"/>
      <c r="AD378" s="209"/>
    </row>
    <row r="379" spans="1:30" ht="15.75" customHeight="1">
      <c r="A379" s="210"/>
      <c r="B379" s="210"/>
      <c r="C379" s="210"/>
      <c r="D379" s="210"/>
      <c r="E379" s="210"/>
      <c r="F379" s="210"/>
      <c r="G379" s="210"/>
      <c r="H379" s="210"/>
      <c r="I379" s="210"/>
      <c r="J379" s="210"/>
      <c r="K379" s="210"/>
      <c r="L379" s="210"/>
      <c r="M379" s="210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  <c r="AA379" s="209"/>
      <c r="AB379" s="209"/>
      <c r="AC379" s="209"/>
      <c r="AD379" s="209"/>
    </row>
    <row r="380" spans="1:30" ht="15.75" customHeight="1">
      <c r="A380" s="210"/>
      <c r="B380" s="210"/>
      <c r="C380" s="210"/>
      <c r="D380" s="210"/>
      <c r="E380" s="210"/>
      <c r="F380" s="210"/>
      <c r="G380" s="210"/>
      <c r="H380" s="210"/>
      <c r="I380" s="210"/>
      <c r="J380" s="210"/>
      <c r="K380" s="210"/>
      <c r="L380" s="210"/>
      <c r="M380" s="210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  <c r="AA380" s="209"/>
      <c r="AB380" s="209"/>
      <c r="AC380" s="209"/>
      <c r="AD380" s="209"/>
    </row>
    <row r="381" spans="1:30" ht="15.75" customHeight="1">
      <c r="A381" s="210"/>
      <c r="B381" s="210"/>
      <c r="C381" s="210"/>
      <c r="D381" s="210"/>
      <c r="E381" s="210"/>
      <c r="F381" s="210"/>
      <c r="G381" s="210"/>
      <c r="H381" s="210"/>
      <c r="I381" s="210"/>
      <c r="J381" s="210"/>
      <c r="K381" s="210"/>
      <c r="L381" s="210"/>
      <c r="M381" s="210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  <c r="AA381" s="209"/>
      <c r="AB381" s="209"/>
      <c r="AC381" s="209"/>
      <c r="AD381" s="209"/>
    </row>
    <row r="382" spans="1:30" ht="15.75" customHeight="1">
      <c r="A382" s="210"/>
      <c r="B382" s="210"/>
      <c r="C382" s="210"/>
      <c r="D382" s="210"/>
      <c r="E382" s="210"/>
      <c r="F382" s="210"/>
      <c r="G382" s="210"/>
      <c r="H382" s="210"/>
      <c r="I382" s="210"/>
      <c r="J382" s="210"/>
      <c r="K382" s="210"/>
      <c r="L382" s="210"/>
      <c r="M382" s="210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  <c r="AA382" s="209"/>
      <c r="AB382" s="209"/>
      <c r="AC382" s="209"/>
      <c r="AD382" s="209"/>
    </row>
    <row r="383" spans="1:30" ht="15.75" customHeight="1">
      <c r="A383" s="210"/>
      <c r="B383" s="210"/>
      <c r="C383" s="210"/>
      <c r="D383" s="210"/>
      <c r="E383" s="210"/>
      <c r="F383" s="210"/>
      <c r="G383" s="210"/>
      <c r="H383" s="210"/>
      <c r="I383" s="210"/>
      <c r="J383" s="210"/>
      <c r="K383" s="210"/>
      <c r="L383" s="210"/>
      <c r="M383" s="210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  <c r="AA383" s="209"/>
      <c r="AB383" s="209"/>
      <c r="AC383" s="209"/>
      <c r="AD383" s="209"/>
    </row>
    <row r="384" spans="1:30" ht="15.75" customHeight="1">
      <c r="A384" s="210"/>
      <c r="B384" s="210"/>
      <c r="C384" s="210"/>
      <c r="D384" s="210"/>
      <c r="E384" s="210"/>
      <c r="F384" s="210"/>
      <c r="G384" s="210"/>
      <c r="H384" s="210"/>
      <c r="I384" s="210"/>
      <c r="J384" s="210"/>
      <c r="K384" s="210"/>
      <c r="L384" s="210"/>
      <c r="M384" s="210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</row>
    <row r="385" spans="1:30" ht="15.75" customHeight="1">
      <c r="A385" s="210"/>
      <c r="B385" s="210"/>
      <c r="C385" s="210"/>
      <c r="D385" s="210"/>
      <c r="E385" s="210"/>
      <c r="F385" s="210"/>
      <c r="G385" s="210"/>
      <c r="H385" s="210"/>
      <c r="I385" s="210"/>
      <c r="J385" s="210"/>
      <c r="K385" s="210"/>
      <c r="L385" s="210"/>
      <c r="M385" s="210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</row>
    <row r="386" spans="1:30" ht="15.75" customHeight="1">
      <c r="A386" s="210"/>
      <c r="B386" s="210"/>
      <c r="C386" s="210"/>
      <c r="D386" s="210"/>
      <c r="E386" s="210"/>
      <c r="F386" s="210"/>
      <c r="G386" s="210"/>
      <c r="H386" s="210"/>
      <c r="I386" s="210"/>
      <c r="J386" s="210"/>
      <c r="K386" s="210"/>
      <c r="L386" s="210"/>
      <c r="M386" s="210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</row>
    <row r="387" spans="1:30" ht="15.75" customHeight="1">
      <c r="A387" s="210"/>
      <c r="B387" s="210"/>
      <c r="C387" s="210"/>
      <c r="D387" s="210"/>
      <c r="E387" s="210"/>
      <c r="F387" s="210"/>
      <c r="G387" s="210"/>
      <c r="H387" s="210"/>
      <c r="I387" s="210"/>
      <c r="J387" s="210"/>
      <c r="K387" s="210"/>
      <c r="L387" s="210"/>
      <c r="M387" s="210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</row>
    <row r="388" spans="1:30" ht="15.75" customHeight="1">
      <c r="A388" s="210"/>
      <c r="B388" s="210"/>
      <c r="C388" s="210"/>
      <c r="D388" s="210"/>
      <c r="E388" s="210"/>
      <c r="F388" s="210"/>
      <c r="G388" s="210"/>
      <c r="H388" s="210"/>
      <c r="I388" s="210"/>
      <c r="J388" s="210"/>
      <c r="K388" s="210"/>
      <c r="L388" s="210"/>
      <c r="M388" s="210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</row>
    <row r="389" spans="1:30" ht="15.75" customHeight="1">
      <c r="A389" s="210"/>
      <c r="B389" s="210"/>
      <c r="C389" s="210"/>
      <c r="D389" s="210"/>
      <c r="E389" s="210"/>
      <c r="F389" s="210"/>
      <c r="G389" s="210"/>
      <c r="H389" s="210"/>
      <c r="I389" s="210"/>
      <c r="J389" s="210"/>
      <c r="K389" s="210"/>
      <c r="L389" s="210"/>
      <c r="M389" s="210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  <c r="AA389" s="209"/>
      <c r="AB389" s="209"/>
      <c r="AC389" s="209"/>
      <c r="AD389" s="209"/>
    </row>
    <row r="390" spans="1:30" ht="15.75" customHeight="1">
      <c r="A390" s="210"/>
      <c r="B390" s="210"/>
      <c r="C390" s="210"/>
      <c r="D390" s="210"/>
      <c r="E390" s="210"/>
      <c r="F390" s="210"/>
      <c r="G390" s="210"/>
      <c r="H390" s="210"/>
      <c r="I390" s="210"/>
      <c r="J390" s="210"/>
      <c r="K390" s="210"/>
      <c r="L390" s="210"/>
      <c r="M390" s="210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  <c r="AA390" s="209"/>
      <c r="AB390" s="209"/>
      <c r="AC390" s="209"/>
      <c r="AD390" s="209"/>
    </row>
    <row r="391" spans="1:30" ht="15.75" customHeight="1">
      <c r="A391" s="210"/>
      <c r="B391" s="210"/>
      <c r="C391" s="210"/>
      <c r="D391" s="210"/>
      <c r="E391" s="210"/>
      <c r="F391" s="210"/>
      <c r="G391" s="210"/>
      <c r="H391" s="210"/>
      <c r="I391" s="210"/>
      <c r="J391" s="210"/>
      <c r="K391" s="210"/>
      <c r="L391" s="210"/>
      <c r="M391" s="210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  <c r="AA391" s="209"/>
      <c r="AB391" s="209"/>
      <c r="AC391" s="209"/>
      <c r="AD391" s="209"/>
    </row>
    <row r="392" spans="1:30" ht="15.75" customHeight="1">
      <c r="A392" s="210"/>
      <c r="B392" s="210"/>
      <c r="C392" s="210"/>
      <c r="D392" s="210"/>
      <c r="E392" s="210"/>
      <c r="F392" s="210"/>
      <c r="G392" s="210"/>
      <c r="H392" s="210"/>
      <c r="I392" s="210"/>
      <c r="J392" s="210"/>
      <c r="K392" s="210"/>
      <c r="L392" s="210"/>
      <c r="M392" s="210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  <c r="AA392" s="209"/>
      <c r="AB392" s="209"/>
      <c r="AC392" s="209"/>
      <c r="AD392" s="209"/>
    </row>
    <row r="393" spans="1:30" ht="15.75" customHeight="1">
      <c r="A393" s="210"/>
      <c r="B393" s="210"/>
      <c r="C393" s="210"/>
      <c r="D393" s="210"/>
      <c r="E393" s="210"/>
      <c r="F393" s="210"/>
      <c r="G393" s="210"/>
      <c r="H393" s="210"/>
      <c r="I393" s="210"/>
      <c r="J393" s="210"/>
      <c r="K393" s="210"/>
      <c r="L393" s="210"/>
      <c r="M393" s="210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  <c r="AA393" s="209"/>
      <c r="AB393" s="209"/>
      <c r="AC393" s="209"/>
      <c r="AD393" s="209"/>
    </row>
    <row r="394" spans="1:30" ht="15.75" customHeight="1">
      <c r="A394" s="210"/>
      <c r="B394" s="210"/>
      <c r="C394" s="210"/>
      <c r="D394" s="210"/>
      <c r="E394" s="210"/>
      <c r="F394" s="210"/>
      <c r="G394" s="210"/>
      <c r="H394" s="210"/>
      <c r="I394" s="210"/>
      <c r="J394" s="210"/>
      <c r="K394" s="210"/>
      <c r="L394" s="210"/>
      <c r="M394" s="210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  <c r="AA394" s="209"/>
      <c r="AB394" s="209"/>
      <c r="AC394" s="209"/>
      <c r="AD394" s="209"/>
    </row>
    <row r="395" spans="1:30" ht="15.75" customHeight="1">
      <c r="A395" s="210"/>
      <c r="B395" s="210"/>
      <c r="C395" s="210"/>
      <c r="D395" s="210"/>
      <c r="E395" s="210"/>
      <c r="F395" s="210"/>
      <c r="G395" s="210"/>
      <c r="H395" s="210"/>
      <c r="I395" s="210"/>
      <c r="J395" s="210"/>
      <c r="K395" s="210"/>
      <c r="L395" s="210"/>
      <c r="M395" s="210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  <c r="AA395" s="209"/>
      <c r="AB395" s="209"/>
      <c r="AC395" s="209"/>
      <c r="AD395" s="209"/>
    </row>
    <row r="396" spans="1:30" ht="15.75" customHeight="1">
      <c r="A396" s="210"/>
      <c r="B396" s="210"/>
      <c r="C396" s="210"/>
      <c r="D396" s="210"/>
      <c r="E396" s="210"/>
      <c r="F396" s="210"/>
      <c r="G396" s="210"/>
      <c r="H396" s="210"/>
      <c r="I396" s="210"/>
      <c r="J396" s="210"/>
      <c r="K396" s="210"/>
      <c r="L396" s="210"/>
      <c r="M396" s="210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  <c r="AA396" s="209"/>
      <c r="AB396" s="209"/>
      <c r="AC396" s="209"/>
      <c r="AD396" s="209"/>
    </row>
    <row r="397" spans="1:30" ht="15.75" customHeight="1">
      <c r="A397" s="210"/>
      <c r="B397" s="210"/>
      <c r="C397" s="210"/>
      <c r="D397" s="210"/>
      <c r="E397" s="210"/>
      <c r="F397" s="210"/>
      <c r="G397" s="210"/>
      <c r="H397" s="210"/>
      <c r="I397" s="210"/>
      <c r="J397" s="210"/>
      <c r="K397" s="210"/>
      <c r="L397" s="210"/>
      <c r="M397" s="210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  <c r="AA397" s="209"/>
      <c r="AB397" s="209"/>
      <c r="AC397" s="209"/>
      <c r="AD397" s="209"/>
    </row>
    <row r="398" spans="1:30" ht="15.75" customHeight="1">
      <c r="A398" s="210"/>
      <c r="B398" s="210"/>
      <c r="C398" s="210"/>
      <c r="D398" s="210"/>
      <c r="E398" s="210"/>
      <c r="F398" s="210"/>
      <c r="G398" s="210"/>
      <c r="H398" s="210"/>
      <c r="I398" s="210"/>
      <c r="J398" s="210"/>
      <c r="K398" s="210"/>
      <c r="L398" s="210"/>
      <c r="M398" s="210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  <c r="AA398" s="209"/>
      <c r="AB398" s="209"/>
      <c r="AC398" s="209"/>
      <c r="AD398" s="209"/>
    </row>
    <row r="399" spans="1:30" ht="15.75" customHeight="1">
      <c r="A399" s="210"/>
      <c r="B399" s="210"/>
      <c r="C399" s="210"/>
      <c r="D399" s="210"/>
      <c r="E399" s="210"/>
      <c r="F399" s="210"/>
      <c r="G399" s="210"/>
      <c r="H399" s="210"/>
      <c r="I399" s="210"/>
      <c r="J399" s="210"/>
      <c r="K399" s="210"/>
      <c r="L399" s="210"/>
      <c r="M399" s="210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  <c r="AA399" s="209"/>
      <c r="AB399" s="209"/>
      <c r="AC399" s="209"/>
      <c r="AD399" s="209"/>
    </row>
    <row r="400" spans="1:30" ht="15.75" customHeight="1">
      <c r="A400" s="210"/>
      <c r="B400" s="210"/>
      <c r="C400" s="210"/>
      <c r="D400" s="210"/>
      <c r="E400" s="210"/>
      <c r="F400" s="210"/>
      <c r="G400" s="210"/>
      <c r="H400" s="210"/>
      <c r="I400" s="210"/>
      <c r="J400" s="210"/>
      <c r="K400" s="210"/>
      <c r="L400" s="210"/>
      <c r="M400" s="210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  <c r="AA400" s="209"/>
      <c r="AB400" s="209"/>
      <c r="AC400" s="209"/>
      <c r="AD400" s="209"/>
    </row>
    <row r="401" spans="1:30" ht="15.75" customHeight="1">
      <c r="A401" s="210"/>
      <c r="B401" s="210"/>
      <c r="C401" s="210"/>
      <c r="D401" s="210"/>
      <c r="E401" s="210"/>
      <c r="F401" s="210"/>
      <c r="G401" s="210"/>
      <c r="H401" s="210"/>
      <c r="I401" s="210"/>
      <c r="J401" s="210"/>
      <c r="K401" s="210"/>
      <c r="L401" s="210"/>
      <c r="M401" s="210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  <c r="AA401" s="209"/>
      <c r="AB401" s="209"/>
      <c r="AC401" s="209"/>
      <c r="AD401" s="209"/>
    </row>
    <row r="402" spans="1:30" ht="15.75" customHeight="1">
      <c r="A402" s="210"/>
      <c r="B402" s="210"/>
      <c r="C402" s="210"/>
      <c r="D402" s="210"/>
      <c r="E402" s="210"/>
      <c r="F402" s="210"/>
      <c r="G402" s="210"/>
      <c r="H402" s="210"/>
      <c r="I402" s="210"/>
      <c r="J402" s="210"/>
      <c r="K402" s="210"/>
      <c r="L402" s="210"/>
      <c r="M402" s="210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  <c r="AA402" s="209"/>
      <c r="AB402" s="209"/>
      <c r="AC402" s="209"/>
      <c r="AD402" s="209"/>
    </row>
    <row r="403" spans="1:30" ht="15.75" customHeight="1">
      <c r="A403" s="210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0"/>
      <c r="M403" s="210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  <c r="AA403" s="209"/>
      <c r="AB403" s="209"/>
      <c r="AC403" s="209"/>
      <c r="AD403" s="209"/>
    </row>
    <row r="404" spans="1:30" ht="15.75" customHeight="1">
      <c r="A404" s="210"/>
      <c r="B404" s="210"/>
      <c r="C404" s="210"/>
      <c r="D404" s="210"/>
      <c r="E404" s="210"/>
      <c r="F404" s="210"/>
      <c r="G404" s="210"/>
      <c r="H404" s="210"/>
      <c r="I404" s="210"/>
      <c r="J404" s="210"/>
      <c r="K404" s="210"/>
      <c r="L404" s="210"/>
      <c r="M404" s="210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  <c r="AA404" s="209"/>
      <c r="AB404" s="209"/>
      <c r="AC404" s="209"/>
      <c r="AD404" s="209"/>
    </row>
    <row r="405" spans="1:30" ht="15.75" customHeight="1">
      <c r="A405" s="210"/>
      <c r="B405" s="210"/>
      <c r="C405" s="210"/>
      <c r="D405" s="210"/>
      <c r="E405" s="210"/>
      <c r="F405" s="210"/>
      <c r="G405" s="210"/>
      <c r="H405" s="210"/>
      <c r="I405" s="210"/>
      <c r="J405" s="210"/>
      <c r="K405" s="210"/>
      <c r="L405" s="210"/>
      <c r="M405" s="210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  <c r="AA405" s="209"/>
      <c r="AB405" s="209"/>
      <c r="AC405" s="209"/>
      <c r="AD405" s="209"/>
    </row>
    <row r="406" spans="1:30" ht="15.75" customHeight="1">
      <c r="A406" s="210"/>
      <c r="B406" s="210"/>
      <c r="C406" s="210"/>
      <c r="D406" s="210"/>
      <c r="E406" s="210"/>
      <c r="F406" s="210"/>
      <c r="G406" s="210"/>
      <c r="H406" s="210"/>
      <c r="I406" s="210"/>
      <c r="J406" s="210"/>
      <c r="K406" s="210"/>
      <c r="L406" s="210"/>
      <c r="M406" s="210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  <c r="AC406" s="209"/>
      <c r="AD406" s="209"/>
    </row>
    <row r="407" spans="1:30" ht="15.75" customHeight="1">
      <c r="A407" s="210"/>
      <c r="B407" s="210"/>
      <c r="C407" s="210"/>
      <c r="D407" s="210"/>
      <c r="E407" s="210"/>
      <c r="F407" s="210"/>
      <c r="G407" s="210"/>
      <c r="H407" s="210"/>
      <c r="I407" s="210"/>
      <c r="J407" s="210"/>
      <c r="K407" s="210"/>
      <c r="L407" s="210"/>
      <c r="M407" s="210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  <c r="AA407" s="209"/>
      <c r="AB407" s="209"/>
      <c r="AC407" s="209"/>
      <c r="AD407" s="209"/>
    </row>
    <row r="408" spans="1:30" ht="15.75" customHeight="1">
      <c r="A408" s="210"/>
      <c r="B408" s="210"/>
      <c r="C408" s="210"/>
      <c r="D408" s="210"/>
      <c r="E408" s="210"/>
      <c r="F408" s="210"/>
      <c r="G408" s="210"/>
      <c r="H408" s="210"/>
      <c r="I408" s="210"/>
      <c r="J408" s="210"/>
      <c r="K408" s="210"/>
      <c r="L408" s="210"/>
      <c r="M408" s="210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  <c r="AA408" s="209"/>
      <c r="AB408" s="209"/>
      <c r="AC408" s="209"/>
      <c r="AD408" s="209"/>
    </row>
    <row r="409" spans="1:30" ht="15.75" customHeight="1">
      <c r="A409" s="210"/>
      <c r="B409" s="210"/>
      <c r="C409" s="210"/>
      <c r="D409" s="210"/>
      <c r="E409" s="210"/>
      <c r="F409" s="210"/>
      <c r="G409" s="210"/>
      <c r="H409" s="210"/>
      <c r="I409" s="210"/>
      <c r="J409" s="210"/>
      <c r="K409" s="210"/>
      <c r="L409" s="210"/>
      <c r="M409" s="210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  <c r="AA409" s="209"/>
      <c r="AB409" s="209"/>
      <c r="AC409" s="209"/>
      <c r="AD409" s="209"/>
    </row>
    <row r="410" spans="1:30" ht="15.75" customHeight="1">
      <c r="A410" s="210"/>
      <c r="B410" s="210"/>
      <c r="C410" s="210"/>
      <c r="D410" s="210"/>
      <c r="E410" s="210"/>
      <c r="F410" s="210"/>
      <c r="G410" s="210"/>
      <c r="H410" s="210"/>
      <c r="I410" s="210"/>
      <c r="J410" s="210"/>
      <c r="K410" s="210"/>
      <c r="L410" s="210"/>
      <c r="M410" s="210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  <c r="AA410" s="209"/>
      <c r="AB410" s="209"/>
      <c r="AC410" s="209"/>
      <c r="AD410" s="209"/>
    </row>
    <row r="411" spans="1:30" ht="15.75" customHeight="1">
      <c r="A411" s="210"/>
      <c r="B411" s="210"/>
      <c r="C411" s="210"/>
      <c r="D411" s="210"/>
      <c r="E411" s="210"/>
      <c r="F411" s="210"/>
      <c r="G411" s="210"/>
      <c r="H411" s="210"/>
      <c r="I411" s="210"/>
      <c r="J411" s="210"/>
      <c r="K411" s="210"/>
      <c r="L411" s="210"/>
      <c r="M411" s="210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  <c r="AA411" s="209"/>
      <c r="AB411" s="209"/>
      <c r="AC411" s="209"/>
      <c r="AD411" s="209"/>
    </row>
    <row r="412" spans="1:30" ht="15.75" customHeight="1">
      <c r="A412" s="210"/>
      <c r="B412" s="210"/>
      <c r="C412" s="210"/>
      <c r="D412" s="210"/>
      <c r="E412" s="210"/>
      <c r="F412" s="210"/>
      <c r="G412" s="210"/>
      <c r="H412" s="210"/>
      <c r="I412" s="210"/>
      <c r="J412" s="210"/>
      <c r="K412" s="210"/>
      <c r="L412" s="210"/>
      <c r="M412" s="210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</row>
    <row r="413" spans="1:30" ht="15.75" customHeight="1">
      <c r="A413" s="210"/>
      <c r="B413" s="210"/>
      <c r="C413" s="210"/>
      <c r="D413" s="210"/>
      <c r="E413" s="210"/>
      <c r="F413" s="210"/>
      <c r="G413" s="210"/>
      <c r="H413" s="210"/>
      <c r="I413" s="210"/>
      <c r="J413" s="210"/>
      <c r="K413" s="210"/>
      <c r="L413" s="210"/>
      <c r="M413" s="210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</row>
    <row r="414" spans="1:30" ht="15.75" customHeight="1">
      <c r="A414" s="210"/>
      <c r="B414" s="210"/>
      <c r="C414" s="210"/>
      <c r="D414" s="210"/>
      <c r="E414" s="210"/>
      <c r="F414" s="210"/>
      <c r="G414" s="210"/>
      <c r="H414" s="210"/>
      <c r="I414" s="210"/>
      <c r="J414" s="210"/>
      <c r="K414" s="210"/>
      <c r="L414" s="210"/>
      <c r="M414" s="210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</row>
    <row r="415" spans="1:30" ht="15.75" customHeight="1">
      <c r="A415" s="210"/>
      <c r="B415" s="210"/>
      <c r="C415" s="210"/>
      <c r="D415" s="210"/>
      <c r="E415" s="210"/>
      <c r="F415" s="210"/>
      <c r="G415" s="210"/>
      <c r="H415" s="210"/>
      <c r="I415" s="210"/>
      <c r="J415" s="210"/>
      <c r="K415" s="210"/>
      <c r="L415" s="210"/>
      <c r="M415" s="210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</row>
    <row r="416" spans="1:30" ht="15.75" customHeight="1">
      <c r="A416" s="210"/>
      <c r="B416" s="210"/>
      <c r="C416" s="210"/>
      <c r="D416" s="210"/>
      <c r="E416" s="210"/>
      <c r="F416" s="210"/>
      <c r="G416" s="210"/>
      <c r="H416" s="210"/>
      <c r="I416" s="210"/>
      <c r="J416" s="210"/>
      <c r="K416" s="210"/>
      <c r="L416" s="210"/>
      <c r="M416" s="210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</row>
    <row r="417" spans="1:30" ht="15.75" customHeight="1">
      <c r="A417" s="210"/>
      <c r="B417" s="210"/>
      <c r="C417" s="210"/>
      <c r="D417" s="210"/>
      <c r="E417" s="210"/>
      <c r="F417" s="210"/>
      <c r="G417" s="210"/>
      <c r="H417" s="210"/>
      <c r="I417" s="210"/>
      <c r="J417" s="210"/>
      <c r="K417" s="210"/>
      <c r="L417" s="210"/>
      <c r="M417" s="210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  <c r="AA417" s="209"/>
      <c r="AB417" s="209"/>
      <c r="AC417" s="209"/>
      <c r="AD417" s="209"/>
    </row>
    <row r="418" spans="1:30" ht="15.75" customHeight="1">
      <c r="A418" s="210"/>
      <c r="B418" s="210"/>
      <c r="C418" s="210"/>
      <c r="D418" s="210"/>
      <c r="E418" s="210"/>
      <c r="F418" s="210"/>
      <c r="G418" s="210"/>
      <c r="H418" s="210"/>
      <c r="I418" s="210"/>
      <c r="J418" s="210"/>
      <c r="K418" s="210"/>
      <c r="L418" s="210"/>
      <c r="M418" s="210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  <c r="AA418" s="209"/>
      <c r="AB418" s="209"/>
      <c r="AC418" s="209"/>
      <c r="AD418" s="209"/>
    </row>
    <row r="419" spans="1:30" ht="15.75" customHeight="1">
      <c r="A419" s="210"/>
      <c r="B419" s="210"/>
      <c r="C419" s="210"/>
      <c r="D419" s="210"/>
      <c r="E419" s="210"/>
      <c r="F419" s="210"/>
      <c r="G419" s="210"/>
      <c r="H419" s="210"/>
      <c r="I419" s="210"/>
      <c r="J419" s="210"/>
      <c r="K419" s="210"/>
      <c r="L419" s="210"/>
      <c r="M419" s="210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  <c r="AA419" s="209"/>
      <c r="AB419" s="209"/>
      <c r="AC419" s="209"/>
      <c r="AD419" s="209"/>
    </row>
    <row r="420" spans="1:30" ht="15.75" customHeight="1">
      <c r="A420" s="210"/>
      <c r="B420" s="210"/>
      <c r="C420" s="210"/>
      <c r="D420" s="210"/>
      <c r="E420" s="210"/>
      <c r="F420" s="210"/>
      <c r="G420" s="210"/>
      <c r="H420" s="210"/>
      <c r="I420" s="210"/>
      <c r="J420" s="210"/>
      <c r="K420" s="210"/>
      <c r="L420" s="210"/>
      <c r="M420" s="210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  <c r="AA420" s="209"/>
      <c r="AB420" s="209"/>
      <c r="AC420" s="209"/>
      <c r="AD420" s="209"/>
    </row>
    <row r="421" spans="1:30" ht="15.75" customHeight="1">
      <c r="A421" s="210"/>
      <c r="B421" s="210"/>
      <c r="C421" s="210"/>
      <c r="D421" s="210"/>
      <c r="E421" s="210"/>
      <c r="F421" s="210"/>
      <c r="G421" s="210"/>
      <c r="H421" s="210"/>
      <c r="I421" s="210"/>
      <c r="J421" s="210"/>
      <c r="K421" s="210"/>
      <c r="L421" s="210"/>
      <c r="M421" s="210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  <c r="AA421" s="209"/>
      <c r="AB421" s="209"/>
      <c r="AC421" s="209"/>
      <c r="AD421" s="209"/>
    </row>
    <row r="422" spans="1:30" ht="15.75" customHeight="1">
      <c r="A422" s="210"/>
      <c r="B422" s="210"/>
      <c r="C422" s="210"/>
      <c r="D422" s="210"/>
      <c r="E422" s="210"/>
      <c r="F422" s="210"/>
      <c r="G422" s="210"/>
      <c r="H422" s="210"/>
      <c r="I422" s="210"/>
      <c r="J422" s="210"/>
      <c r="K422" s="210"/>
      <c r="L422" s="210"/>
      <c r="M422" s="210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  <c r="AA422" s="209"/>
      <c r="AB422" s="209"/>
      <c r="AC422" s="209"/>
      <c r="AD422" s="209"/>
    </row>
    <row r="423" spans="1:30" ht="15.75" customHeight="1">
      <c r="A423" s="210"/>
      <c r="B423" s="210"/>
      <c r="C423" s="210"/>
      <c r="D423" s="210"/>
      <c r="E423" s="210"/>
      <c r="F423" s="210"/>
      <c r="G423" s="210"/>
      <c r="H423" s="210"/>
      <c r="I423" s="210"/>
      <c r="J423" s="210"/>
      <c r="K423" s="210"/>
      <c r="L423" s="210"/>
      <c r="M423" s="210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  <c r="AA423" s="209"/>
      <c r="AB423" s="209"/>
      <c r="AC423" s="209"/>
      <c r="AD423" s="209"/>
    </row>
    <row r="424" spans="1:30" ht="15.75" customHeight="1">
      <c r="A424" s="210"/>
      <c r="B424" s="210"/>
      <c r="C424" s="210"/>
      <c r="D424" s="210"/>
      <c r="E424" s="210"/>
      <c r="F424" s="210"/>
      <c r="G424" s="210"/>
      <c r="H424" s="210"/>
      <c r="I424" s="210"/>
      <c r="J424" s="210"/>
      <c r="K424" s="210"/>
      <c r="L424" s="210"/>
      <c r="M424" s="210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  <c r="AA424" s="209"/>
      <c r="AB424" s="209"/>
      <c r="AC424" s="209"/>
      <c r="AD424" s="209"/>
    </row>
    <row r="425" spans="1:30" ht="15.75" customHeight="1">
      <c r="A425" s="210"/>
      <c r="B425" s="210"/>
      <c r="C425" s="210"/>
      <c r="D425" s="210"/>
      <c r="E425" s="210"/>
      <c r="F425" s="210"/>
      <c r="G425" s="210"/>
      <c r="H425" s="210"/>
      <c r="I425" s="210"/>
      <c r="J425" s="210"/>
      <c r="K425" s="210"/>
      <c r="L425" s="210"/>
      <c r="M425" s="210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  <c r="AA425" s="209"/>
      <c r="AB425" s="209"/>
      <c r="AC425" s="209"/>
      <c r="AD425" s="209"/>
    </row>
    <row r="426" spans="1:30" ht="15.75" customHeight="1">
      <c r="A426" s="210"/>
      <c r="B426" s="210"/>
      <c r="C426" s="210"/>
      <c r="D426" s="210"/>
      <c r="E426" s="210"/>
      <c r="F426" s="210"/>
      <c r="G426" s="210"/>
      <c r="H426" s="210"/>
      <c r="I426" s="210"/>
      <c r="J426" s="210"/>
      <c r="K426" s="210"/>
      <c r="L426" s="210"/>
      <c r="M426" s="210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  <c r="AA426" s="209"/>
      <c r="AB426" s="209"/>
      <c r="AC426" s="209"/>
      <c r="AD426" s="209"/>
    </row>
    <row r="427" spans="1:30" ht="15.75" customHeight="1">
      <c r="A427" s="210"/>
      <c r="B427" s="210"/>
      <c r="C427" s="210"/>
      <c r="D427" s="210"/>
      <c r="E427" s="210"/>
      <c r="F427" s="210"/>
      <c r="G427" s="210"/>
      <c r="H427" s="210"/>
      <c r="I427" s="210"/>
      <c r="J427" s="210"/>
      <c r="K427" s="210"/>
      <c r="L427" s="210"/>
      <c r="M427" s="210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  <c r="AA427" s="209"/>
      <c r="AB427" s="209"/>
      <c r="AC427" s="209"/>
      <c r="AD427" s="209"/>
    </row>
    <row r="428" spans="1:30" ht="15.75" customHeight="1">
      <c r="A428" s="210"/>
      <c r="B428" s="210"/>
      <c r="C428" s="210"/>
      <c r="D428" s="210"/>
      <c r="E428" s="210"/>
      <c r="F428" s="210"/>
      <c r="G428" s="210"/>
      <c r="H428" s="210"/>
      <c r="I428" s="210"/>
      <c r="J428" s="210"/>
      <c r="K428" s="210"/>
      <c r="L428" s="210"/>
      <c r="M428" s="210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  <c r="AA428" s="209"/>
      <c r="AB428" s="209"/>
      <c r="AC428" s="209"/>
      <c r="AD428" s="209"/>
    </row>
    <row r="429" spans="1:30" ht="15.75" customHeight="1">
      <c r="A429" s="210"/>
      <c r="B429" s="210"/>
      <c r="C429" s="210"/>
      <c r="D429" s="210"/>
      <c r="E429" s="210"/>
      <c r="F429" s="210"/>
      <c r="G429" s="210"/>
      <c r="H429" s="210"/>
      <c r="I429" s="210"/>
      <c r="J429" s="210"/>
      <c r="K429" s="210"/>
      <c r="L429" s="210"/>
      <c r="M429" s="210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  <c r="AA429" s="209"/>
      <c r="AB429" s="209"/>
      <c r="AC429" s="209"/>
      <c r="AD429" s="209"/>
    </row>
    <row r="430" spans="1:30" ht="15.75" customHeight="1">
      <c r="A430" s="210"/>
      <c r="B430" s="210"/>
      <c r="C430" s="210"/>
      <c r="D430" s="210"/>
      <c r="E430" s="210"/>
      <c r="F430" s="210"/>
      <c r="G430" s="210"/>
      <c r="H430" s="210"/>
      <c r="I430" s="210"/>
      <c r="J430" s="210"/>
      <c r="K430" s="210"/>
      <c r="L430" s="210"/>
      <c r="M430" s="210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  <c r="AA430" s="209"/>
      <c r="AB430" s="209"/>
      <c r="AC430" s="209"/>
      <c r="AD430" s="209"/>
    </row>
    <row r="431" spans="1:30" ht="15.75" customHeight="1">
      <c r="A431" s="210"/>
      <c r="B431" s="210"/>
      <c r="C431" s="210"/>
      <c r="D431" s="210"/>
      <c r="E431" s="210"/>
      <c r="F431" s="210"/>
      <c r="G431" s="210"/>
      <c r="H431" s="210"/>
      <c r="I431" s="210"/>
      <c r="J431" s="210"/>
      <c r="K431" s="210"/>
      <c r="L431" s="210"/>
      <c r="M431" s="210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  <c r="AA431" s="209"/>
      <c r="AB431" s="209"/>
      <c r="AC431" s="209"/>
      <c r="AD431" s="209"/>
    </row>
    <row r="432" spans="1:30" ht="15.75" customHeight="1">
      <c r="A432" s="210"/>
      <c r="B432" s="210"/>
      <c r="C432" s="210"/>
      <c r="D432" s="210"/>
      <c r="E432" s="210"/>
      <c r="F432" s="210"/>
      <c r="G432" s="210"/>
      <c r="H432" s="210"/>
      <c r="I432" s="210"/>
      <c r="J432" s="210"/>
      <c r="K432" s="210"/>
      <c r="L432" s="210"/>
      <c r="M432" s="210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  <c r="AA432" s="209"/>
      <c r="AB432" s="209"/>
      <c r="AC432" s="209"/>
      <c r="AD432" s="209"/>
    </row>
    <row r="433" spans="1:30" ht="15.75" customHeight="1">
      <c r="A433" s="210"/>
      <c r="B433" s="210"/>
      <c r="C433" s="210"/>
      <c r="D433" s="210"/>
      <c r="E433" s="210"/>
      <c r="F433" s="210"/>
      <c r="G433" s="210"/>
      <c r="H433" s="210"/>
      <c r="I433" s="210"/>
      <c r="J433" s="210"/>
      <c r="K433" s="210"/>
      <c r="L433" s="210"/>
      <c r="M433" s="210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  <c r="AA433" s="209"/>
      <c r="AB433" s="209"/>
      <c r="AC433" s="209"/>
      <c r="AD433" s="209"/>
    </row>
    <row r="434" spans="1:30" ht="15.75" customHeight="1">
      <c r="A434" s="210"/>
      <c r="B434" s="210"/>
      <c r="C434" s="210"/>
      <c r="D434" s="210"/>
      <c r="E434" s="210"/>
      <c r="F434" s="210"/>
      <c r="G434" s="210"/>
      <c r="H434" s="210"/>
      <c r="I434" s="210"/>
      <c r="J434" s="210"/>
      <c r="K434" s="210"/>
      <c r="L434" s="210"/>
      <c r="M434" s="210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  <c r="AA434" s="209"/>
      <c r="AB434" s="209"/>
      <c r="AC434" s="209"/>
      <c r="AD434" s="209"/>
    </row>
    <row r="435" spans="1:30" ht="15.75" customHeight="1">
      <c r="A435" s="210"/>
      <c r="B435" s="210"/>
      <c r="C435" s="210"/>
      <c r="D435" s="210"/>
      <c r="E435" s="210"/>
      <c r="F435" s="210"/>
      <c r="G435" s="210"/>
      <c r="H435" s="210"/>
      <c r="I435" s="210"/>
      <c r="J435" s="210"/>
      <c r="K435" s="210"/>
      <c r="L435" s="210"/>
      <c r="M435" s="210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  <c r="AA435" s="209"/>
      <c r="AB435" s="209"/>
      <c r="AC435" s="209"/>
      <c r="AD435" s="209"/>
    </row>
    <row r="436" spans="1:30" ht="15.75" customHeight="1">
      <c r="A436" s="210"/>
      <c r="B436" s="210"/>
      <c r="C436" s="210"/>
      <c r="D436" s="210"/>
      <c r="E436" s="210"/>
      <c r="F436" s="210"/>
      <c r="G436" s="210"/>
      <c r="H436" s="210"/>
      <c r="I436" s="210"/>
      <c r="J436" s="210"/>
      <c r="K436" s="210"/>
      <c r="L436" s="210"/>
      <c r="M436" s="210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  <c r="AA436" s="209"/>
      <c r="AB436" s="209"/>
      <c r="AC436" s="209"/>
      <c r="AD436" s="209"/>
    </row>
    <row r="437" spans="1:30" ht="15.75" customHeight="1">
      <c r="A437" s="210"/>
      <c r="B437" s="210"/>
      <c r="C437" s="210"/>
      <c r="D437" s="210"/>
      <c r="E437" s="210"/>
      <c r="F437" s="210"/>
      <c r="G437" s="210"/>
      <c r="H437" s="210"/>
      <c r="I437" s="210"/>
      <c r="J437" s="210"/>
      <c r="K437" s="210"/>
      <c r="L437" s="210"/>
      <c r="M437" s="210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  <c r="AA437" s="209"/>
      <c r="AB437" s="209"/>
      <c r="AC437" s="209"/>
      <c r="AD437" s="209"/>
    </row>
    <row r="438" spans="1:30" ht="15.75" customHeight="1">
      <c r="A438" s="210"/>
      <c r="B438" s="210"/>
      <c r="C438" s="210"/>
      <c r="D438" s="210"/>
      <c r="E438" s="210"/>
      <c r="F438" s="210"/>
      <c r="G438" s="210"/>
      <c r="H438" s="210"/>
      <c r="I438" s="210"/>
      <c r="J438" s="210"/>
      <c r="K438" s="210"/>
      <c r="L438" s="210"/>
      <c r="M438" s="210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  <c r="AA438" s="209"/>
      <c r="AB438" s="209"/>
      <c r="AC438" s="209"/>
      <c r="AD438" s="209"/>
    </row>
    <row r="439" spans="1:30" ht="15.75" customHeight="1">
      <c r="A439" s="210"/>
      <c r="B439" s="210"/>
      <c r="C439" s="210"/>
      <c r="D439" s="210"/>
      <c r="E439" s="210"/>
      <c r="F439" s="210"/>
      <c r="G439" s="210"/>
      <c r="H439" s="210"/>
      <c r="I439" s="210"/>
      <c r="J439" s="210"/>
      <c r="K439" s="210"/>
      <c r="L439" s="210"/>
      <c r="M439" s="210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  <c r="AA439" s="209"/>
      <c r="AB439" s="209"/>
      <c r="AC439" s="209"/>
      <c r="AD439" s="209"/>
    </row>
    <row r="440" spans="1:30" ht="15.75" customHeight="1">
      <c r="A440" s="210"/>
      <c r="B440" s="210"/>
      <c r="C440" s="210"/>
      <c r="D440" s="210"/>
      <c r="E440" s="210"/>
      <c r="F440" s="210"/>
      <c r="G440" s="210"/>
      <c r="H440" s="210"/>
      <c r="I440" s="210"/>
      <c r="J440" s="210"/>
      <c r="K440" s="210"/>
      <c r="L440" s="210"/>
      <c r="M440" s="210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  <c r="AA440" s="209"/>
      <c r="AB440" s="209"/>
      <c r="AC440" s="209"/>
      <c r="AD440" s="209"/>
    </row>
    <row r="441" spans="1:30" ht="15.75" customHeight="1">
      <c r="A441" s="210"/>
      <c r="B441" s="210"/>
      <c r="C441" s="210"/>
      <c r="D441" s="210"/>
      <c r="E441" s="210"/>
      <c r="F441" s="210"/>
      <c r="G441" s="210"/>
      <c r="H441" s="210"/>
      <c r="I441" s="210"/>
      <c r="J441" s="210"/>
      <c r="K441" s="210"/>
      <c r="L441" s="210"/>
      <c r="M441" s="210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  <c r="AA441" s="209"/>
      <c r="AB441" s="209"/>
      <c r="AC441" s="209"/>
      <c r="AD441" s="209"/>
    </row>
    <row r="442" spans="1:30" ht="15.75" customHeight="1">
      <c r="A442" s="210"/>
      <c r="B442" s="210"/>
      <c r="C442" s="210"/>
      <c r="D442" s="210"/>
      <c r="E442" s="210"/>
      <c r="F442" s="210"/>
      <c r="G442" s="210"/>
      <c r="H442" s="210"/>
      <c r="I442" s="210"/>
      <c r="J442" s="210"/>
      <c r="K442" s="210"/>
      <c r="L442" s="210"/>
      <c r="M442" s="210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  <c r="AA442" s="209"/>
      <c r="AB442" s="209"/>
      <c r="AC442" s="209"/>
      <c r="AD442" s="209"/>
    </row>
    <row r="443" spans="1:30" ht="15.75" customHeight="1">
      <c r="A443" s="210"/>
      <c r="B443" s="210"/>
      <c r="C443" s="210"/>
      <c r="D443" s="210"/>
      <c r="E443" s="210"/>
      <c r="F443" s="210"/>
      <c r="G443" s="210"/>
      <c r="H443" s="210"/>
      <c r="I443" s="210"/>
      <c r="J443" s="210"/>
      <c r="K443" s="210"/>
      <c r="L443" s="210"/>
      <c r="M443" s="210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  <c r="AA443" s="209"/>
      <c r="AB443" s="209"/>
      <c r="AC443" s="209"/>
      <c r="AD443" s="209"/>
    </row>
    <row r="444" spans="1:30" ht="15.75" customHeight="1">
      <c r="A444" s="210"/>
      <c r="B444" s="210"/>
      <c r="C444" s="210"/>
      <c r="D444" s="210"/>
      <c r="E444" s="210"/>
      <c r="F444" s="210"/>
      <c r="G444" s="210"/>
      <c r="H444" s="210"/>
      <c r="I444" s="210"/>
      <c r="J444" s="210"/>
      <c r="K444" s="210"/>
      <c r="L444" s="210"/>
      <c r="M444" s="210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  <c r="AA444" s="209"/>
      <c r="AB444" s="209"/>
      <c r="AC444" s="209"/>
      <c r="AD444" s="209"/>
    </row>
    <row r="445" spans="1:30" ht="15.75" customHeight="1">
      <c r="A445" s="210"/>
      <c r="B445" s="210"/>
      <c r="C445" s="210"/>
      <c r="D445" s="210"/>
      <c r="E445" s="210"/>
      <c r="F445" s="210"/>
      <c r="G445" s="210"/>
      <c r="H445" s="210"/>
      <c r="I445" s="210"/>
      <c r="J445" s="210"/>
      <c r="K445" s="210"/>
      <c r="L445" s="210"/>
      <c r="M445" s="210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  <c r="AA445" s="209"/>
      <c r="AB445" s="209"/>
      <c r="AC445" s="209"/>
      <c r="AD445" s="209"/>
    </row>
    <row r="446" spans="1:30" ht="15.75" customHeight="1">
      <c r="A446" s="210"/>
      <c r="B446" s="210"/>
      <c r="C446" s="210"/>
      <c r="D446" s="210"/>
      <c r="E446" s="210"/>
      <c r="F446" s="210"/>
      <c r="G446" s="210"/>
      <c r="H446" s="210"/>
      <c r="I446" s="210"/>
      <c r="J446" s="210"/>
      <c r="K446" s="210"/>
      <c r="L446" s="210"/>
      <c r="M446" s="210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  <c r="AA446" s="209"/>
      <c r="AB446" s="209"/>
      <c r="AC446" s="209"/>
      <c r="AD446" s="209"/>
    </row>
    <row r="447" spans="1:30" ht="15.75" customHeight="1">
      <c r="A447" s="210"/>
      <c r="B447" s="210"/>
      <c r="C447" s="210"/>
      <c r="D447" s="210"/>
      <c r="E447" s="210"/>
      <c r="F447" s="210"/>
      <c r="G447" s="210"/>
      <c r="H447" s="210"/>
      <c r="I447" s="210"/>
      <c r="J447" s="210"/>
      <c r="K447" s="210"/>
      <c r="L447" s="210"/>
      <c r="M447" s="210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  <c r="AA447" s="209"/>
      <c r="AB447" s="209"/>
      <c r="AC447" s="209"/>
      <c r="AD447" s="209"/>
    </row>
    <row r="448" spans="1:30" ht="15.75" customHeight="1">
      <c r="A448" s="210"/>
      <c r="B448" s="210"/>
      <c r="C448" s="210"/>
      <c r="D448" s="210"/>
      <c r="E448" s="210"/>
      <c r="F448" s="210"/>
      <c r="G448" s="210"/>
      <c r="H448" s="210"/>
      <c r="I448" s="210"/>
      <c r="J448" s="210"/>
      <c r="K448" s="210"/>
      <c r="L448" s="210"/>
      <c r="M448" s="210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  <c r="AA448" s="209"/>
      <c r="AB448" s="209"/>
      <c r="AC448" s="209"/>
      <c r="AD448" s="209"/>
    </row>
    <row r="449" spans="1:30" ht="15.75" customHeight="1">
      <c r="A449" s="210"/>
      <c r="B449" s="210"/>
      <c r="C449" s="210"/>
      <c r="D449" s="210"/>
      <c r="E449" s="210"/>
      <c r="F449" s="210"/>
      <c r="G449" s="210"/>
      <c r="H449" s="210"/>
      <c r="I449" s="210"/>
      <c r="J449" s="210"/>
      <c r="K449" s="210"/>
      <c r="L449" s="210"/>
      <c r="M449" s="210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  <c r="AA449" s="209"/>
      <c r="AB449" s="209"/>
      <c r="AC449" s="209"/>
      <c r="AD449" s="209"/>
    </row>
    <row r="450" spans="1:30" ht="15.75" customHeight="1">
      <c r="A450" s="210"/>
      <c r="B450" s="210"/>
      <c r="C450" s="210"/>
      <c r="D450" s="210"/>
      <c r="E450" s="210"/>
      <c r="F450" s="210"/>
      <c r="G450" s="210"/>
      <c r="H450" s="210"/>
      <c r="I450" s="210"/>
      <c r="J450" s="210"/>
      <c r="K450" s="210"/>
      <c r="L450" s="210"/>
      <c r="M450" s="210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  <c r="AA450" s="209"/>
      <c r="AB450" s="209"/>
      <c r="AC450" s="209"/>
      <c r="AD450" s="209"/>
    </row>
    <row r="451" spans="1:30" ht="15.75" customHeight="1">
      <c r="A451" s="210"/>
      <c r="B451" s="210"/>
      <c r="C451" s="210"/>
      <c r="D451" s="210"/>
      <c r="E451" s="210"/>
      <c r="F451" s="210"/>
      <c r="G451" s="210"/>
      <c r="H451" s="210"/>
      <c r="I451" s="210"/>
      <c r="J451" s="210"/>
      <c r="K451" s="210"/>
      <c r="L451" s="210"/>
      <c r="M451" s="210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  <c r="AA451" s="209"/>
      <c r="AB451" s="209"/>
      <c r="AC451" s="209"/>
      <c r="AD451" s="209"/>
    </row>
    <row r="452" spans="1:30" ht="15.75" customHeight="1">
      <c r="A452" s="210"/>
      <c r="B452" s="210"/>
      <c r="C452" s="210"/>
      <c r="D452" s="210"/>
      <c r="E452" s="210"/>
      <c r="F452" s="210"/>
      <c r="G452" s="210"/>
      <c r="H452" s="210"/>
      <c r="I452" s="210"/>
      <c r="J452" s="210"/>
      <c r="K452" s="210"/>
      <c r="L452" s="210"/>
      <c r="M452" s="210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  <c r="AA452" s="209"/>
      <c r="AB452" s="209"/>
      <c r="AC452" s="209"/>
      <c r="AD452" s="209"/>
    </row>
    <row r="453" spans="1:30" ht="15.75" customHeight="1">
      <c r="A453" s="210"/>
      <c r="B453" s="210"/>
      <c r="C453" s="210"/>
      <c r="D453" s="210"/>
      <c r="E453" s="210"/>
      <c r="F453" s="210"/>
      <c r="G453" s="210"/>
      <c r="H453" s="210"/>
      <c r="I453" s="210"/>
      <c r="J453" s="210"/>
      <c r="K453" s="210"/>
      <c r="L453" s="210"/>
      <c r="M453" s="210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  <c r="AA453" s="209"/>
      <c r="AB453" s="209"/>
      <c r="AC453" s="209"/>
      <c r="AD453" s="209"/>
    </row>
    <row r="454" spans="1:30" ht="15.75" customHeight="1">
      <c r="A454" s="210"/>
      <c r="B454" s="210"/>
      <c r="C454" s="210"/>
      <c r="D454" s="210"/>
      <c r="E454" s="210"/>
      <c r="F454" s="210"/>
      <c r="G454" s="210"/>
      <c r="H454" s="210"/>
      <c r="I454" s="210"/>
      <c r="J454" s="210"/>
      <c r="K454" s="210"/>
      <c r="L454" s="210"/>
      <c r="M454" s="210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</row>
    <row r="455" spans="1:30" ht="15.75" customHeight="1">
      <c r="A455" s="210"/>
      <c r="B455" s="210"/>
      <c r="C455" s="210"/>
      <c r="D455" s="210"/>
      <c r="E455" s="210"/>
      <c r="F455" s="210"/>
      <c r="G455" s="210"/>
      <c r="H455" s="210"/>
      <c r="I455" s="210"/>
      <c r="J455" s="210"/>
      <c r="K455" s="210"/>
      <c r="L455" s="210"/>
      <c r="M455" s="210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</row>
    <row r="456" spans="1:30" ht="15.75" customHeight="1">
      <c r="A456" s="210"/>
      <c r="B456" s="210"/>
      <c r="C456" s="210"/>
      <c r="D456" s="210"/>
      <c r="E456" s="210"/>
      <c r="F456" s="210"/>
      <c r="G456" s="210"/>
      <c r="H456" s="210"/>
      <c r="I456" s="210"/>
      <c r="J456" s="210"/>
      <c r="K456" s="210"/>
      <c r="L456" s="210"/>
      <c r="M456" s="210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</row>
    <row r="457" spans="1:30" ht="15.75" customHeight="1">
      <c r="A457" s="210"/>
      <c r="B457" s="210"/>
      <c r="C457" s="210"/>
      <c r="D457" s="210"/>
      <c r="E457" s="210"/>
      <c r="F457" s="210"/>
      <c r="G457" s="210"/>
      <c r="H457" s="210"/>
      <c r="I457" s="210"/>
      <c r="J457" s="210"/>
      <c r="K457" s="210"/>
      <c r="L457" s="210"/>
      <c r="M457" s="210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</row>
    <row r="458" spans="1:30" ht="15.75" customHeight="1">
      <c r="A458" s="210"/>
      <c r="B458" s="210"/>
      <c r="C458" s="210"/>
      <c r="D458" s="210"/>
      <c r="E458" s="210"/>
      <c r="F458" s="210"/>
      <c r="G458" s="210"/>
      <c r="H458" s="210"/>
      <c r="I458" s="210"/>
      <c r="J458" s="210"/>
      <c r="K458" s="210"/>
      <c r="L458" s="210"/>
      <c r="M458" s="210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</row>
    <row r="459" spans="1:30" ht="15.75" customHeight="1">
      <c r="A459" s="210"/>
      <c r="B459" s="210"/>
      <c r="C459" s="210"/>
      <c r="D459" s="210"/>
      <c r="E459" s="210"/>
      <c r="F459" s="210"/>
      <c r="G459" s="210"/>
      <c r="H459" s="210"/>
      <c r="I459" s="210"/>
      <c r="J459" s="210"/>
      <c r="K459" s="210"/>
      <c r="L459" s="210"/>
      <c r="M459" s="210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  <c r="AA459" s="209"/>
      <c r="AB459" s="209"/>
      <c r="AC459" s="209"/>
      <c r="AD459" s="209"/>
    </row>
    <row r="460" spans="1:30" ht="15.75" customHeight="1">
      <c r="A460" s="210"/>
      <c r="B460" s="210"/>
      <c r="C460" s="210"/>
      <c r="D460" s="210"/>
      <c r="E460" s="210"/>
      <c r="F460" s="210"/>
      <c r="G460" s="210"/>
      <c r="H460" s="210"/>
      <c r="I460" s="210"/>
      <c r="J460" s="210"/>
      <c r="K460" s="210"/>
      <c r="L460" s="210"/>
      <c r="M460" s="210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  <c r="AA460" s="209"/>
      <c r="AB460" s="209"/>
      <c r="AC460" s="209"/>
      <c r="AD460" s="209"/>
    </row>
    <row r="461" spans="1:30" ht="15.75" customHeight="1">
      <c r="A461" s="210"/>
      <c r="B461" s="210"/>
      <c r="C461" s="210"/>
      <c r="D461" s="210"/>
      <c r="E461" s="210"/>
      <c r="F461" s="210"/>
      <c r="G461" s="210"/>
      <c r="H461" s="210"/>
      <c r="I461" s="210"/>
      <c r="J461" s="210"/>
      <c r="K461" s="210"/>
      <c r="L461" s="210"/>
      <c r="M461" s="210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  <c r="AA461" s="209"/>
      <c r="AB461" s="209"/>
      <c r="AC461" s="209"/>
      <c r="AD461" s="209"/>
    </row>
    <row r="462" spans="1:30" ht="15.75" customHeight="1">
      <c r="A462" s="210"/>
      <c r="B462" s="210"/>
      <c r="C462" s="210"/>
      <c r="D462" s="210"/>
      <c r="E462" s="210"/>
      <c r="F462" s="210"/>
      <c r="G462" s="210"/>
      <c r="H462" s="210"/>
      <c r="I462" s="210"/>
      <c r="J462" s="210"/>
      <c r="K462" s="210"/>
      <c r="L462" s="210"/>
      <c r="M462" s="210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  <c r="AA462" s="209"/>
      <c r="AB462" s="209"/>
      <c r="AC462" s="209"/>
      <c r="AD462" s="209"/>
    </row>
    <row r="463" spans="1:30" ht="15.75" customHeight="1">
      <c r="A463" s="210"/>
      <c r="B463" s="210"/>
      <c r="C463" s="210"/>
      <c r="D463" s="210"/>
      <c r="E463" s="210"/>
      <c r="F463" s="210"/>
      <c r="G463" s="210"/>
      <c r="H463" s="210"/>
      <c r="I463" s="210"/>
      <c r="J463" s="210"/>
      <c r="K463" s="210"/>
      <c r="L463" s="210"/>
      <c r="M463" s="210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  <c r="AA463" s="209"/>
      <c r="AB463" s="209"/>
      <c r="AC463" s="209"/>
      <c r="AD463" s="209"/>
    </row>
    <row r="464" spans="1:30" ht="15.75" customHeight="1">
      <c r="A464" s="210"/>
      <c r="B464" s="210"/>
      <c r="C464" s="210"/>
      <c r="D464" s="210"/>
      <c r="E464" s="210"/>
      <c r="F464" s="210"/>
      <c r="G464" s="210"/>
      <c r="H464" s="210"/>
      <c r="I464" s="210"/>
      <c r="J464" s="210"/>
      <c r="K464" s="210"/>
      <c r="L464" s="210"/>
      <c r="M464" s="210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  <c r="AA464" s="209"/>
      <c r="AB464" s="209"/>
      <c r="AC464" s="209"/>
      <c r="AD464" s="209"/>
    </row>
    <row r="465" spans="1:30" ht="15.75" customHeight="1">
      <c r="A465" s="210"/>
      <c r="B465" s="210"/>
      <c r="C465" s="210"/>
      <c r="D465" s="210"/>
      <c r="E465" s="210"/>
      <c r="F465" s="210"/>
      <c r="G465" s="210"/>
      <c r="H465" s="210"/>
      <c r="I465" s="210"/>
      <c r="J465" s="210"/>
      <c r="K465" s="210"/>
      <c r="L465" s="210"/>
      <c r="M465" s="210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  <c r="AA465" s="209"/>
      <c r="AB465" s="209"/>
      <c r="AC465" s="209"/>
      <c r="AD465" s="209"/>
    </row>
    <row r="466" spans="1:30" ht="15.75" customHeight="1">
      <c r="A466" s="210"/>
      <c r="B466" s="210"/>
      <c r="C466" s="210"/>
      <c r="D466" s="210"/>
      <c r="E466" s="210"/>
      <c r="F466" s="210"/>
      <c r="G466" s="210"/>
      <c r="H466" s="210"/>
      <c r="I466" s="210"/>
      <c r="J466" s="210"/>
      <c r="K466" s="210"/>
      <c r="L466" s="210"/>
      <c r="M466" s="210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  <c r="AA466" s="209"/>
      <c r="AB466" s="209"/>
      <c r="AC466" s="209"/>
      <c r="AD466" s="209"/>
    </row>
    <row r="467" spans="1:30" ht="15.75" customHeight="1">
      <c r="A467" s="210"/>
      <c r="B467" s="210"/>
      <c r="C467" s="210"/>
      <c r="D467" s="210"/>
      <c r="E467" s="210"/>
      <c r="F467" s="210"/>
      <c r="G467" s="210"/>
      <c r="H467" s="210"/>
      <c r="I467" s="210"/>
      <c r="J467" s="210"/>
      <c r="K467" s="210"/>
      <c r="L467" s="210"/>
      <c r="M467" s="210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  <c r="AA467" s="209"/>
      <c r="AB467" s="209"/>
      <c r="AC467" s="209"/>
      <c r="AD467" s="209"/>
    </row>
    <row r="468" spans="1:30" ht="15.75" customHeight="1">
      <c r="A468" s="210"/>
      <c r="B468" s="210"/>
      <c r="C468" s="210"/>
      <c r="D468" s="210"/>
      <c r="E468" s="210"/>
      <c r="F468" s="210"/>
      <c r="G468" s="210"/>
      <c r="H468" s="210"/>
      <c r="I468" s="210"/>
      <c r="J468" s="210"/>
      <c r="K468" s="210"/>
      <c r="L468" s="210"/>
      <c r="M468" s="210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  <c r="AA468" s="209"/>
      <c r="AB468" s="209"/>
      <c r="AC468" s="209"/>
      <c r="AD468" s="209"/>
    </row>
    <row r="469" spans="1:30" ht="15.75" customHeight="1">
      <c r="A469" s="210"/>
      <c r="B469" s="210"/>
      <c r="C469" s="210"/>
      <c r="D469" s="210"/>
      <c r="E469" s="210"/>
      <c r="F469" s="210"/>
      <c r="G469" s="210"/>
      <c r="H469" s="210"/>
      <c r="I469" s="210"/>
      <c r="J469" s="210"/>
      <c r="K469" s="210"/>
      <c r="L469" s="210"/>
      <c r="M469" s="210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  <c r="AA469" s="209"/>
      <c r="AB469" s="209"/>
      <c r="AC469" s="209"/>
      <c r="AD469" s="209"/>
    </row>
    <row r="470" spans="1:30" ht="15.75" customHeight="1">
      <c r="A470" s="210"/>
      <c r="B470" s="210"/>
      <c r="C470" s="210"/>
      <c r="D470" s="210"/>
      <c r="E470" s="210"/>
      <c r="F470" s="210"/>
      <c r="G470" s="210"/>
      <c r="H470" s="210"/>
      <c r="I470" s="210"/>
      <c r="J470" s="210"/>
      <c r="K470" s="210"/>
      <c r="L470" s="210"/>
      <c r="M470" s="210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  <c r="AA470" s="209"/>
      <c r="AB470" s="209"/>
      <c r="AC470" s="209"/>
      <c r="AD470" s="209"/>
    </row>
    <row r="471" spans="1:30" ht="15.75" customHeight="1">
      <c r="A471" s="210"/>
      <c r="B471" s="210"/>
      <c r="C471" s="210"/>
      <c r="D471" s="210"/>
      <c r="E471" s="210"/>
      <c r="F471" s="210"/>
      <c r="G471" s="210"/>
      <c r="H471" s="210"/>
      <c r="I471" s="210"/>
      <c r="J471" s="210"/>
      <c r="K471" s="210"/>
      <c r="L471" s="210"/>
      <c r="M471" s="210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  <c r="AA471" s="209"/>
      <c r="AB471" s="209"/>
      <c r="AC471" s="209"/>
      <c r="AD471" s="209"/>
    </row>
    <row r="472" spans="1:30" ht="15.75" customHeight="1">
      <c r="A472" s="210"/>
      <c r="B472" s="210"/>
      <c r="C472" s="210"/>
      <c r="D472" s="210"/>
      <c r="E472" s="210"/>
      <c r="F472" s="210"/>
      <c r="G472" s="210"/>
      <c r="H472" s="210"/>
      <c r="I472" s="210"/>
      <c r="J472" s="210"/>
      <c r="K472" s="210"/>
      <c r="L472" s="210"/>
      <c r="M472" s="210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  <c r="AA472" s="209"/>
      <c r="AB472" s="209"/>
      <c r="AC472" s="209"/>
      <c r="AD472" s="209"/>
    </row>
    <row r="473" spans="1:30" ht="15.75" customHeight="1">
      <c r="A473" s="210"/>
      <c r="B473" s="210"/>
      <c r="C473" s="210"/>
      <c r="D473" s="210"/>
      <c r="E473" s="210"/>
      <c r="F473" s="210"/>
      <c r="G473" s="210"/>
      <c r="H473" s="210"/>
      <c r="I473" s="210"/>
      <c r="J473" s="210"/>
      <c r="K473" s="210"/>
      <c r="L473" s="210"/>
      <c r="M473" s="210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  <c r="AA473" s="209"/>
      <c r="AB473" s="209"/>
      <c r="AC473" s="209"/>
      <c r="AD473" s="209"/>
    </row>
    <row r="474" spans="1:30" ht="15.75" customHeight="1">
      <c r="A474" s="210"/>
      <c r="B474" s="210"/>
      <c r="C474" s="210"/>
      <c r="D474" s="210"/>
      <c r="E474" s="210"/>
      <c r="F474" s="210"/>
      <c r="G474" s="210"/>
      <c r="H474" s="210"/>
      <c r="I474" s="210"/>
      <c r="J474" s="210"/>
      <c r="K474" s="210"/>
      <c r="L474" s="210"/>
      <c r="M474" s="210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  <c r="AA474" s="209"/>
      <c r="AB474" s="209"/>
      <c r="AC474" s="209"/>
      <c r="AD474" s="209"/>
    </row>
    <row r="475" spans="1:30" ht="15.75" customHeight="1">
      <c r="A475" s="210"/>
      <c r="B475" s="210"/>
      <c r="C475" s="210"/>
      <c r="D475" s="210"/>
      <c r="E475" s="210"/>
      <c r="F475" s="210"/>
      <c r="G475" s="210"/>
      <c r="H475" s="210"/>
      <c r="I475" s="210"/>
      <c r="J475" s="210"/>
      <c r="K475" s="210"/>
      <c r="L475" s="210"/>
      <c r="M475" s="210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  <c r="AA475" s="209"/>
      <c r="AB475" s="209"/>
      <c r="AC475" s="209"/>
      <c r="AD475" s="209"/>
    </row>
    <row r="476" spans="1:30" ht="15.75" customHeight="1">
      <c r="A476" s="210"/>
      <c r="B476" s="210"/>
      <c r="C476" s="210"/>
      <c r="D476" s="210"/>
      <c r="E476" s="210"/>
      <c r="F476" s="210"/>
      <c r="G476" s="210"/>
      <c r="H476" s="210"/>
      <c r="I476" s="210"/>
      <c r="J476" s="210"/>
      <c r="K476" s="210"/>
      <c r="L476" s="210"/>
      <c r="M476" s="210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  <c r="AA476" s="209"/>
      <c r="AB476" s="209"/>
      <c r="AC476" s="209"/>
      <c r="AD476" s="209"/>
    </row>
    <row r="477" spans="1:30" ht="15.75" customHeight="1">
      <c r="A477" s="210"/>
      <c r="B477" s="210"/>
      <c r="C477" s="210"/>
      <c r="D477" s="210"/>
      <c r="E477" s="210"/>
      <c r="F477" s="210"/>
      <c r="G477" s="210"/>
      <c r="H477" s="210"/>
      <c r="I477" s="210"/>
      <c r="J477" s="210"/>
      <c r="K477" s="210"/>
      <c r="L477" s="210"/>
      <c r="M477" s="210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  <c r="AA477" s="209"/>
      <c r="AB477" s="209"/>
      <c r="AC477" s="209"/>
      <c r="AD477" s="209"/>
    </row>
    <row r="478" spans="1:30" ht="15.75" customHeight="1">
      <c r="A478" s="210"/>
      <c r="B478" s="210"/>
      <c r="C478" s="210"/>
      <c r="D478" s="210"/>
      <c r="E478" s="210"/>
      <c r="F478" s="210"/>
      <c r="G478" s="210"/>
      <c r="H478" s="210"/>
      <c r="I478" s="210"/>
      <c r="J478" s="210"/>
      <c r="K478" s="210"/>
      <c r="L478" s="210"/>
      <c r="M478" s="210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  <c r="AA478" s="209"/>
      <c r="AB478" s="209"/>
      <c r="AC478" s="209"/>
      <c r="AD478" s="209"/>
    </row>
    <row r="479" spans="1:30" ht="15.75" customHeight="1">
      <c r="A479" s="210"/>
      <c r="B479" s="210"/>
      <c r="C479" s="210"/>
      <c r="D479" s="210"/>
      <c r="E479" s="210"/>
      <c r="F479" s="210"/>
      <c r="G479" s="210"/>
      <c r="H479" s="210"/>
      <c r="I479" s="210"/>
      <c r="J479" s="210"/>
      <c r="K479" s="210"/>
      <c r="L479" s="210"/>
      <c r="M479" s="210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  <c r="AA479" s="209"/>
      <c r="AB479" s="209"/>
      <c r="AC479" s="209"/>
      <c r="AD479" s="209"/>
    </row>
    <row r="480" spans="1:30" ht="15.75" customHeight="1">
      <c r="A480" s="210"/>
      <c r="B480" s="210"/>
      <c r="C480" s="210"/>
      <c r="D480" s="210"/>
      <c r="E480" s="210"/>
      <c r="F480" s="210"/>
      <c r="G480" s="210"/>
      <c r="H480" s="210"/>
      <c r="I480" s="210"/>
      <c r="J480" s="210"/>
      <c r="K480" s="210"/>
      <c r="L480" s="210"/>
      <c r="M480" s="210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  <c r="AA480" s="209"/>
      <c r="AB480" s="209"/>
      <c r="AC480" s="209"/>
      <c r="AD480" s="209"/>
    </row>
    <row r="481" spans="1:30" ht="15.75" customHeight="1">
      <c r="A481" s="210"/>
      <c r="B481" s="210"/>
      <c r="C481" s="210"/>
      <c r="D481" s="210"/>
      <c r="E481" s="210"/>
      <c r="F481" s="210"/>
      <c r="G481" s="210"/>
      <c r="H481" s="210"/>
      <c r="I481" s="210"/>
      <c r="J481" s="210"/>
      <c r="K481" s="210"/>
      <c r="L481" s="210"/>
      <c r="M481" s="210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  <c r="AA481" s="209"/>
      <c r="AB481" s="209"/>
      <c r="AC481" s="209"/>
      <c r="AD481" s="209"/>
    </row>
    <row r="482" spans="1:30" ht="15.75" customHeight="1">
      <c r="A482" s="210"/>
      <c r="B482" s="210"/>
      <c r="C482" s="210"/>
      <c r="D482" s="210"/>
      <c r="E482" s="210"/>
      <c r="F482" s="210"/>
      <c r="G482" s="210"/>
      <c r="H482" s="210"/>
      <c r="I482" s="210"/>
      <c r="J482" s="210"/>
      <c r="K482" s="210"/>
      <c r="L482" s="210"/>
      <c r="M482" s="210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  <c r="AA482" s="209"/>
      <c r="AB482" s="209"/>
      <c r="AC482" s="209"/>
      <c r="AD482" s="209"/>
    </row>
    <row r="483" spans="1:30" ht="15.75" customHeight="1">
      <c r="A483" s="210"/>
      <c r="B483" s="210"/>
      <c r="C483" s="210"/>
      <c r="D483" s="210"/>
      <c r="E483" s="210"/>
      <c r="F483" s="210"/>
      <c r="G483" s="210"/>
      <c r="H483" s="210"/>
      <c r="I483" s="210"/>
      <c r="J483" s="210"/>
      <c r="K483" s="210"/>
      <c r="L483" s="210"/>
      <c r="M483" s="210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  <c r="AA483" s="209"/>
      <c r="AB483" s="209"/>
      <c r="AC483" s="209"/>
      <c r="AD483" s="209"/>
    </row>
    <row r="484" spans="1:30" ht="15.75" customHeight="1">
      <c r="A484" s="210"/>
      <c r="B484" s="210"/>
      <c r="C484" s="210"/>
      <c r="D484" s="210"/>
      <c r="E484" s="210"/>
      <c r="F484" s="210"/>
      <c r="G484" s="210"/>
      <c r="H484" s="210"/>
      <c r="I484" s="210"/>
      <c r="J484" s="210"/>
      <c r="K484" s="210"/>
      <c r="L484" s="210"/>
      <c r="M484" s="210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  <c r="AA484" s="209"/>
      <c r="AB484" s="209"/>
      <c r="AC484" s="209"/>
      <c r="AD484" s="209"/>
    </row>
    <row r="485" spans="1:30" ht="15.75" customHeight="1">
      <c r="A485" s="210"/>
      <c r="B485" s="210"/>
      <c r="C485" s="210"/>
      <c r="D485" s="210"/>
      <c r="E485" s="210"/>
      <c r="F485" s="210"/>
      <c r="G485" s="210"/>
      <c r="H485" s="210"/>
      <c r="I485" s="210"/>
      <c r="J485" s="210"/>
      <c r="K485" s="210"/>
      <c r="L485" s="210"/>
      <c r="M485" s="210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  <c r="AA485" s="209"/>
      <c r="AB485" s="209"/>
      <c r="AC485" s="209"/>
      <c r="AD485" s="209"/>
    </row>
    <row r="486" spans="1:30" ht="15.75" customHeight="1">
      <c r="A486" s="210"/>
      <c r="B486" s="210"/>
      <c r="C486" s="210"/>
      <c r="D486" s="210"/>
      <c r="E486" s="210"/>
      <c r="F486" s="210"/>
      <c r="G486" s="210"/>
      <c r="H486" s="210"/>
      <c r="I486" s="210"/>
      <c r="J486" s="210"/>
      <c r="K486" s="210"/>
      <c r="L486" s="210"/>
      <c r="M486" s="210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  <c r="AA486" s="209"/>
      <c r="AB486" s="209"/>
      <c r="AC486" s="209"/>
      <c r="AD486" s="209"/>
    </row>
    <row r="487" spans="1:30" ht="15.75" customHeight="1">
      <c r="A487" s="210"/>
      <c r="B487" s="210"/>
      <c r="C487" s="210"/>
      <c r="D487" s="210"/>
      <c r="E487" s="210"/>
      <c r="F487" s="210"/>
      <c r="G487" s="210"/>
      <c r="H487" s="210"/>
      <c r="I487" s="210"/>
      <c r="J487" s="210"/>
      <c r="K487" s="210"/>
      <c r="L487" s="210"/>
      <c r="M487" s="210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  <c r="AA487" s="209"/>
      <c r="AB487" s="209"/>
      <c r="AC487" s="209"/>
      <c r="AD487" s="209"/>
    </row>
    <row r="488" spans="1:30" ht="15.75" customHeight="1">
      <c r="A488" s="210"/>
      <c r="B488" s="210"/>
      <c r="C488" s="210"/>
      <c r="D488" s="210"/>
      <c r="E488" s="210"/>
      <c r="F488" s="210"/>
      <c r="G488" s="210"/>
      <c r="H488" s="210"/>
      <c r="I488" s="210"/>
      <c r="J488" s="210"/>
      <c r="K488" s="210"/>
      <c r="L488" s="210"/>
      <c r="M488" s="210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  <c r="AA488" s="209"/>
      <c r="AB488" s="209"/>
      <c r="AC488" s="209"/>
      <c r="AD488" s="209"/>
    </row>
    <row r="489" spans="1:30" ht="15.75" customHeight="1">
      <c r="A489" s="210"/>
      <c r="B489" s="210"/>
      <c r="C489" s="210"/>
      <c r="D489" s="210"/>
      <c r="E489" s="210"/>
      <c r="F489" s="210"/>
      <c r="G489" s="210"/>
      <c r="H489" s="210"/>
      <c r="I489" s="210"/>
      <c r="J489" s="210"/>
      <c r="K489" s="210"/>
      <c r="L489" s="210"/>
      <c r="M489" s="210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  <c r="AA489" s="209"/>
      <c r="AB489" s="209"/>
      <c r="AC489" s="209"/>
      <c r="AD489" s="209"/>
    </row>
    <row r="490" spans="1:30" ht="15.75" customHeight="1">
      <c r="A490" s="210"/>
      <c r="B490" s="210"/>
      <c r="C490" s="210"/>
      <c r="D490" s="210"/>
      <c r="E490" s="210"/>
      <c r="F490" s="210"/>
      <c r="G490" s="210"/>
      <c r="H490" s="210"/>
      <c r="I490" s="210"/>
      <c r="J490" s="210"/>
      <c r="K490" s="210"/>
      <c r="L490" s="210"/>
      <c r="M490" s="210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  <c r="AA490" s="209"/>
      <c r="AB490" s="209"/>
      <c r="AC490" s="209"/>
      <c r="AD490" s="209"/>
    </row>
    <row r="491" spans="1:30" ht="15.75" customHeight="1">
      <c r="A491" s="210"/>
      <c r="B491" s="210"/>
      <c r="C491" s="210"/>
      <c r="D491" s="210"/>
      <c r="E491" s="210"/>
      <c r="F491" s="210"/>
      <c r="G491" s="210"/>
      <c r="H491" s="210"/>
      <c r="I491" s="210"/>
      <c r="J491" s="210"/>
      <c r="K491" s="210"/>
      <c r="L491" s="210"/>
      <c r="M491" s="210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  <c r="AA491" s="209"/>
      <c r="AB491" s="209"/>
      <c r="AC491" s="209"/>
      <c r="AD491" s="209"/>
    </row>
    <row r="492" spans="1:30" ht="15.75" customHeight="1">
      <c r="A492" s="210"/>
      <c r="B492" s="210"/>
      <c r="C492" s="210"/>
      <c r="D492" s="210"/>
      <c r="E492" s="210"/>
      <c r="F492" s="210"/>
      <c r="G492" s="210"/>
      <c r="H492" s="210"/>
      <c r="I492" s="210"/>
      <c r="J492" s="210"/>
      <c r="K492" s="210"/>
      <c r="L492" s="210"/>
      <c r="M492" s="210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  <c r="AA492" s="209"/>
      <c r="AB492" s="209"/>
      <c r="AC492" s="209"/>
      <c r="AD492" s="209"/>
    </row>
    <row r="493" spans="1:30" ht="15.75" customHeight="1">
      <c r="A493" s="210"/>
      <c r="B493" s="210"/>
      <c r="C493" s="210"/>
      <c r="D493" s="210"/>
      <c r="E493" s="210"/>
      <c r="F493" s="210"/>
      <c r="G493" s="210"/>
      <c r="H493" s="210"/>
      <c r="I493" s="210"/>
      <c r="J493" s="210"/>
      <c r="K493" s="210"/>
      <c r="L493" s="210"/>
      <c r="M493" s="210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  <c r="AA493" s="209"/>
      <c r="AB493" s="209"/>
      <c r="AC493" s="209"/>
      <c r="AD493" s="209"/>
    </row>
    <row r="494" spans="1:30" ht="15.75" customHeight="1">
      <c r="A494" s="210"/>
      <c r="B494" s="210"/>
      <c r="C494" s="210"/>
      <c r="D494" s="210"/>
      <c r="E494" s="210"/>
      <c r="F494" s="210"/>
      <c r="G494" s="210"/>
      <c r="H494" s="210"/>
      <c r="I494" s="210"/>
      <c r="J494" s="210"/>
      <c r="K494" s="210"/>
      <c r="L494" s="210"/>
      <c r="M494" s="210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  <c r="AA494" s="209"/>
      <c r="AB494" s="209"/>
      <c r="AC494" s="209"/>
      <c r="AD494" s="209"/>
    </row>
    <row r="495" spans="1:30" ht="15.75" customHeight="1">
      <c r="A495" s="210"/>
      <c r="B495" s="210"/>
      <c r="C495" s="210"/>
      <c r="D495" s="210"/>
      <c r="E495" s="210"/>
      <c r="F495" s="210"/>
      <c r="G495" s="210"/>
      <c r="H495" s="210"/>
      <c r="I495" s="210"/>
      <c r="J495" s="210"/>
      <c r="K495" s="210"/>
      <c r="L495" s="210"/>
      <c r="M495" s="210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  <c r="AA495" s="209"/>
      <c r="AB495" s="209"/>
      <c r="AC495" s="209"/>
      <c r="AD495" s="209"/>
    </row>
    <row r="496" spans="1:30" ht="15.75" customHeight="1">
      <c r="A496" s="210"/>
      <c r="B496" s="210"/>
      <c r="C496" s="210"/>
      <c r="D496" s="210"/>
      <c r="E496" s="210"/>
      <c r="F496" s="210"/>
      <c r="G496" s="210"/>
      <c r="H496" s="210"/>
      <c r="I496" s="210"/>
      <c r="J496" s="210"/>
      <c r="K496" s="210"/>
      <c r="L496" s="210"/>
      <c r="M496" s="210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  <c r="AA496" s="209"/>
      <c r="AB496" s="209"/>
      <c r="AC496" s="209"/>
      <c r="AD496" s="209"/>
    </row>
    <row r="497" spans="1:30" ht="15.75" customHeight="1">
      <c r="A497" s="210"/>
      <c r="B497" s="210"/>
      <c r="C497" s="210"/>
      <c r="D497" s="210"/>
      <c r="E497" s="210"/>
      <c r="F497" s="210"/>
      <c r="G497" s="210"/>
      <c r="H497" s="210"/>
      <c r="I497" s="210"/>
      <c r="J497" s="210"/>
      <c r="K497" s="210"/>
      <c r="L497" s="210"/>
      <c r="M497" s="210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  <c r="AA497" s="209"/>
      <c r="AB497" s="209"/>
      <c r="AC497" s="209"/>
      <c r="AD497" s="209"/>
    </row>
    <row r="498" spans="1:30" ht="15.75" customHeight="1">
      <c r="A498" s="210"/>
      <c r="B498" s="210"/>
      <c r="C498" s="210"/>
      <c r="D498" s="210"/>
      <c r="E498" s="210"/>
      <c r="F498" s="210"/>
      <c r="G498" s="210"/>
      <c r="H498" s="210"/>
      <c r="I498" s="210"/>
      <c r="J498" s="210"/>
      <c r="K498" s="210"/>
      <c r="L498" s="210"/>
      <c r="M498" s="210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  <c r="AA498" s="209"/>
      <c r="AB498" s="209"/>
      <c r="AC498" s="209"/>
      <c r="AD498" s="209"/>
    </row>
    <row r="499" spans="1:30" ht="15.75" customHeight="1">
      <c r="A499" s="210"/>
      <c r="B499" s="210"/>
      <c r="C499" s="210"/>
      <c r="D499" s="210"/>
      <c r="E499" s="210"/>
      <c r="F499" s="210"/>
      <c r="G499" s="210"/>
      <c r="H499" s="210"/>
      <c r="I499" s="210"/>
      <c r="J499" s="210"/>
      <c r="K499" s="210"/>
      <c r="L499" s="210"/>
      <c r="M499" s="210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  <c r="AA499" s="209"/>
      <c r="AB499" s="209"/>
      <c r="AC499" s="209"/>
      <c r="AD499" s="209"/>
    </row>
    <row r="500" spans="1:30" ht="15.75" customHeight="1">
      <c r="A500" s="210"/>
      <c r="B500" s="210"/>
      <c r="C500" s="210"/>
      <c r="D500" s="210"/>
      <c r="E500" s="210"/>
      <c r="F500" s="210"/>
      <c r="G500" s="210"/>
      <c r="H500" s="210"/>
      <c r="I500" s="210"/>
      <c r="J500" s="210"/>
      <c r="K500" s="210"/>
      <c r="L500" s="210"/>
      <c r="M500" s="210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  <c r="AA500" s="209"/>
      <c r="AB500" s="209"/>
      <c r="AC500" s="209"/>
      <c r="AD500" s="209"/>
    </row>
    <row r="501" spans="1:30" ht="15.75" customHeight="1">
      <c r="A501" s="210"/>
      <c r="B501" s="210"/>
      <c r="C501" s="210"/>
      <c r="D501" s="210"/>
      <c r="E501" s="210"/>
      <c r="F501" s="210"/>
      <c r="G501" s="210"/>
      <c r="H501" s="210"/>
      <c r="I501" s="210"/>
      <c r="J501" s="210"/>
      <c r="K501" s="210"/>
      <c r="L501" s="210"/>
      <c r="M501" s="210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  <c r="AA501" s="209"/>
      <c r="AB501" s="209"/>
      <c r="AC501" s="209"/>
      <c r="AD501" s="209"/>
    </row>
    <row r="502" spans="1:30" ht="15.75" customHeight="1">
      <c r="A502" s="210"/>
      <c r="B502" s="210"/>
      <c r="C502" s="210"/>
      <c r="D502" s="210"/>
      <c r="E502" s="210"/>
      <c r="F502" s="210"/>
      <c r="G502" s="210"/>
      <c r="H502" s="210"/>
      <c r="I502" s="210"/>
      <c r="J502" s="210"/>
      <c r="K502" s="210"/>
      <c r="L502" s="210"/>
      <c r="M502" s="210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  <c r="AA502" s="209"/>
      <c r="AB502" s="209"/>
      <c r="AC502" s="209"/>
      <c r="AD502" s="209"/>
    </row>
    <row r="503" spans="1:30" ht="15.75" customHeight="1">
      <c r="A503" s="210"/>
      <c r="B503" s="210"/>
      <c r="C503" s="210"/>
      <c r="D503" s="210"/>
      <c r="E503" s="210"/>
      <c r="F503" s="210"/>
      <c r="G503" s="210"/>
      <c r="H503" s="210"/>
      <c r="I503" s="210"/>
      <c r="J503" s="210"/>
      <c r="K503" s="210"/>
      <c r="L503" s="210"/>
      <c r="M503" s="210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  <c r="AA503" s="209"/>
      <c r="AB503" s="209"/>
      <c r="AC503" s="209"/>
      <c r="AD503" s="209"/>
    </row>
    <row r="504" spans="1:30" ht="15.75" customHeight="1">
      <c r="A504" s="210"/>
      <c r="B504" s="210"/>
      <c r="C504" s="210"/>
      <c r="D504" s="210"/>
      <c r="E504" s="210"/>
      <c r="F504" s="210"/>
      <c r="G504" s="210"/>
      <c r="H504" s="210"/>
      <c r="I504" s="210"/>
      <c r="J504" s="210"/>
      <c r="K504" s="210"/>
      <c r="L504" s="210"/>
      <c r="M504" s="210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  <c r="AA504" s="209"/>
      <c r="AB504" s="209"/>
      <c r="AC504" s="209"/>
      <c r="AD504" s="209"/>
    </row>
    <row r="505" spans="1:30" ht="15.75" customHeight="1">
      <c r="A505" s="210"/>
      <c r="B505" s="210"/>
      <c r="C505" s="210"/>
      <c r="D505" s="210"/>
      <c r="E505" s="210"/>
      <c r="F505" s="210"/>
      <c r="G505" s="210"/>
      <c r="H505" s="210"/>
      <c r="I505" s="210"/>
      <c r="J505" s="210"/>
      <c r="K505" s="210"/>
      <c r="L505" s="210"/>
      <c r="M505" s="210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  <c r="AA505" s="209"/>
      <c r="AB505" s="209"/>
      <c r="AC505" s="209"/>
      <c r="AD505" s="209"/>
    </row>
    <row r="506" spans="1:30" ht="15.75" customHeight="1">
      <c r="A506" s="210"/>
      <c r="B506" s="210"/>
      <c r="C506" s="210"/>
      <c r="D506" s="210"/>
      <c r="E506" s="210"/>
      <c r="F506" s="210"/>
      <c r="G506" s="210"/>
      <c r="H506" s="210"/>
      <c r="I506" s="210"/>
      <c r="J506" s="210"/>
      <c r="K506" s="210"/>
      <c r="L506" s="210"/>
      <c r="M506" s="210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  <c r="AA506" s="209"/>
      <c r="AB506" s="209"/>
      <c r="AC506" s="209"/>
      <c r="AD506" s="209"/>
    </row>
    <row r="507" spans="1:30" ht="15.75" customHeight="1">
      <c r="A507" s="210"/>
      <c r="B507" s="210"/>
      <c r="C507" s="210"/>
      <c r="D507" s="210"/>
      <c r="E507" s="210"/>
      <c r="F507" s="210"/>
      <c r="G507" s="210"/>
      <c r="H507" s="210"/>
      <c r="I507" s="210"/>
      <c r="J507" s="210"/>
      <c r="K507" s="210"/>
      <c r="L507" s="210"/>
      <c r="M507" s="210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  <c r="AA507" s="209"/>
      <c r="AB507" s="209"/>
      <c r="AC507" s="209"/>
      <c r="AD507" s="209"/>
    </row>
    <row r="508" spans="1:30" ht="15.75" customHeight="1">
      <c r="A508" s="210"/>
      <c r="B508" s="210"/>
      <c r="C508" s="210"/>
      <c r="D508" s="210"/>
      <c r="E508" s="210"/>
      <c r="F508" s="210"/>
      <c r="G508" s="210"/>
      <c r="H508" s="210"/>
      <c r="I508" s="210"/>
      <c r="J508" s="210"/>
      <c r="K508" s="210"/>
      <c r="L508" s="210"/>
      <c r="M508" s="210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  <c r="AA508" s="209"/>
      <c r="AB508" s="209"/>
      <c r="AC508" s="209"/>
      <c r="AD508" s="209"/>
    </row>
    <row r="509" spans="1:30" ht="15.75" customHeight="1">
      <c r="A509" s="210"/>
      <c r="B509" s="210"/>
      <c r="C509" s="210"/>
      <c r="D509" s="210"/>
      <c r="E509" s="210"/>
      <c r="F509" s="210"/>
      <c r="G509" s="210"/>
      <c r="H509" s="210"/>
      <c r="I509" s="210"/>
      <c r="J509" s="210"/>
      <c r="K509" s="210"/>
      <c r="L509" s="210"/>
      <c r="M509" s="210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  <c r="AA509" s="209"/>
      <c r="AB509" s="209"/>
      <c r="AC509" s="209"/>
      <c r="AD509" s="209"/>
    </row>
    <row r="510" spans="1:30" ht="15.75" customHeight="1">
      <c r="A510" s="210"/>
      <c r="B510" s="210"/>
      <c r="C510" s="210"/>
      <c r="D510" s="210"/>
      <c r="E510" s="210"/>
      <c r="F510" s="210"/>
      <c r="G510" s="210"/>
      <c r="H510" s="210"/>
      <c r="I510" s="210"/>
      <c r="J510" s="210"/>
      <c r="K510" s="210"/>
      <c r="L510" s="210"/>
      <c r="M510" s="210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  <c r="AA510" s="209"/>
      <c r="AB510" s="209"/>
      <c r="AC510" s="209"/>
      <c r="AD510" s="209"/>
    </row>
    <row r="511" spans="1:30" ht="15.75" customHeight="1">
      <c r="A511" s="210"/>
      <c r="B511" s="210"/>
      <c r="C511" s="210"/>
      <c r="D511" s="210"/>
      <c r="E511" s="210"/>
      <c r="F511" s="210"/>
      <c r="G511" s="210"/>
      <c r="H511" s="210"/>
      <c r="I511" s="210"/>
      <c r="J511" s="210"/>
      <c r="K511" s="210"/>
      <c r="L511" s="210"/>
      <c r="M511" s="210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  <c r="AA511" s="209"/>
      <c r="AB511" s="209"/>
      <c r="AC511" s="209"/>
      <c r="AD511" s="209"/>
    </row>
    <row r="512" spans="1:30" ht="15.75" customHeight="1">
      <c r="A512" s="210"/>
      <c r="B512" s="210"/>
      <c r="C512" s="210"/>
      <c r="D512" s="210"/>
      <c r="E512" s="210"/>
      <c r="F512" s="210"/>
      <c r="G512" s="210"/>
      <c r="H512" s="210"/>
      <c r="I512" s="210"/>
      <c r="J512" s="210"/>
      <c r="K512" s="210"/>
      <c r="L512" s="210"/>
      <c r="M512" s="210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  <c r="AA512" s="209"/>
      <c r="AB512" s="209"/>
      <c r="AC512" s="209"/>
      <c r="AD512" s="209"/>
    </row>
    <row r="513" spans="1:30" ht="15.75" customHeight="1">
      <c r="A513" s="210"/>
      <c r="B513" s="210"/>
      <c r="C513" s="210"/>
      <c r="D513" s="210"/>
      <c r="E513" s="210"/>
      <c r="F513" s="210"/>
      <c r="G513" s="210"/>
      <c r="H513" s="210"/>
      <c r="I513" s="210"/>
      <c r="J513" s="210"/>
      <c r="K513" s="210"/>
      <c r="L513" s="210"/>
      <c r="M513" s="210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  <c r="AA513" s="209"/>
      <c r="AB513" s="209"/>
      <c r="AC513" s="209"/>
      <c r="AD513" s="209"/>
    </row>
    <row r="514" spans="1:30" ht="15.75" customHeight="1">
      <c r="A514" s="210"/>
      <c r="B514" s="210"/>
      <c r="C514" s="210"/>
      <c r="D514" s="210"/>
      <c r="E514" s="210"/>
      <c r="F514" s="210"/>
      <c r="G514" s="210"/>
      <c r="H514" s="210"/>
      <c r="I514" s="210"/>
      <c r="J514" s="210"/>
      <c r="K514" s="210"/>
      <c r="L514" s="210"/>
      <c r="M514" s="210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  <c r="AA514" s="209"/>
      <c r="AB514" s="209"/>
      <c r="AC514" s="209"/>
      <c r="AD514" s="209"/>
    </row>
    <row r="515" spans="1:30" ht="15.75" customHeight="1">
      <c r="A515" s="210"/>
      <c r="B515" s="210"/>
      <c r="C515" s="210"/>
      <c r="D515" s="210"/>
      <c r="E515" s="210"/>
      <c r="F515" s="210"/>
      <c r="G515" s="210"/>
      <c r="H515" s="210"/>
      <c r="I515" s="210"/>
      <c r="J515" s="210"/>
      <c r="K515" s="210"/>
      <c r="L515" s="210"/>
      <c r="M515" s="210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  <c r="AA515" s="209"/>
      <c r="AB515" s="209"/>
      <c r="AC515" s="209"/>
      <c r="AD515" s="209"/>
    </row>
    <row r="516" spans="1:30" ht="15.75" customHeight="1">
      <c r="A516" s="210"/>
      <c r="B516" s="210"/>
      <c r="C516" s="210"/>
      <c r="D516" s="210"/>
      <c r="E516" s="210"/>
      <c r="F516" s="210"/>
      <c r="G516" s="210"/>
      <c r="H516" s="210"/>
      <c r="I516" s="210"/>
      <c r="J516" s="210"/>
      <c r="K516" s="210"/>
      <c r="L516" s="210"/>
      <c r="M516" s="210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  <c r="AA516" s="209"/>
      <c r="AB516" s="209"/>
      <c r="AC516" s="209"/>
      <c r="AD516" s="209"/>
    </row>
    <row r="517" spans="1:30" ht="15.75" customHeight="1">
      <c r="A517" s="210"/>
      <c r="B517" s="210"/>
      <c r="C517" s="210"/>
      <c r="D517" s="210"/>
      <c r="E517" s="210"/>
      <c r="F517" s="210"/>
      <c r="G517" s="210"/>
      <c r="H517" s="210"/>
      <c r="I517" s="210"/>
      <c r="J517" s="210"/>
      <c r="K517" s="210"/>
      <c r="L517" s="210"/>
      <c r="M517" s="210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  <c r="AA517" s="209"/>
      <c r="AB517" s="209"/>
      <c r="AC517" s="209"/>
      <c r="AD517" s="209"/>
    </row>
    <row r="518" spans="1:30" ht="15.75" customHeight="1">
      <c r="A518" s="210"/>
      <c r="B518" s="210"/>
      <c r="C518" s="210"/>
      <c r="D518" s="210"/>
      <c r="E518" s="210"/>
      <c r="F518" s="210"/>
      <c r="G518" s="210"/>
      <c r="H518" s="210"/>
      <c r="I518" s="210"/>
      <c r="J518" s="210"/>
      <c r="K518" s="210"/>
      <c r="L518" s="210"/>
      <c r="M518" s="210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  <c r="AA518" s="209"/>
      <c r="AB518" s="209"/>
      <c r="AC518" s="209"/>
      <c r="AD518" s="209"/>
    </row>
    <row r="519" spans="1:30" ht="15.75" customHeight="1">
      <c r="A519" s="210"/>
      <c r="B519" s="210"/>
      <c r="C519" s="210"/>
      <c r="D519" s="210"/>
      <c r="E519" s="210"/>
      <c r="F519" s="210"/>
      <c r="G519" s="210"/>
      <c r="H519" s="210"/>
      <c r="I519" s="210"/>
      <c r="J519" s="210"/>
      <c r="K519" s="210"/>
      <c r="L519" s="210"/>
      <c r="M519" s="210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  <c r="AA519" s="209"/>
      <c r="AB519" s="209"/>
      <c r="AC519" s="209"/>
      <c r="AD519" s="209"/>
    </row>
    <row r="520" spans="1:30" ht="15.75" customHeight="1">
      <c r="A520" s="210"/>
      <c r="B520" s="210"/>
      <c r="C520" s="210"/>
      <c r="D520" s="210"/>
      <c r="E520" s="210"/>
      <c r="F520" s="210"/>
      <c r="G520" s="210"/>
      <c r="H520" s="210"/>
      <c r="I520" s="210"/>
      <c r="J520" s="210"/>
      <c r="K520" s="210"/>
      <c r="L520" s="210"/>
      <c r="M520" s="210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  <c r="AA520" s="209"/>
      <c r="AB520" s="209"/>
      <c r="AC520" s="209"/>
      <c r="AD520" s="209"/>
    </row>
    <row r="521" spans="1:30" ht="15.75" customHeight="1">
      <c r="A521" s="210"/>
      <c r="B521" s="210"/>
      <c r="C521" s="210"/>
      <c r="D521" s="210"/>
      <c r="E521" s="210"/>
      <c r="F521" s="210"/>
      <c r="G521" s="210"/>
      <c r="H521" s="210"/>
      <c r="I521" s="210"/>
      <c r="J521" s="210"/>
      <c r="K521" s="210"/>
      <c r="L521" s="210"/>
      <c r="M521" s="210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  <c r="AA521" s="209"/>
      <c r="AB521" s="209"/>
      <c r="AC521" s="209"/>
      <c r="AD521" s="209"/>
    </row>
    <row r="522" spans="1:30" ht="15.75" customHeight="1">
      <c r="A522" s="210"/>
      <c r="B522" s="210"/>
      <c r="C522" s="210"/>
      <c r="D522" s="210"/>
      <c r="E522" s="210"/>
      <c r="F522" s="210"/>
      <c r="G522" s="210"/>
      <c r="H522" s="210"/>
      <c r="I522" s="210"/>
      <c r="J522" s="210"/>
      <c r="K522" s="210"/>
      <c r="L522" s="210"/>
      <c r="M522" s="210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  <c r="AA522" s="209"/>
      <c r="AB522" s="209"/>
      <c r="AC522" s="209"/>
      <c r="AD522" s="209"/>
    </row>
    <row r="523" spans="1:30" ht="15.75" customHeight="1">
      <c r="A523" s="210"/>
      <c r="B523" s="210"/>
      <c r="C523" s="210"/>
      <c r="D523" s="210"/>
      <c r="E523" s="210"/>
      <c r="F523" s="210"/>
      <c r="G523" s="210"/>
      <c r="H523" s="210"/>
      <c r="I523" s="210"/>
      <c r="J523" s="210"/>
      <c r="K523" s="210"/>
      <c r="L523" s="210"/>
      <c r="M523" s="210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  <c r="AA523" s="209"/>
      <c r="AB523" s="209"/>
      <c r="AC523" s="209"/>
      <c r="AD523" s="209"/>
    </row>
    <row r="524" spans="1:30" ht="15.75" customHeight="1">
      <c r="A524" s="210"/>
      <c r="B524" s="210"/>
      <c r="C524" s="210"/>
      <c r="D524" s="210"/>
      <c r="E524" s="210"/>
      <c r="F524" s="210"/>
      <c r="G524" s="210"/>
      <c r="H524" s="210"/>
      <c r="I524" s="210"/>
      <c r="J524" s="210"/>
      <c r="K524" s="210"/>
      <c r="L524" s="210"/>
      <c r="M524" s="210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  <c r="AA524" s="209"/>
      <c r="AB524" s="209"/>
      <c r="AC524" s="209"/>
      <c r="AD524" s="209"/>
    </row>
    <row r="525" spans="1:30" ht="15.75" customHeight="1">
      <c r="A525" s="210"/>
      <c r="B525" s="210"/>
      <c r="C525" s="210"/>
      <c r="D525" s="210"/>
      <c r="E525" s="210"/>
      <c r="F525" s="210"/>
      <c r="G525" s="210"/>
      <c r="H525" s="210"/>
      <c r="I525" s="210"/>
      <c r="J525" s="210"/>
      <c r="K525" s="210"/>
      <c r="L525" s="210"/>
      <c r="M525" s="210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  <c r="AA525" s="209"/>
      <c r="AB525" s="209"/>
      <c r="AC525" s="209"/>
      <c r="AD525" s="209"/>
    </row>
    <row r="526" spans="1:30" ht="15.75" customHeight="1">
      <c r="A526" s="210"/>
      <c r="B526" s="210"/>
      <c r="C526" s="210"/>
      <c r="D526" s="210"/>
      <c r="E526" s="210"/>
      <c r="F526" s="210"/>
      <c r="G526" s="210"/>
      <c r="H526" s="210"/>
      <c r="I526" s="210"/>
      <c r="J526" s="210"/>
      <c r="K526" s="210"/>
      <c r="L526" s="210"/>
      <c r="M526" s="210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  <c r="AA526" s="209"/>
      <c r="AB526" s="209"/>
      <c r="AC526" s="209"/>
      <c r="AD526" s="209"/>
    </row>
    <row r="527" spans="1:30" ht="15.75" customHeight="1">
      <c r="A527" s="210"/>
      <c r="B527" s="210"/>
      <c r="C527" s="210"/>
      <c r="D527" s="210"/>
      <c r="E527" s="210"/>
      <c r="F527" s="210"/>
      <c r="G527" s="210"/>
      <c r="H527" s="210"/>
      <c r="I527" s="210"/>
      <c r="J527" s="210"/>
      <c r="K527" s="210"/>
      <c r="L527" s="210"/>
      <c r="M527" s="210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  <c r="AA527" s="209"/>
      <c r="AB527" s="209"/>
      <c r="AC527" s="209"/>
      <c r="AD527" s="209"/>
    </row>
    <row r="528" spans="1:30" ht="15.75" customHeight="1">
      <c r="A528" s="210"/>
      <c r="B528" s="210"/>
      <c r="C528" s="210"/>
      <c r="D528" s="210"/>
      <c r="E528" s="210"/>
      <c r="F528" s="210"/>
      <c r="G528" s="210"/>
      <c r="H528" s="210"/>
      <c r="I528" s="210"/>
      <c r="J528" s="210"/>
      <c r="K528" s="210"/>
      <c r="L528" s="210"/>
      <c r="M528" s="210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  <c r="AA528" s="209"/>
      <c r="AB528" s="209"/>
      <c r="AC528" s="209"/>
      <c r="AD528" s="209"/>
    </row>
    <row r="529" spans="1:30" ht="15.75" customHeight="1">
      <c r="A529" s="210"/>
      <c r="B529" s="210"/>
      <c r="C529" s="210"/>
      <c r="D529" s="210"/>
      <c r="E529" s="210"/>
      <c r="F529" s="210"/>
      <c r="G529" s="210"/>
      <c r="H529" s="210"/>
      <c r="I529" s="210"/>
      <c r="J529" s="210"/>
      <c r="K529" s="210"/>
      <c r="L529" s="210"/>
      <c r="M529" s="210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  <c r="AA529" s="209"/>
      <c r="AB529" s="209"/>
      <c r="AC529" s="209"/>
      <c r="AD529" s="209"/>
    </row>
    <row r="530" spans="1:30" ht="15.75" customHeight="1">
      <c r="A530" s="210"/>
      <c r="B530" s="210"/>
      <c r="C530" s="210"/>
      <c r="D530" s="210"/>
      <c r="E530" s="210"/>
      <c r="F530" s="210"/>
      <c r="G530" s="210"/>
      <c r="H530" s="210"/>
      <c r="I530" s="210"/>
      <c r="J530" s="210"/>
      <c r="K530" s="210"/>
      <c r="L530" s="210"/>
      <c r="M530" s="210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  <c r="AA530" s="209"/>
      <c r="AB530" s="209"/>
      <c r="AC530" s="209"/>
      <c r="AD530" s="209"/>
    </row>
    <row r="531" spans="1:30" ht="15.75" customHeight="1">
      <c r="A531" s="210"/>
      <c r="B531" s="210"/>
      <c r="C531" s="210"/>
      <c r="D531" s="210"/>
      <c r="E531" s="210"/>
      <c r="F531" s="210"/>
      <c r="G531" s="210"/>
      <c r="H531" s="210"/>
      <c r="I531" s="210"/>
      <c r="J531" s="210"/>
      <c r="K531" s="210"/>
      <c r="L531" s="210"/>
      <c r="M531" s="210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  <c r="AA531" s="209"/>
      <c r="AB531" s="209"/>
      <c r="AC531" s="209"/>
      <c r="AD531" s="209"/>
    </row>
    <row r="532" spans="1:30" ht="15.75" customHeight="1">
      <c r="A532" s="210"/>
      <c r="B532" s="210"/>
      <c r="C532" s="210"/>
      <c r="D532" s="210"/>
      <c r="E532" s="210"/>
      <c r="F532" s="210"/>
      <c r="G532" s="210"/>
      <c r="H532" s="210"/>
      <c r="I532" s="210"/>
      <c r="J532" s="210"/>
      <c r="K532" s="210"/>
      <c r="L532" s="210"/>
      <c r="M532" s="210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  <c r="AA532" s="209"/>
      <c r="AB532" s="209"/>
      <c r="AC532" s="209"/>
      <c r="AD532" s="209"/>
    </row>
    <row r="533" spans="1:30" ht="15.75" customHeight="1">
      <c r="A533" s="210"/>
      <c r="B533" s="210"/>
      <c r="C533" s="210"/>
      <c r="D533" s="210"/>
      <c r="E533" s="210"/>
      <c r="F533" s="210"/>
      <c r="G533" s="210"/>
      <c r="H533" s="210"/>
      <c r="I533" s="210"/>
      <c r="J533" s="210"/>
      <c r="K533" s="210"/>
      <c r="L533" s="210"/>
      <c r="M533" s="210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  <c r="AA533" s="209"/>
      <c r="AB533" s="209"/>
      <c r="AC533" s="209"/>
      <c r="AD533" s="209"/>
    </row>
    <row r="534" spans="1:30" ht="15.75" customHeight="1">
      <c r="A534" s="210"/>
      <c r="B534" s="210"/>
      <c r="C534" s="210"/>
      <c r="D534" s="210"/>
      <c r="E534" s="210"/>
      <c r="F534" s="210"/>
      <c r="G534" s="210"/>
      <c r="H534" s="210"/>
      <c r="I534" s="210"/>
      <c r="J534" s="210"/>
      <c r="K534" s="210"/>
      <c r="L534" s="210"/>
      <c r="M534" s="210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  <c r="AA534" s="209"/>
      <c r="AB534" s="209"/>
      <c r="AC534" s="209"/>
      <c r="AD534" s="209"/>
    </row>
    <row r="535" spans="1:30" ht="15.75" customHeight="1">
      <c r="A535" s="210"/>
      <c r="B535" s="210"/>
      <c r="C535" s="210"/>
      <c r="D535" s="210"/>
      <c r="E535" s="210"/>
      <c r="F535" s="210"/>
      <c r="G535" s="210"/>
      <c r="H535" s="210"/>
      <c r="I535" s="210"/>
      <c r="J535" s="210"/>
      <c r="K535" s="210"/>
      <c r="L535" s="210"/>
      <c r="M535" s="210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  <c r="AA535" s="209"/>
      <c r="AB535" s="209"/>
      <c r="AC535" s="209"/>
      <c r="AD535" s="209"/>
    </row>
    <row r="536" spans="1:30" ht="15.75" customHeight="1">
      <c r="A536" s="210"/>
      <c r="B536" s="210"/>
      <c r="C536" s="210"/>
      <c r="D536" s="210"/>
      <c r="E536" s="210"/>
      <c r="F536" s="210"/>
      <c r="G536" s="210"/>
      <c r="H536" s="210"/>
      <c r="I536" s="210"/>
      <c r="J536" s="210"/>
      <c r="K536" s="210"/>
      <c r="L536" s="210"/>
      <c r="M536" s="210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  <c r="AA536" s="209"/>
      <c r="AB536" s="209"/>
      <c r="AC536" s="209"/>
      <c r="AD536" s="209"/>
    </row>
    <row r="537" spans="1:30" ht="15.75" customHeight="1">
      <c r="A537" s="210"/>
      <c r="B537" s="210"/>
      <c r="C537" s="210"/>
      <c r="D537" s="210"/>
      <c r="E537" s="210"/>
      <c r="F537" s="210"/>
      <c r="G537" s="210"/>
      <c r="H537" s="210"/>
      <c r="I537" s="210"/>
      <c r="J537" s="210"/>
      <c r="K537" s="210"/>
      <c r="L537" s="210"/>
      <c r="M537" s="210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  <c r="AA537" s="209"/>
      <c r="AB537" s="209"/>
      <c r="AC537" s="209"/>
      <c r="AD537" s="209"/>
    </row>
    <row r="538" spans="1:30" ht="15.75" customHeight="1">
      <c r="A538" s="210"/>
      <c r="B538" s="210"/>
      <c r="C538" s="210"/>
      <c r="D538" s="210"/>
      <c r="E538" s="210"/>
      <c r="F538" s="210"/>
      <c r="G538" s="210"/>
      <c r="H538" s="210"/>
      <c r="I538" s="210"/>
      <c r="J538" s="210"/>
      <c r="K538" s="210"/>
      <c r="L538" s="210"/>
      <c r="M538" s="210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  <c r="AA538" s="209"/>
      <c r="AB538" s="209"/>
      <c r="AC538" s="209"/>
      <c r="AD538" s="209"/>
    </row>
    <row r="539" spans="1:30" ht="15.75" customHeight="1">
      <c r="A539" s="210"/>
      <c r="B539" s="210"/>
      <c r="C539" s="210"/>
      <c r="D539" s="210"/>
      <c r="E539" s="210"/>
      <c r="F539" s="210"/>
      <c r="G539" s="210"/>
      <c r="H539" s="210"/>
      <c r="I539" s="210"/>
      <c r="J539" s="210"/>
      <c r="K539" s="210"/>
      <c r="L539" s="210"/>
      <c r="M539" s="210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  <c r="AA539" s="209"/>
      <c r="AB539" s="209"/>
      <c r="AC539" s="209"/>
      <c r="AD539" s="209"/>
    </row>
    <row r="540" spans="1:30" ht="15.75" customHeight="1">
      <c r="A540" s="210"/>
      <c r="B540" s="210"/>
      <c r="C540" s="210"/>
      <c r="D540" s="210"/>
      <c r="E540" s="210"/>
      <c r="F540" s="210"/>
      <c r="G540" s="210"/>
      <c r="H540" s="210"/>
      <c r="I540" s="210"/>
      <c r="J540" s="210"/>
      <c r="K540" s="210"/>
      <c r="L540" s="210"/>
      <c r="M540" s="210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  <c r="AA540" s="209"/>
      <c r="AB540" s="209"/>
      <c r="AC540" s="209"/>
      <c r="AD540" s="209"/>
    </row>
    <row r="541" spans="1:30" ht="15.75" customHeight="1">
      <c r="A541" s="210"/>
      <c r="B541" s="210"/>
      <c r="C541" s="210"/>
      <c r="D541" s="210"/>
      <c r="E541" s="210"/>
      <c r="F541" s="210"/>
      <c r="G541" s="210"/>
      <c r="H541" s="210"/>
      <c r="I541" s="210"/>
      <c r="J541" s="210"/>
      <c r="K541" s="210"/>
      <c r="L541" s="210"/>
      <c r="M541" s="210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  <c r="AA541" s="209"/>
      <c r="AB541" s="209"/>
      <c r="AC541" s="209"/>
      <c r="AD541" s="209"/>
    </row>
    <row r="542" spans="1:30" ht="15.75" customHeight="1">
      <c r="A542" s="210"/>
      <c r="B542" s="210"/>
      <c r="C542" s="210"/>
      <c r="D542" s="210"/>
      <c r="E542" s="210"/>
      <c r="F542" s="210"/>
      <c r="G542" s="210"/>
      <c r="H542" s="210"/>
      <c r="I542" s="210"/>
      <c r="J542" s="210"/>
      <c r="K542" s="210"/>
      <c r="L542" s="210"/>
      <c r="M542" s="210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  <c r="AA542" s="209"/>
      <c r="AB542" s="209"/>
      <c r="AC542" s="209"/>
      <c r="AD542" s="209"/>
    </row>
    <row r="543" spans="1:30" ht="15.75" customHeight="1">
      <c r="A543" s="210"/>
      <c r="B543" s="210"/>
      <c r="C543" s="210"/>
      <c r="D543" s="210"/>
      <c r="E543" s="210"/>
      <c r="F543" s="210"/>
      <c r="G543" s="210"/>
      <c r="H543" s="210"/>
      <c r="I543" s="210"/>
      <c r="J543" s="210"/>
      <c r="K543" s="210"/>
      <c r="L543" s="210"/>
      <c r="M543" s="210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  <c r="AA543" s="209"/>
      <c r="AB543" s="209"/>
      <c r="AC543" s="209"/>
      <c r="AD543" s="209"/>
    </row>
    <row r="544" spans="1:30" ht="15.75" customHeight="1">
      <c r="A544" s="210"/>
      <c r="B544" s="210"/>
      <c r="C544" s="210"/>
      <c r="D544" s="210"/>
      <c r="E544" s="210"/>
      <c r="F544" s="210"/>
      <c r="G544" s="210"/>
      <c r="H544" s="210"/>
      <c r="I544" s="210"/>
      <c r="J544" s="210"/>
      <c r="K544" s="210"/>
      <c r="L544" s="210"/>
      <c r="M544" s="210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  <c r="AA544" s="209"/>
      <c r="AB544" s="209"/>
      <c r="AC544" s="209"/>
      <c r="AD544" s="209"/>
    </row>
    <row r="545" spans="1:30" ht="15.75" customHeight="1">
      <c r="A545" s="210"/>
      <c r="B545" s="210"/>
      <c r="C545" s="210"/>
      <c r="D545" s="210"/>
      <c r="E545" s="210"/>
      <c r="F545" s="210"/>
      <c r="G545" s="210"/>
      <c r="H545" s="210"/>
      <c r="I545" s="210"/>
      <c r="J545" s="210"/>
      <c r="K545" s="210"/>
      <c r="L545" s="210"/>
      <c r="M545" s="210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  <c r="AA545" s="209"/>
      <c r="AB545" s="209"/>
      <c r="AC545" s="209"/>
      <c r="AD545" s="209"/>
    </row>
    <row r="546" spans="1:30" ht="15.75" customHeight="1">
      <c r="A546" s="210"/>
      <c r="B546" s="210"/>
      <c r="C546" s="210"/>
      <c r="D546" s="210"/>
      <c r="E546" s="210"/>
      <c r="F546" s="210"/>
      <c r="G546" s="210"/>
      <c r="H546" s="210"/>
      <c r="I546" s="210"/>
      <c r="J546" s="210"/>
      <c r="K546" s="210"/>
      <c r="L546" s="210"/>
      <c r="M546" s="210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  <c r="AA546" s="209"/>
      <c r="AB546" s="209"/>
      <c r="AC546" s="209"/>
      <c r="AD546" s="209"/>
    </row>
    <row r="547" spans="1:30" ht="15.75" customHeight="1">
      <c r="A547" s="210"/>
      <c r="B547" s="210"/>
      <c r="C547" s="210"/>
      <c r="D547" s="210"/>
      <c r="E547" s="210"/>
      <c r="F547" s="210"/>
      <c r="G547" s="210"/>
      <c r="H547" s="210"/>
      <c r="I547" s="210"/>
      <c r="J547" s="210"/>
      <c r="K547" s="210"/>
      <c r="L547" s="210"/>
      <c r="M547" s="210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  <c r="AA547" s="209"/>
      <c r="AB547" s="209"/>
      <c r="AC547" s="209"/>
      <c r="AD547" s="209"/>
    </row>
    <row r="548" spans="1:30" ht="15.75" customHeight="1">
      <c r="A548" s="210"/>
      <c r="B548" s="210"/>
      <c r="C548" s="210"/>
      <c r="D548" s="210"/>
      <c r="E548" s="210"/>
      <c r="F548" s="210"/>
      <c r="G548" s="210"/>
      <c r="H548" s="210"/>
      <c r="I548" s="210"/>
      <c r="J548" s="210"/>
      <c r="K548" s="210"/>
      <c r="L548" s="210"/>
      <c r="M548" s="210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  <c r="AA548" s="209"/>
      <c r="AB548" s="209"/>
      <c r="AC548" s="209"/>
      <c r="AD548" s="209"/>
    </row>
    <row r="549" spans="1:30" ht="15.75" customHeight="1">
      <c r="A549" s="210"/>
      <c r="B549" s="210"/>
      <c r="C549" s="210"/>
      <c r="D549" s="210"/>
      <c r="E549" s="210"/>
      <c r="F549" s="210"/>
      <c r="G549" s="210"/>
      <c r="H549" s="210"/>
      <c r="I549" s="210"/>
      <c r="J549" s="210"/>
      <c r="K549" s="210"/>
      <c r="L549" s="210"/>
      <c r="M549" s="210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  <c r="AA549" s="209"/>
      <c r="AB549" s="209"/>
      <c r="AC549" s="209"/>
      <c r="AD549" s="209"/>
    </row>
    <row r="550" spans="1:30" ht="15.75" customHeight="1">
      <c r="A550" s="210"/>
      <c r="B550" s="210"/>
      <c r="C550" s="210"/>
      <c r="D550" s="210"/>
      <c r="E550" s="210"/>
      <c r="F550" s="210"/>
      <c r="G550" s="210"/>
      <c r="H550" s="210"/>
      <c r="I550" s="210"/>
      <c r="J550" s="210"/>
      <c r="K550" s="210"/>
      <c r="L550" s="210"/>
      <c r="M550" s="210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  <c r="AA550" s="209"/>
      <c r="AB550" s="209"/>
      <c r="AC550" s="209"/>
      <c r="AD550" s="209"/>
    </row>
    <row r="551" spans="1:30" ht="15.75" customHeight="1">
      <c r="A551" s="210"/>
      <c r="B551" s="210"/>
      <c r="C551" s="210"/>
      <c r="D551" s="210"/>
      <c r="E551" s="210"/>
      <c r="F551" s="210"/>
      <c r="G551" s="210"/>
      <c r="H551" s="210"/>
      <c r="I551" s="210"/>
      <c r="J551" s="210"/>
      <c r="K551" s="210"/>
      <c r="L551" s="210"/>
      <c r="M551" s="210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  <c r="AA551" s="209"/>
      <c r="AB551" s="209"/>
      <c r="AC551" s="209"/>
      <c r="AD551" s="209"/>
    </row>
    <row r="552" spans="1:30" ht="15.75" customHeight="1">
      <c r="A552" s="210"/>
      <c r="B552" s="210"/>
      <c r="C552" s="210"/>
      <c r="D552" s="210"/>
      <c r="E552" s="210"/>
      <c r="F552" s="210"/>
      <c r="G552" s="210"/>
      <c r="H552" s="210"/>
      <c r="I552" s="210"/>
      <c r="J552" s="210"/>
      <c r="K552" s="210"/>
      <c r="L552" s="210"/>
      <c r="M552" s="210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  <c r="AA552" s="209"/>
      <c r="AB552" s="209"/>
      <c r="AC552" s="209"/>
      <c r="AD552" s="209"/>
    </row>
    <row r="553" spans="1:30" ht="15.75" customHeight="1">
      <c r="A553" s="210"/>
      <c r="B553" s="210"/>
      <c r="C553" s="210"/>
      <c r="D553" s="210"/>
      <c r="E553" s="210"/>
      <c r="F553" s="210"/>
      <c r="G553" s="210"/>
      <c r="H553" s="210"/>
      <c r="I553" s="210"/>
      <c r="J553" s="210"/>
      <c r="K553" s="210"/>
      <c r="L553" s="210"/>
      <c r="M553" s="210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  <c r="AA553" s="209"/>
      <c r="AB553" s="209"/>
      <c r="AC553" s="209"/>
      <c r="AD553" s="209"/>
    </row>
    <row r="554" spans="1:30" ht="15.75" customHeight="1">
      <c r="A554" s="210"/>
      <c r="B554" s="210"/>
      <c r="C554" s="210"/>
      <c r="D554" s="210"/>
      <c r="E554" s="210"/>
      <c r="F554" s="210"/>
      <c r="G554" s="210"/>
      <c r="H554" s="210"/>
      <c r="I554" s="210"/>
      <c r="J554" s="210"/>
      <c r="K554" s="210"/>
      <c r="L554" s="210"/>
      <c r="M554" s="210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  <c r="AA554" s="209"/>
      <c r="AB554" s="209"/>
      <c r="AC554" s="209"/>
      <c r="AD554" s="209"/>
    </row>
    <row r="555" spans="1:30" ht="15.75" customHeight="1">
      <c r="A555" s="210"/>
      <c r="B555" s="210"/>
      <c r="C555" s="210"/>
      <c r="D555" s="210"/>
      <c r="E555" s="210"/>
      <c r="F555" s="210"/>
      <c r="G555" s="210"/>
      <c r="H555" s="210"/>
      <c r="I555" s="210"/>
      <c r="J555" s="210"/>
      <c r="K555" s="210"/>
      <c r="L555" s="210"/>
      <c r="M555" s="210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  <c r="AA555" s="209"/>
      <c r="AB555" s="209"/>
      <c r="AC555" s="209"/>
      <c r="AD555" s="209"/>
    </row>
    <row r="556" spans="1:30" ht="15.75" customHeight="1">
      <c r="A556" s="210"/>
      <c r="B556" s="210"/>
      <c r="C556" s="210"/>
      <c r="D556" s="210"/>
      <c r="E556" s="210"/>
      <c r="F556" s="210"/>
      <c r="G556" s="210"/>
      <c r="H556" s="210"/>
      <c r="I556" s="210"/>
      <c r="J556" s="210"/>
      <c r="K556" s="210"/>
      <c r="L556" s="210"/>
      <c r="M556" s="210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  <c r="AA556" s="209"/>
      <c r="AB556" s="209"/>
      <c r="AC556" s="209"/>
      <c r="AD556" s="209"/>
    </row>
    <row r="557" spans="1:30" ht="15.75" customHeight="1">
      <c r="A557" s="210"/>
      <c r="B557" s="210"/>
      <c r="C557" s="210"/>
      <c r="D557" s="210"/>
      <c r="E557" s="210"/>
      <c r="F557" s="210"/>
      <c r="G557" s="210"/>
      <c r="H557" s="210"/>
      <c r="I557" s="210"/>
      <c r="J557" s="210"/>
      <c r="K557" s="210"/>
      <c r="L557" s="210"/>
      <c r="M557" s="210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  <c r="AA557" s="209"/>
      <c r="AB557" s="209"/>
      <c r="AC557" s="209"/>
      <c r="AD557" s="209"/>
    </row>
    <row r="558" spans="1:30" ht="15.75" customHeight="1">
      <c r="A558" s="210"/>
      <c r="B558" s="210"/>
      <c r="C558" s="210"/>
      <c r="D558" s="210"/>
      <c r="E558" s="210"/>
      <c r="F558" s="210"/>
      <c r="G558" s="210"/>
      <c r="H558" s="210"/>
      <c r="I558" s="210"/>
      <c r="J558" s="210"/>
      <c r="K558" s="210"/>
      <c r="L558" s="210"/>
      <c r="M558" s="210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  <c r="AA558" s="209"/>
      <c r="AB558" s="209"/>
      <c r="AC558" s="209"/>
      <c r="AD558" s="209"/>
    </row>
    <row r="559" spans="1:30" ht="15.75" customHeight="1">
      <c r="A559" s="210"/>
      <c r="B559" s="210"/>
      <c r="C559" s="210"/>
      <c r="D559" s="210"/>
      <c r="E559" s="210"/>
      <c r="F559" s="210"/>
      <c r="G559" s="210"/>
      <c r="H559" s="210"/>
      <c r="I559" s="210"/>
      <c r="J559" s="210"/>
      <c r="K559" s="210"/>
      <c r="L559" s="210"/>
      <c r="M559" s="210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  <c r="AA559" s="209"/>
      <c r="AB559" s="209"/>
      <c r="AC559" s="209"/>
      <c r="AD559" s="209"/>
    </row>
    <row r="560" spans="1:30" ht="15.75" customHeight="1">
      <c r="A560" s="210"/>
      <c r="B560" s="210"/>
      <c r="C560" s="210"/>
      <c r="D560" s="210"/>
      <c r="E560" s="210"/>
      <c r="F560" s="210"/>
      <c r="G560" s="210"/>
      <c r="H560" s="210"/>
      <c r="I560" s="210"/>
      <c r="J560" s="210"/>
      <c r="K560" s="210"/>
      <c r="L560" s="210"/>
      <c r="M560" s="210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  <c r="AA560" s="209"/>
      <c r="AB560" s="209"/>
      <c r="AC560" s="209"/>
      <c r="AD560" s="209"/>
    </row>
    <row r="561" spans="1:30" ht="15.75" customHeight="1">
      <c r="A561" s="210"/>
      <c r="B561" s="210"/>
      <c r="C561" s="210"/>
      <c r="D561" s="210"/>
      <c r="E561" s="210"/>
      <c r="F561" s="210"/>
      <c r="G561" s="210"/>
      <c r="H561" s="210"/>
      <c r="I561" s="210"/>
      <c r="J561" s="210"/>
      <c r="K561" s="210"/>
      <c r="L561" s="210"/>
      <c r="M561" s="210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  <c r="AA561" s="209"/>
      <c r="AB561" s="209"/>
      <c r="AC561" s="209"/>
      <c r="AD561" s="209"/>
    </row>
    <row r="562" spans="1:30" ht="15.75" customHeight="1">
      <c r="A562" s="210"/>
      <c r="B562" s="210"/>
      <c r="C562" s="210"/>
      <c r="D562" s="210"/>
      <c r="E562" s="210"/>
      <c r="F562" s="210"/>
      <c r="G562" s="210"/>
      <c r="H562" s="210"/>
      <c r="I562" s="210"/>
      <c r="J562" s="210"/>
      <c r="K562" s="210"/>
      <c r="L562" s="210"/>
      <c r="M562" s="210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  <c r="AA562" s="209"/>
      <c r="AB562" s="209"/>
      <c r="AC562" s="209"/>
      <c r="AD562" s="209"/>
    </row>
    <row r="563" spans="1:30" ht="15.75" customHeight="1">
      <c r="A563" s="210"/>
      <c r="B563" s="210"/>
      <c r="C563" s="210"/>
      <c r="D563" s="210"/>
      <c r="E563" s="210"/>
      <c r="F563" s="210"/>
      <c r="G563" s="210"/>
      <c r="H563" s="210"/>
      <c r="I563" s="210"/>
      <c r="J563" s="210"/>
      <c r="K563" s="210"/>
      <c r="L563" s="210"/>
      <c r="M563" s="210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  <c r="AA563" s="209"/>
      <c r="AB563" s="209"/>
      <c r="AC563" s="209"/>
      <c r="AD563" s="209"/>
    </row>
    <row r="564" spans="1:30" ht="15.75" customHeight="1">
      <c r="A564" s="210"/>
      <c r="B564" s="210"/>
      <c r="C564" s="210"/>
      <c r="D564" s="210"/>
      <c r="E564" s="210"/>
      <c r="F564" s="210"/>
      <c r="G564" s="210"/>
      <c r="H564" s="210"/>
      <c r="I564" s="210"/>
      <c r="J564" s="210"/>
      <c r="K564" s="210"/>
      <c r="L564" s="210"/>
      <c r="M564" s="210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  <c r="AA564" s="209"/>
      <c r="AB564" s="209"/>
      <c r="AC564" s="209"/>
      <c r="AD564" s="209"/>
    </row>
    <row r="565" spans="1:30" ht="15.75" customHeight="1">
      <c r="A565" s="210"/>
      <c r="B565" s="210"/>
      <c r="C565" s="210"/>
      <c r="D565" s="210"/>
      <c r="E565" s="210"/>
      <c r="F565" s="210"/>
      <c r="G565" s="210"/>
      <c r="H565" s="210"/>
      <c r="I565" s="210"/>
      <c r="J565" s="210"/>
      <c r="K565" s="210"/>
      <c r="L565" s="210"/>
      <c r="M565" s="210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  <c r="AA565" s="209"/>
      <c r="AB565" s="209"/>
      <c r="AC565" s="209"/>
      <c r="AD565" s="209"/>
    </row>
    <row r="566" spans="1:30" ht="15.75" customHeight="1">
      <c r="A566" s="210"/>
      <c r="B566" s="210"/>
      <c r="C566" s="210"/>
      <c r="D566" s="210"/>
      <c r="E566" s="210"/>
      <c r="F566" s="210"/>
      <c r="G566" s="210"/>
      <c r="H566" s="210"/>
      <c r="I566" s="210"/>
      <c r="J566" s="210"/>
      <c r="K566" s="210"/>
      <c r="L566" s="210"/>
      <c r="M566" s="210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  <c r="AA566" s="209"/>
      <c r="AB566" s="209"/>
      <c r="AC566" s="209"/>
      <c r="AD566" s="209"/>
    </row>
    <row r="567" spans="1:30" ht="15.75" customHeight="1">
      <c r="A567" s="210"/>
      <c r="B567" s="210"/>
      <c r="C567" s="210"/>
      <c r="D567" s="210"/>
      <c r="E567" s="210"/>
      <c r="F567" s="210"/>
      <c r="G567" s="210"/>
      <c r="H567" s="210"/>
      <c r="I567" s="210"/>
      <c r="J567" s="210"/>
      <c r="K567" s="210"/>
      <c r="L567" s="210"/>
      <c r="M567" s="210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  <c r="AA567" s="209"/>
      <c r="AB567" s="209"/>
      <c r="AC567" s="209"/>
      <c r="AD567" s="209"/>
    </row>
    <row r="568" spans="1:30" ht="15.75" customHeight="1">
      <c r="A568" s="210"/>
      <c r="B568" s="210"/>
      <c r="C568" s="210"/>
      <c r="D568" s="210"/>
      <c r="E568" s="210"/>
      <c r="F568" s="210"/>
      <c r="G568" s="210"/>
      <c r="H568" s="210"/>
      <c r="I568" s="210"/>
      <c r="J568" s="210"/>
      <c r="K568" s="210"/>
      <c r="L568" s="210"/>
      <c r="M568" s="210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  <c r="AA568" s="209"/>
      <c r="AB568" s="209"/>
      <c r="AC568" s="209"/>
      <c r="AD568" s="209"/>
    </row>
    <row r="569" spans="1:30" ht="15.75" customHeight="1">
      <c r="A569" s="210"/>
      <c r="B569" s="210"/>
      <c r="C569" s="210"/>
      <c r="D569" s="210"/>
      <c r="E569" s="210"/>
      <c r="F569" s="210"/>
      <c r="G569" s="210"/>
      <c r="H569" s="210"/>
      <c r="I569" s="210"/>
      <c r="J569" s="210"/>
      <c r="K569" s="210"/>
      <c r="L569" s="210"/>
      <c r="M569" s="210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  <c r="AA569" s="209"/>
      <c r="AB569" s="209"/>
      <c r="AC569" s="209"/>
      <c r="AD569" s="209"/>
    </row>
    <row r="570" spans="1:30" ht="15.75" customHeight="1">
      <c r="A570" s="210"/>
      <c r="B570" s="210"/>
      <c r="C570" s="210"/>
      <c r="D570" s="210"/>
      <c r="E570" s="210"/>
      <c r="F570" s="210"/>
      <c r="G570" s="210"/>
      <c r="H570" s="210"/>
      <c r="I570" s="210"/>
      <c r="J570" s="210"/>
      <c r="K570" s="210"/>
      <c r="L570" s="210"/>
      <c r="M570" s="210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  <c r="AA570" s="209"/>
      <c r="AB570" s="209"/>
      <c r="AC570" s="209"/>
      <c r="AD570" s="209"/>
    </row>
    <row r="571" spans="1:30" ht="15.75" customHeight="1">
      <c r="A571" s="210"/>
      <c r="B571" s="210"/>
      <c r="C571" s="210"/>
      <c r="D571" s="210"/>
      <c r="E571" s="210"/>
      <c r="F571" s="210"/>
      <c r="G571" s="210"/>
      <c r="H571" s="210"/>
      <c r="I571" s="210"/>
      <c r="J571" s="210"/>
      <c r="K571" s="210"/>
      <c r="L571" s="210"/>
      <c r="M571" s="210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  <c r="AA571" s="209"/>
      <c r="AB571" s="209"/>
      <c r="AC571" s="209"/>
      <c r="AD571" s="209"/>
    </row>
    <row r="572" spans="1:30" ht="15.75" customHeight="1">
      <c r="A572" s="210"/>
      <c r="B572" s="210"/>
      <c r="C572" s="210"/>
      <c r="D572" s="210"/>
      <c r="E572" s="210"/>
      <c r="F572" s="210"/>
      <c r="G572" s="210"/>
      <c r="H572" s="210"/>
      <c r="I572" s="210"/>
      <c r="J572" s="210"/>
      <c r="K572" s="210"/>
      <c r="L572" s="210"/>
      <c r="M572" s="210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  <c r="AA572" s="209"/>
      <c r="AB572" s="209"/>
      <c r="AC572" s="209"/>
      <c r="AD572" s="209"/>
    </row>
    <row r="573" spans="1:30" ht="15.75" customHeight="1">
      <c r="A573" s="210"/>
      <c r="B573" s="210"/>
      <c r="C573" s="210"/>
      <c r="D573" s="210"/>
      <c r="E573" s="210"/>
      <c r="F573" s="210"/>
      <c r="G573" s="210"/>
      <c r="H573" s="210"/>
      <c r="I573" s="210"/>
      <c r="J573" s="210"/>
      <c r="K573" s="210"/>
      <c r="L573" s="210"/>
      <c r="M573" s="210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  <c r="AA573" s="209"/>
      <c r="AB573" s="209"/>
      <c r="AC573" s="209"/>
      <c r="AD573" s="209"/>
    </row>
    <row r="574" spans="1:30" ht="15.75" customHeight="1">
      <c r="A574" s="210"/>
      <c r="B574" s="210"/>
      <c r="C574" s="210"/>
      <c r="D574" s="210"/>
      <c r="E574" s="210"/>
      <c r="F574" s="210"/>
      <c r="G574" s="210"/>
      <c r="H574" s="210"/>
      <c r="I574" s="210"/>
      <c r="J574" s="210"/>
      <c r="K574" s="210"/>
      <c r="L574" s="210"/>
      <c r="M574" s="210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  <c r="AA574" s="209"/>
      <c r="AB574" s="209"/>
      <c r="AC574" s="209"/>
      <c r="AD574" s="209"/>
    </row>
    <row r="575" spans="1:30" ht="15.75" customHeight="1">
      <c r="A575" s="210"/>
      <c r="B575" s="210"/>
      <c r="C575" s="210"/>
      <c r="D575" s="210"/>
      <c r="E575" s="210"/>
      <c r="F575" s="210"/>
      <c r="G575" s="210"/>
      <c r="H575" s="210"/>
      <c r="I575" s="210"/>
      <c r="J575" s="210"/>
      <c r="K575" s="210"/>
      <c r="L575" s="210"/>
      <c r="M575" s="210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  <c r="AA575" s="209"/>
      <c r="AB575" s="209"/>
      <c r="AC575" s="209"/>
      <c r="AD575" s="209"/>
    </row>
    <row r="576" spans="1:30" ht="15.75" customHeight="1">
      <c r="A576" s="210"/>
      <c r="B576" s="210"/>
      <c r="C576" s="210"/>
      <c r="D576" s="210"/>
      <c r="E576" s="210"/>
      <c r="F576" s="210"/>
      <c r="G576" s="210"/>
      <c r="H576" s="210"/>
      <c r="I576" s="210"/>
      <c r="J576" s="210"/>
      <c r="K576" s="210"/>
      <c r="L576" s="210"/>
      <c r="M576" s="210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  <c r="AA576" s="209"/>
      <c r="AB576" s="209"/>
      <c r="AC576" s="209"/>
      <c r="AD576" s="209"/>
    </row>
    <row r="577" spans="1:30" ht="15.75" customHeight="1">
      <c r="A577" s="210"/>
      <c r="B577" s="210"/>
      <c r="C577" s="210"/>
      <c r="D577" s="210"/>
      <c r="E577" s="210"/>
      <c r="F577" s="210"/>
      <c r="G577" s="210"/>
      <c r="H577" s="210"/>
      <c r="I577" s="210"/>
      <c r="J577" s="210"/>
      <c r="K577" s="210"/>
      <c r="L577" s="210"/>
      <c r="M577" s="210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  <c r="AA577" s="209"/>
      <c r="AB577" s="209"/>
      <c r="AC577" s="209"/>
      <c r="AD577" s="209"/>
    </row>
    <row r="578" spans="1:30" ht="15.75" customHeight="1">
      <c r="A578" s="210"/>
      <c r="B578" s="210"/>
      <c r="C578" s="210"/>
      <c r="D578" s="210"/>
      <c r="E578" s="210"/>
      <c r="F578" s="210"/>
      <c r="G578" s="210"/>
      <c r="H578" s="210"/>
      <c r="I578" s="210"/>
      <c r="J578" s="210"/>
      <c r="K578" s="210"/>
      <c r="L578" s="210"/>
      <c r="M578" s="210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  <c r="AA578" s="209"/>
      <c r="AB578" s="209"/>
      <c r="AC578" s="209"/>
      <c r="AD578" s="209"/>
    </row>
    <row r="579" spans="1:30" ht="15.75" customHeight="1">
      <c r="A579" s="210"/>
      <c r="B579" s="210"/>
      <c r="C579" s="210"/>
      <c r="D579" s="210"/>
      <c r="E579" s="210"/>
      <c r="F579" s="210"/>
      <c r="G579" s="210"/>
      <c r="H579" s="210"/>
      <c r="I579" s="210"/>
      <c r="J579" s="210"/>
      <c r="K579" s="210"/>
      <c r="L579" s="210"/>
      <c r="M579" s="210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  <c r="AA579" s="209"/>
      <c r="AB579" s="209"/>
      <c r="AC579" s="209"/>
      <c r="AD579" s="209"/>
    </row>
    <row r="580" spans="1:30" ht="15.75" customHeight="1">
      <c r="A580" s="210"/>
      <c r="B580" s="210"/>
      <c r="C580" s="210"/>
      <c r="D580" s="210"/>
      <c r="E580" s="210"/>
      <c r="F580" s="210"/>
      <c r="G580" s="210"/>
      <c r="H580" s="210"/>
      <c r="I580" s="210"/>
      <c r="J580" s="210"/>
      <c r="K580" s="210"/>
      <c r="L580" s="210"/>
      <c r="M580" s="210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  <c r="AA580" s="209"/>
      <c r="AB580" s="209"/>
      <c r="AC580" s="209"/>
      <c r="AD580" s="209"/>
    </row>
    <row r="581" spans="1:30" ht="15.75" customHeight="1">
      <c r="A581" s="210"/>
      <c r="B581" s="210"/>
      <c r="C581" s="210"/>
      <c r="D581" s="210"/>
      <c r="E581" s="210"/>
      <c r="F581" s="210"/>
      <c r="G581" s="210"/>
      <c r="H581" s="210"/>
      <c r="I581" s="210"/>
      <c r="J581" s="210"/>
      <c r="K581" s="210"/>
      <c r="L581" s="210"/>
      <c r="M581" s="210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  <c r="AA581" s="209"/>
      <c r="AB581" s="209"/>
      <c r="AC581" s="209"/>
      <c r="AD581" s="209"/>
    </row>
    <row r="582" spans="1:30" ht="15.75" customHeight="1">
      <c r="A582" s="210"/>
      <c r="B582" s="210"/>
      <c r="C582" s="210"/>
      <c r="D582" s="210"/>
      <c r="E582" s="210"/>
      <c r="F582" s="210"/>
      <c r="G582" s="210"/>
      <c r="H582" s="210"/>
      <c r="I582" s="210"/>
      <c r="J582" s="210"/>
      <c r="K582" s="210"/>
      <c r="L582" s="210"/>
      <c r="M582" s="210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  <c r="AA582" s="209"/>
      <c r="AB582" s="209"/>
      <c r="AC582" s="209"/>
      <c r="AD582" s="209"/>
    </row>
    <row r="583" spans="1:30" ht="15.75" customHeight="1">
      <c r="A583" s="210"/>
      <c r="B583" s="210"/>
      <c r="C583" s="210"/>
      <c r="D583" s="210"/>
      <c r="E583" s="210"/>
      <c r="F583" s="210"/>
      <c r="G583" s="210"/>
      <c r="H583" s="210"/>
      <c r="I583" s="210"/>
      <c r="J583" s="210"/>
      <c r="K583" s="210"/>
      <c r="L583" s="210"/>
      <c r="M583" s="210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  <c r="AA583" s="209"/>
      <c r="AB583" s="209"/>
      <c r="AC583" s="209"/>
      <c r="AD583" s="209"/>
    </row>
    <row r="584" spans="1:30" ht="15.75" customHeight="1">
      <c r="A584" s="210"/>
      <c r="B584" s="210"/>
      <c r="C584" s="210"/>
      <c r="D584" s="210"/>
      <c r="E584" s="210"/>
      <c r="F584" s="210"/>
      <c r="G584" s="210"/>
      <c r="H584" s="210"/>
      <c r="I584" s="210"/>
      <c r="J584" s="210"/>
      <c r="K584" s="210"/>
      <c r="L584" s="210"/>
      <c r="M584" s="210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  <c r="AA584" s="209"/>
      <c r="AB584" s="209"/>
      <c r="AC584" s="209"/>
      <c r="AD584" s="209"/>
    </row>
    <row r="585" spans="1:30" ht="15.75" customHeight="1">
      <c r="A585" s="210"/>
      <c r="B585" s="210"/>
      <c r="C585" s="210"/>
      <c r="D585" s="210"/>
      <c r="E585" s="210"/>
      <c r="F585" s="210"/>
      <c r="G585" s="210"/>
      <c r="H585" s="210"/>
      <c r="I585" s="210"/>
      <c r="J585" s="210"/>
      <c r="K585" s="210"/>
      <c r="L585" s="210"/>
      <c r="M585" s="210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  <c r="AA585" s="209"/>
      <c r="AB585" s="209"/>
      <c r="AC585" s="209"/>
      <c r="AD585" s="209"/>
    </row>
    <row r="586" spans="1:30" ht="15.75" customHeight="1">
      <c r="A586" s="210"/>
      <c r="B586" s="210"/>
      <c r="C586" s="210"/>
      <c r="D586" s="210"/>
      <c r="E586" s="210"/>
      <c r="F586" s="210"/>
      <c r="G586" s="210"/>
      <c r="H586" s="210"/>
      <c r="I586" s="210"/>
      <c r="J586" s="210"/>
      <c r="K586" s="210"/>
      <c r="L586" s="210"/>
      <c r="M586" s="210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  <c r="AA586" s="209"/>
      <c r="AB586" s="209"/>
      <c r="AC586" s="209"/>
      <c r="AD586" s="209"/>
    </row>
    <row r="587" spans="1:30" ht="15.75" customHeight="1">
      <c r="A587" s="210"/>
      <c r="B587" s="210"/>
      <c r="C587" s="210"/>
      <c r="D587" s="210"/>
      <c r="E587" s="210"/>
      <c r="F587" s="210"/>
      <c r="G587" s="210"/>
      <c r="H587" s="210"/>
      <c r="I587" s="210"/>
      <c r="J587" s="210"/>
      <c r="K587" s="210"/>
      <c r="L587" s="210"/>
      <c r="M587" s="210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  <c r="AA587" s="209"/>
      <c r="AB587" s="209"/>
      <c r="AC587" s="209"/>
      <c r="AD587" s="209"/>
    </row>
    <row r="588" spans="1:30" ht="15.75" customHeight="1">
      <c r="A588" s="210"/>
      <c r="B588" s="210"/>
      <c r="C588" s="210"/>
      <c r="D588" s="210"/>
      <c r="E588" s="210"/>
      <c r="F588" s="210"/>
      <c r="G588" s="210"/>
      <c r="H588" s="210"/>
      <c r="I588" s="210"/>
      <c r="J588" s="210"/>
      <c r="K588" s="210"/>
      <c r="L588" s="210"/>
      <c r="M588" s="210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  <c r="AA588" s="209"/>
      <c r="AB588" s="209"/>
      <c r="AC588" s="209"/>
      <c r="AD588" s="209"/>
    </row>
    <row r="589" spans="1:30" ht="15.75" customHeight="1">
      <c r="A589" s="210"/>
      <c r="B589" s="210"/>
      <c r="C589" s="210"/>
      <c r="D589" s="210"/>
      <c r="E589" s="210"/>
      <c r="F589" s="210"/>
      <c r="G589" s="210"/>
      <c r="H589" s="210"/>
      <c r="I589" s="210"/>
      <c r="J589" s="210"/>
      <c r="K589" s="210"/>
      <c r="L589" s="210"/>
      <c r="M589" s="210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  <c r="AA589" s="209"/>
      <c r="AB589" s="209"/>
      <c r="AC589" s="209"/>
      <c r="AD589" s="209"/>
    </row>
    <row r="590" spans="1:30" ht="15.75" customHeight="1">
      <c r="A590" s="210"/>
      <c r="B590" s="210"/>
      <c r="C590" s="210"/>
      <c r="D590" s="210"/>
      <c r="E590" s="210"/>
      <c r="F590" s="210"/>
      <c r="G590" s="210"/>
      <c r="H590" s="210"/>
      <c r="I590" s="210"/>
      <c r="J590" s="210"/>
      <c r="K590" s="210"/>
      <c r="L590" s="210"/>
      <c r="M590" s="210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  <c r="AA590" s="209"/>
      <c r="AB590" s="209"/>
      <c r="AC590" s="209"/>
      <c r="AD590" s="209"/>
    </row>
    <row r="591" spans="1:30" ht="15.75" customHeight="1">
      <c r="A591" s="210"/>
      <c r="B591" s="210"/>
      <c r="C591" s="210"/>
      <c r="D591" s="210"/>
      <c r="E591" s="210"/>
      <c r="F591" s="210"/>
      <c r="G591" s="210"/>
      <c r="H591" s="210"/>
      <c r="I591" s="210"/>
      <c r="J591" s="210"/>
      <c r="K591" s="210"/>
      <c r="L591" s="210"/>
      <c r="M591" s="210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  <c r="AA591" s="209"/>
      <c r="AB591" s="209"/>
      <c r="AC591" s="209"/>
      <c r="AD591" s="209"/>
    </row>
    <row r="592" spans="1:30" ht="15.75" customHeight="1">
      <c r="A592" s="210"/>
      <c r="B592" s="210"/>
      <c r="C592" s="210"/>
      <c r="D592" s="210"/>
      <c r="E592" s="210"/>
      <c r="F592" s="210"/>
      <c r="G592" s="210"/>
      <c r="H592" s="210"/>
      <c r="I592" s="210"/>
      <c r="J592" s="210"/>
      <c r="K592" s="210"/>
      <c r="L592" s="210"/>
      <c r="M592" s="210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  <c r="AA592" s="209"/>
      <c r="AB592" s="209"/>
      <c r="AC592" s="209"/>
      <c r="AD592" s="209"/>
    </row>
    <row r="593" spans="1:30" ht="15.75" customHeight="1">
      <c r="A593" s="210"/>
      <c r="B593" s="210"/>
      <c r="C593" s="210"/>
      <c r="D593" s="210"/>
      <c r="E593" s="210"/>
      <c r="F593" s="210"/>
      <c r="G593" s="210"/>
      <c r="H593" s="210"/>
      <c r="I593" s="210"/>
      <c r="J593" s="210"/>
      <c r="K593" s="210"/>
      <c r="L593" s="210"/>
      <c r="M593" s="210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  <c r="AA593" s="209"/>
      <c r="AB593" s="209"/>
      <c r="AC593" s="209"/>
      <c r="AD593" s="209"/>
    </row>
    <row r="594" spans="1:30" ht="15.75" customHeight="1">
      <c r="A594" s="210"/>
      <c r="B594" s="210"/>
      <c r="C594" s="210"/>
      <c r="D594" s="210"/>
      <c r="E594" s="210"/>
      <c r="F594" s="210"/>
      <c r="G594" s="210"/>
      <c r="H594" s="210"/>
      <c r="I594" s="210"/>
      <c r="J594" s="210"/>
      <c r="K594" s="210"/>
      <c r="L594" s="210"/>
      <c r="M594" s="210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  <c r="AA594" s="209"/>
      <c r="AB594" s="209"/>
      <c r="AC594" s="209"/>
      <c r="AD594" s="209"/>
    </row>
    <row r="595" spans="1:30" ht="15.75" customHeight="1">
      <c r="A595" s="210"/>
      <c r="B595" s="210"/>
      <c r="C595" s="210"/>
      <c r="D595" s="210"/>
      <c r="E595" s="210"/>
      <c r="F595" s="210"/>
      <c r="G595" s="210"/>
      <c r="H595" s="210"/>
      <c r="I595" s="210"/>
      <c r="J595" s="210"/>
      <c r="K595" s="210"/>
      <c r="L595" s="210"/>
      <c r="M595" s="210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  <c r="AA595" s="209"/>
      <c r="AB595" s="209"/>
      <c r="AC595" s="209"/>
      <c r="AD595" s="209"/>
    </row>
    <row r="596" spans="1:30" ht="15.75" customHeight="1">
      <c r="A596" s="210"/>
      <c r="B596" s="210"/>
      <c r="C596" s="210"/>
      <c r="D596" s="210"/>
      <c r="E596" s="210"/>
      <c r="F596" s="210"/>
      <c r="G596" s="210"/>
      <c r="H596" s="210"/>
      <c r="I596" s="210"/>
      <c r="J596" s="210"/>
      <c r="K596" s="210"/>
      <c r="L596" s="210"/>
      <c r="M596" s="210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  <c r="AA596" s="209"/>
      <c r="AB596" s="209"/>
      <c r="AC596" s="209"/>
      <c r="AD596" s="209"/>
    </row>
    <row r="597" spans="1:30" ht="15.75" customHeight="1">
      <c r="A597" s="210"/>
      <c r="B597" s="210"/>
      <c r="C597" s="210"/>
      <c r="D597" s="210"/>
      <c r="E597" s="210"/>
      <c r="F597" s="210"/>
      <c r="G597" s="210"/>
      <c r="H597" s="210"/>
      <c r="I597" s="210"/>
      <c r="J597" s="210"/>
      <c r="K597" s="210"/>
      <c r="L597" s="210"/>
      <c r="M597" s="210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  <c r="AA597" s="209"/>
      <c r="AB597" s="209"/>
      <c r="AC597" s="209"/>
      <c r="AD597" s="209"/>
    </row>
    <row r="598" spans="1:30" ht="15.75" customHeight="1">
      <c r="A598" s="210"/>
      <c r="B598" s="210"/>
      <c r="C598" s="210"/>
      <c r="D598" s="210"/>
      <c r="E598" s="210"/>
      <c r="F598" s="210"/>
      <c r="G598" s="210"/>
      <c r="H598" s="210"/>
      <c r="I598" s="210"/>
      <c r="J598" s="210"/>
      <c r="K598" s="210"/>
      <c r="L598" s="210"/>
      <c r="M598" s="210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  <c r="AA598" s="209"/>
      <c r="AB598" s="209"/>
      <c r="AC598" s="209"/>
      <c r="AD598" s="209"/>
    </row>
    <row r="599" spans="1:30" ht="15.75" customHeight="1">
      <c r="A599" s="210"/>
      <c r="B599" s="210"/>
      <c r="C599" s="210"/>
      <c r="D599" s="210"/>
      <c r="E599" s="210"/>
      <c r="F599" s="210"/>
      <c r="G599" s="210"/>
      <c r="H599" s="210"/>
      <c r="I599" s="210"/>
      <c r="J599" s="210"/>
      <c r="K599" s="210"/>
      <c r="L599" s="210"/>
      <c r="M599" s="210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  <c r="AA599" s="209"/>
      <c r="AB599" s="209"/>
      <c r="AC599" s="209"/>
      <c r="AD599" s="209"/>
    </row>
    <row r="600" spans="1:30" ht="15.75" customHeight="1">
      <c r="A600" s="210"/>
      <c r="B600" s="210"/>
      <c r="C600" s="210"/>
      <c r="D600" s="210"/>
      <c r="E600" s="210"/>
      <c r="F600" s="210"/>
      <c r="G600" s="210"/>
      <c r="H600" s="210"/>
      <c r="I600" s="210"/>
      <c r="J600" s="210"/>
      <c r="K600" s="210"/>
      <c r="L600" s="210"/>
      <c r="M600" s="210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  <c r="AA600" s="209"/>
      <c r="AB600" s="209"/>
      <c r="AC600" s="209"/>
      <c r="AD600" s="209"/>
    </row>
    <row r="601" spans="1:30" ht="15.75" customHeight="1">
      <c r="A601" s="210"/>
      <c r="B601" s="210"/>
      <c r="C601" s="210"/>
      <c r="D601" s="210"/>
      <c r="E601" s="210"/>
      <c r="F601" s="210"/>
      <c r="G601" s="210"/>
      <c r="H601" s="210"/>
      <c r="I601" s="210"/>
      <c r="J601" s="210"/>
      <c r="K601" s="210"/>
      <c r="L601" s="210"/>
      <c r="M601" s="210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  <c r="AA601" s="209"/>
      <c r="AB601" s="209"/>
      <c r="AC601" s="209"/>
      <c r="AD601" s="209"/>
    </row>
    <row r="602" spans="1:30" ht="15.75" customHeight="1">
      <c r="A602" s="210"/>
      <c r="B602" s="210"/>
      <c r="C602" s="210"/>
      <c r="D602" s="210"/>
      <c r="E602" s="210"/>
      <c r="F602" s="210"/>
      <c r="G602" s="210"/>
      <c r="H602" s="210"/>
      <c r="I602" s="210"/>
      <c r="J602" s="210"/>
      <c r="K602" s="210"/>
      <c r="L602" s="210"/>
      <c r="M602" s="210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  <c r="AA602" s="209"/>
      <c r="AB602" s="209"/>
      <c r="AC602" s="209"/>
      <c r="AD602" s="209"/>
    </row>
    <row r="603" spans="1:30" ht="15.75" customHeight="1">
      <c r="A603" s="210"/>
      <c r="B603" s="210"/>
      <c r="C603" s="210"/>
      <c r="D603" s="210"/>
      <c r="E603" s="210"/>
      <c r="F603" s="210"/>
      <c r="G603" s="210"/>
      <c r="H603" s="210"/>
      <c r="I603" s="210"/>
      <c r="J603" s="210"/>
      <c r="K603" s="210"/>
      <c r="L603" s="210"/>
      <c r="M603" s="210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  <c r="AA603" s="209"/>
      <c r="AB603" s="209"/>
      <c r="AC603" s="209"/>
      <c r="AD603" s="209"/>
    </row>
    <row r="604" spans="1:30" ht="15.75" customHeight="1">
      <c r="A604" s="210"/>
      <c r="B604" s="210"/>
      <c r="C604" s="210"/>
      <c r="D604" s="210"/>
      <c r="E604" s="210"/>
      <c r="F604" s="210"/>
      <c r="G604" s="210"/>
      <c r="H604" s="210"/>
      <c r="I604" s="210"/>
      <c r="J604" s="210"/>
      <c r="K604" s="210"/>
      <c r="L604" s="210"/>
      <c r="M604" s="210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  <c r="AA604" s="209"/>
      <c r="AB604" s="209"/>
      <c r="AC604" s="209"/>
      <c r="AD604" s="209"/>
    </row>
    <row r="605" spans="1:30" ht="15.75" customHeight="1">
      <c r="A605" s="210"/>
      <c r="B605" s="210"/>
      <c r="C605" s="210"/>
      <c r="D605" s="210"/>
      <c r="E605" s="210"/>
      <c r="F605" s="210"/>
      <c r="G605" s="210"/>
      <c r="H605" s="210"/>
      <c r="I605" s="210"/>
      <c r="J605" s="210"/>
      <c r="K605" s="210"/>
      <c r="L605" s="210"/>
      <c r="M605" s="210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  <c r="AA605" s="209"/>
      <c r="AB605" s="209"/>
      <c r="AC605" s="209"/>
      <c r="AD605" s="209"/>
    </row>
    <row r="606" spans="1:30" ht="15.75" customHeight="1">
      <c r="A606" s="210"/>
      <c r="B606" s="210"/>
      <c r="C606" s="210"/>
      <c r="D606" s="210"/>
      <c r="E606" s="210"/>
      <c r="F606" s="210"/>
      <c r="G606" s="210"/>
      <c r="H606" s="210"/>
      <c r="I606" s="210"/>
      <c r="J606" s="210"/>
      <c r="K606" s="210"/>
      <c r="L606" s="210"/>
      <c r="M606" s="210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  <c r="AA606" s="209"/>
      <c r="AB606" s="209"/>
      <c r="AC606" s="209"/>
      <c r="AD606" s="209"/>
    </row>
    <row r="607" spans="1:30" ht="15.75" customHeight="1">
      <c r="A607" s="210"/>
      <c r="B607" s="210"/>
      <c r="C607" s="210"/>
      <c r="D607" s="210"/>
      <c r="E607" s="210"/>
      <c r="F607" s="210"/>
      <c r="G607" s="210"/>
      <c r="H607" s="210"/>
      <c r="I607" s="210"/>
      <c r="J607" s="210"/>
      <c r="K607" s="210"/>
      <c r="L607" s="210"/>
      <c r="M607" s="210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  <c r="AA607" s="209"/>
      <c r="AB607" s="209"/>
      <c r="AC607" s="209"/>
      <c r="AD607" s="209"/>
    </row>
    <row r="608" spans="1:30" ht="15.75" customHeight="1">
      <c r="A608" s="210"/>
      <c r="B608" s="210"/>
      <c r="C608" s="210"/>
      <c r="D608" s="210"/>
      <c r="E608" s="210"/>
      <c r="F608" s="210"/>
      <c r="G608" s="210"/>
      <c r="H608" s="210"/>
      <c r="I608" s="210"/>
      <c r="J608" s="210"/>
      <c r="K608" s="210"/>
      <c r="L608" s="210"/>
      <c r="M608" s="210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  <c r="AA608" s="209"/>
      <c r="AB608" s="209"/>
      <c r="AC608" s="209"/>
      <c r="AD608" s="209"/>
    </row>
    <row r="609" spans="1:30" ht="15.75" customHeight="1">
      <c r="A609" s="210"/>
      <c r="B609" s="210"/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  <c r="AA609" s="209"/>
      <c r="AB609" s="209"/>
      <c r="AC609" s="209"/>
      <c r="AD609" s="209"/>
    </row>
    <row r="610" spans="1:30" ht="15.75" customHeight="1">
      <c r="A610" s="210"/>
      <c r="B610" s="210"/>
      <c r="C610" s="210"/>
      <c r="D610" s="210"/>
      <c r="E610" s="210"/>
      <c r="F610" s="210"/>
      <c r="G610" s="210"/>
      <c r="H610" s="210"/>
      <c r="I610" s="210"/>
      <c r="J610" s="210"/>
      <c r="K610" s="210"/>
      <c r="L610" s="210"/>
      <c r="M610" s="210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  <c r="AA610" s="209"/>
      <c r="AB610" s="209"/>
      <c r="AC610" s="209"/>
      <c r="AD610" s="209"/>
    </row>
    <row r="611" spans="1:30" ht="15.75" customHeight="1">
      <c r="A611" s="210"/>
      <c r="B611" s="210"/>
      <c r="C611" s="210"/>
      <c r="D611" s="210"/>
      <c r="E611" s="210"/>
      <c r="F611" s="210"/>
      <c r="G611" s="210"/>
      <c r="H611" s="210"/>
      <c r="I611" s="210"/>
      <c r="J611" s="210"/>
      <c r="K611" s="210"/>
      <c r="L611" s="210"/>
      <c r="M611" s="210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  <c r="AA611" s="209"/>
      <c r="AB611" s="209"/>
      <c r="AC611" s="209"/>
      <c r="AD611" s="209"/>
    </row>
    <row r="612" spans="1:30" ht="15.75" customHeight="1">
      <c r="A612" s="210"/>
      <c r="B612" s="210"/>
      <c r="C612" s="210"/>
      <c r="D612" s="210"/>
      <c r="E612" s="210"/>
      <c r="F612" s="210"/>
      <c r="G612" s="210"/>
      <c r="H612" s="210"/>
      <c r="I612" s="210"/>
      <c r="J612" s="210"/>
      <c r="K612" s="210"/>
      <c r="L612" s="210"/>
      <c r="M612" s="210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  <c r="AA612" s="209"/>
      <c r="AB612" s="209"/>
      <c r="AC612" s="209"/>
      <c r="AD612" s="209"/>
    </row>
    <row r="613" spans="1:30" ht="15.75" customHeight="1">
      <c r="A613" s="210"/>
      <c r="B613" s="210"/>
      <c r="C613" s="210"/>
      <c r="D613" s="210"/>
      <c r="E613" s="210"/>
      <c r="F613" s="210"/>
      <c r="G613" s="210"/>
      <c r="H613" s="210"/>
      <c r="I613" s="210"/>
      <c r="J613" s="210"/>
      <c r="K613" s="210"/>
      <c r="L613" s="210"/>
      <c r="M613" s="210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  <c r="AA613" s="209"/>
      <c r="AB613" s="209"/>
      <c r="AC613" s="209"/>
      <c r="AD613" s="209"/>
    </row>
    <row r="614" spans="1:30" ht="15.75" customHeight="1">
      <c r="A614" s="210"/>
      <c r="B614" s="210"/>
      <c r="C614" s="210"/>
      <c r="D614" s="210"/>
      <c r="E614" s="210"/>
      <c r="F614" s="210"/>
      <c r="G614" s="210"/>
      <c r="H614" s="210"/>
      <c r="I614" s="210"/>
      <c r="J614" s="210"/>
      <c r="K614" s="210"/>
      <c r="L614" s="210"/>
      <c r="M614" s="210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  <c r="AA614" s="209"/>
      <c r="AB614" s="209"/>
      <c r="AC614" s="209"/>
      <c r="AD614" s="209"/>
    </row>
    <row r="615" spans="1:30" ht="15.75" customHeight="1">
      <c r="A615" s="210"/>
      <c r="B615" s="210"/>
      <c r="C615" s="210"/>
      <c r="D615" s="210"/>
      <c r="E615" s="210"/>
      <c r="F615" s="210"/>
      <c r="G615" s="210"/>
      <c r="H615" s="210"/>
      <c r="I615" s="210"/>
      <c r="J615" s="210"/>
      <c r="K615" s="210"/>
      <c r="L615" s="210"/>
      <c r="M615" s="210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  <c r="AA615" s="209"/>
      <c r="AB615" s="209"/>
      <c r="AC615" s="209"/>
      <c r="AD615" s="209"/>
    </row>
    <row r="616" spans="1:30" ht="15.75" customHeight="1">
      <c r="A616" s="210"/>
      <c r="B616" s="210"/>
      <c r="C616" s="210"/>
      <c r="D616" s="210"/>
      <c r="E616" s="210"/>
      <c r="F616" s="210"/>
      <c r="G616" s="210"/>
      <c r="H616" s="210"/>
      <c r="I616" s="210"/>
      <c r="J616" s="210"/>
      <c r="K616" s="210"/>
      <c r="L616" s="210"/>
      <c r="M616" s="210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  <c r="AA616" s="209"/>
      <c r="AB616" s="209"/>
      <c r="AC616" s="209"/>
      <c r="AD616" s="209"/>
    </row>
    <row r="617" spans="1:30" ht="15.75" customHeight="1">
      <c r="A617" s="210"/>
      <c r="B617" s="210"/>
      <c r="C617" s="210"/>
      <c r="D617" s="210"/>
      <c r="E617" s="210"/>
      <c r="F617" s="210"/>
      <c r="G617" s="210"/>
      <c r="H617" s="210"/>
      <c r="I617" s="210"/>
      <c r="J617" s="210"/>
      <c r="K617" s="210"/>
      <c r="L617" s="210"/>
      <c r="M617" s="210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  <c r="AA617" s="209"/>
      <c r="AB617" s="209"/>
      <c r="AC617" s="209"/>
      <c r="AD617" s="209"/>
    </row>
    <row r="618" spans="1:30" ht="15.75" customHeight="1">
      <c r="A618" s="210"/>
      <c r="B618" s="210"/>
      <c r="C618" s="210"/>
      <c r="D618" s="210"/>
      <c r="E618" s="210"/>
      <c r="F618" s="210"/>
      <c r="G618" s="210"/>
      <c r="H618" s="210"/>
      <c r="I618" s="210"/>
      <c r="J618" s="210"/>
      <c r="K618" s="210"/>
      <c r="L618" s="210"/>
      <c r="M618" s="210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  <c r="AA618" s="209"/>
      <c r="AB618" s="209"/>
      <c r="AC618" s="209"/>
      <c r="AD618" s="209"/>
    </row>
    <row r="619" spans="1:30" ht="15.75" customHeight="1">
      <c r="A619" s="210"/>
      <c r="B619" s="210"/>
      <c r="C619" s="210"/>
      <c r="D619" s="210"/>
      <c r="E619" s="210"/>
      <c r="F619" s="210"/>
      <c r="G619" s="210"/>
      <c r="H619" s="210"/>
      <c r="I619" s="210"/>
      <c r="J619" s="210"/>
      <c r="K619" s="210"/>
      <c r="L619" s="210"/>
      <c r="M619" s="210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  <c r="AA619" s="209"/>
      <c r="AB619" s="209"/>
      <c r="AC619" s="209"/>
      <c r="AD619" s="209"/>
    </row>
    <row r="620" spans="1:30" ht="15.75" customHeight="1">
      <c r="A620" s="210"/>
      <c r="B620" s="210"/>
      <c r="C620" s="210"/>
      <c r="D620" s="210"/>
      <c r="E620" s="210"/>
      <c r="F620" s="210"/>
      <c r="G620" s="210"/>
      <c r="H620" s="210"/>
      <c r="I620" s="210"/>
      <c r="J620" s="210"/>
      <c r="K620" s="210"/>
      <c r="L620" s="210"/>
      <c r="M620" s="210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  <c r="AA620" s="209"/>
      <c r="AB620" s="209"/>
      <c r="AC620" s="209"/>
      <c r="AD620" s="209"/>
    </row>
    <row r="621" spans="1:30" ht="15.75" customHeight="1">
      <c r="A621" s="210"/>
      <c r="B621" s="210"/>
      <c r="C621" s="210"/>
      <c r="D621" s="210"/>
      <c r="E621" s="210"/>
      <c r="F621" s="210"/>
      <c r="G621" s="210"/>
      <c r="H621" s="210"/>
      <c r="I621" s="210"/>
      <c r="J621" s="210"/>
      <c r="K621" s="210"/>
      <c r="L621" s="210"/>
      <c r="M621" s="210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  <c r="AA621" s="209"/>
      <c r="AB621" s="209"/>
      <c r="AC621" s="209"/>
      <c r="AD621" s="209"/>
    </row>
    <row r="622" spans="1:30" ht="15.75" customHeight="1">
      <c r="A622" s="210"/>
      <c r="B622" s="210"/>
      <c r="C622" s="210"/>
      <c r="D622" s="210"/>
      <c r="E622" s="210"/>
      <c r="F622" s="210"/>
      <c r="G622" s="210"/>
      <c r="H622" s="210"/>
      <c r="I622" s="210"/>
      <c r="J622" s="210"/>
      <c r="K622" s="210"/>
      <c r="L622" s="210"/>
      <c r="M622" s="210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  <c r="AA622" s="209"/>
      <c r="AB622" s="209"/>
      <c r="AC622" s="209"/>
      <c r="AD622" s="209"/>
    </row>
    <row r="623" spans="1:30" ht="15.75" customHeight="1">
      <c r="A623" s="210"/>
      <c r="B623" s="210"/>
      <c r="C623" s="210"/>
      <c r="D623" s="210"/>
      <c r="E623" s="210"/>
      <c r="F623" s="210"/>
      <c r="G623" s="210"/>
      <c r="H623" s="210"/>
      <c r="I623" s="210"/>
      <c r="J623" s="210"/>
      <c r="K623" s="210"/>
      <c r="L623" s="210"/>
      <c r="M623" s="210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  <c r="AA623" s="209"/>
      <c r="AB623" s="209"/>
      <c r="AC623" s="209"/>
      <c r="AD623" s="209"/>
    </row>
    <row r="624" spans="1:30" ht="15.75" customHeight="1">
      <c r="A624" s="210"/>
      <c r="B624" s="210"/>
      <c r="C624" s="210"/>
      <c r="D624" s="210"/>
      <c r="E624" s="210"/>
      <c r="F624" s="210"/>
      <c r="G624" s="210"/>
      <c r="H624" s="210"/>
      <c r="I624" s="210"/>
      <c r="J624" s="210"/>
      <c r="K624" s="210"/>
      <c r="L624" s="210"/>
      <c r="M624" s="210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  <c r="AA624" s="209"/>
      <c r="AB624" s="209"/>
      <c r="AC624" s="209"/>
      <c r="AD624" s="209"/>
    </row>
    <row r="625" spans="1:30" ht="15.75" customHeight="1">
      <c r="A625" s="210"/>
      <c r="B625" s="210"/>
      <c r="C625" s="210"/>
      <c r="D625" s="210"/>
      <c r="E625" s="210"/>
      <c r="F625" s="210"/>
      <c r="G625" s="210"/>
      <c r="H625" s="210"/>
      <c r="I625" s="210"/>
      <c r="J625" s="210"/>
      <c r="K625" s="210"/>
      <c r="L625" s="210"/>
      <c r="M625" s="210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  <c r="AA625" s="209"/>
      <c r="AB625" s="209"/>
      <c r="AC625" s="209"/>
      <c r="AD625" s="209"/>
    </row>
    <row r="626" spans="1:30" ht="15.75" customHeight="1">
      <c r="A626" s="210"/>
      <c r="B626" s="210"/>
      <c r="C626" s="210"/>
      <c r="D626" s="210"/>
      <c r="E626" s="210"/>
      <c r="F626" s="210"/>
      <c r="G626" s="210"/>
      <c r="H626" s="210"/>
      <c r="I626" s="210"/>
      <c r="J626" s="210"/>
      <c r="K626" s="210"/>
      <c r="L626" s="210"/>
      <c r="M626" s="210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  <c r="AA626" s="209"/>
      <c r="AB626" s="209"/>
      <c r="AC626" s="209"/>
      <c r="AD626" s="209"/>
    </row>
    <row r="627" spans="1:30" ht="15.75" customHeight="1">
      <c r="A627" s="210"/>
      <c r="B627" s="210"/>
      <c r="C627" s="210"/>
      <c r="D627" s="210"/>
      <c r="E627" s="210"/>
      <c r="F627" s="210"/>
      <c r="G627" s="210"/>
      <c r="H627" s="210"/>
      <c r="I627" s="210"/>
      <c r="J627" s="210"/>
      <c r="K627" s="210"/>
      <c r="L627" s="210"/>
      <c r="M627" s="210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  <c r="AA627" s="209"/>
      <c r="AB627" s="209"/>
      <c r="AC627" s="209"/>
      <c r="AD627" s="209"/>
    </row>
    <row r="628" spans="1:30" ht="15.75" customHeight="1">
      <c r="A628" s="210"/>
      <c r="B628" s="210"/>
      <c r="C628" s="210"/>
      <c r="D628" s="210"/>
      <c r="E628" s="210"/>
      <c r="F628" s="210"/>
      <c r="G628" s="210"/>
      <c r="H628" s="210"/>
      <c r="I628" s="210"/>
      <c r="J628" s="210"/>
      <c r="K628" s="210"/>
      <c r="L628" s="210"/>
      <c r="M628" s="210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  <c r="AA628" s="209"/>
      <c r="AB628" s="209"/>
      <c r="AC628" s="209"/>
      <c r="AD628" s="209"/>
    </row>
    <row r="629" spans="1:30" ht="15.75" customHeight="1">
      <c r="A629" s="210"/>
      <c r="B629" s="210"/>
      <c r="C629" s="210"/>
      <c r="D629" s="210"/>
      <c r="E629" s="210"/>
      <c r="F629" s="210"/>
      <c r="G629" s="210"/>
      <c r="H629" s="210"/>
      <c r="I629" s="210"/>
      <c r="J629" s="210"/>
      <c r="K629" s="210"/>
      <c r="L629" s="210"/>
      <c r="M629" s="210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  <c r="AA629" s="209"/>
      <c r="AB629" s="209"/>
      <c r="AC629" s="209"/>
      <c r="AD629" s="209"/>
    </row>
    <row r="630" spans="1:30" ht="15.75" customHeight="1">
      <c r="A630" s="210"/>
      <c r="B630" s="210"/>
      <c r="C630" s="210"/>
      <c r="D630" s="210"/>
      <c r="E630" s="210"/>
      <c r="F630" s="210"/>
      <c r="G630" s="210"/>
      <c r="H630" s="210"/>
      <c r="I630" s="210"/>
      <c r="J630" s="210"/>
      <c r="K630" s="210"/>
      <c r="L630" s="210"/>
      <c r="M630" s="210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  <c r="AA630" s="209"/>
      <c r="AB630" s="209"/>
      <c r="AC630" s="209"/>
      <c r="AD630" s="209"/>
    </row>
    <row r="631" spans="1:30" ht="15.75" customHeight="1">
      <c r="A631" s="210"/>
      <c r="B631" s="210"/>
      <c r="C631" s="210"/>
      <c r="D631" s="210"/>
      <c r="E631" s="210"/>
      <c r="F631" s="210"/>
      <c r="G631" s="210"/>
      <c r="H631" s="210"/>
      <c r="I631" s="210"/>
      <c r="J631" s="210"/>
      <c r="K631" s="210"/>
      <c r="L631" s="210"/>
      <c r="M631" s="210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  <c r="AA631" s="209"/>
      <c r="AB631" s="209"/>
      <c r="AC631" s="209"/>
      <c r="AD631" s="209"/>
    </row>
    <row r="632" spans="1:30" ht="15.75" customHeight="1">
      <c r="A632" s="210"/>
      <c r="B632" s="210"/>
      <c r="C632" s="210"/>
      <c r="D632" s="210"/>
      <c r="E632" s="210"/>
      <c r="F632" s="210"/>
      <c r="G632" s="210"/>
      <c r="H632" s="210"/>
      <c r="I632" s="210"/>
      <c r="J632" s="210"/>
      <c r="K632" s="210"/>
      <c r="L632" s="210"/>
      <c r="M632" s="210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  <c r="AA632" s="209"/>
      <c r="AB632" s="209"/>
      <c r="AC632" s="209"/>
      <c r="AD632" s="209"/>
    </row>
    <row r="633" spans="1:30" ht="15.75" customHeight="1">
      <c r="A633" s="210"/>
      <c r="B633" s="210"/>
      <c r="C633" s="210"/>
      <c r="D633" s="210"/>
      <c r="E633" s="210"/>
      <c r="F633" s="210"/>
      <c r="G633" s="210"/>
      <c r="H633" s="210"/>
      <c r="I633" s="210"/>
      <c r="J633" s="210"/>
      <c r="K633" s="210"/>
      <c r="L633" s="210"/>
      <c r="M633" s="210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  <c r="AA633" s="209"/>
      <c r="AB633" s="209"/>
      <c r="AC633" s="209"/>
      <c r="AD633" s="209"/>
    </row>
    <row r="634" spans="1:30" ht="15.75" customHeight="1">
      <c r="A634" s="210"/>
      <c r="B634" s="210"/>
      <c r="C634" s="210"/>
      <c r="D634" s="210"/>
      <c r="E634" s="210"/>
      <c r="F634" s="210"/>
      <c r="G634" s="210"/>
      <c r="H634" s="210"/>
      <c r="I634" s="210"/>
      <c r="J634" s="210"/>
      <c r="K634" s="210"/>
      <c r="L634" s="210"/>
      <c r="M634" s="210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  <c r="AA634" s="209"/>
      <c r="AB634" s="209"/>
      <c r="AC634" s="209"/>
      <c r="AD634" s="209"/>
    </row>
    <row r="635" spans="1:30" ht="15.75" customHeight="1">
      <c r="A635" s="210"/>
      <c r="B635" s="210"/>
      <c r="C635" s="210"/>
      <c r="D635" s="210"/>
      <c r="E635" s="210"/>
      <c r="F635" s="210"/>
      <c r="G635" s="210"/>
      <c r="H635" s="210"/>
      <c r="I635" s="210"/>
      <c r="J635" s="210"/>
      <c r="K635" s="210"/>
      <c r="L635" s="210"/>
      <c r="M635" s="210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  <c r="AA635" s="209"/>
      <c r="AB635" s="209"/>
      <c r="AC635" s="209"/>
      <c r="AD635" s="209"/>
    </row>
    <row r="636" spans="1:30" ht="15.75" customHeight="1">
      <c r="A636" s="210"/>
      <c r="B636" s="210"/>
      <c r="C636" s="210"/>
      <c r="D636" s="210"/>
      <c r="E636" s="210"/>
      <c r="F636" s="210"/>
      <c r="G636" s="210"/>
      <c r="H636" s="210"/>
      <c r="I636" s="210"/>
      <c r="J636" s="210"/>
      <c r="K636" s="210"/>
      <c r="L636" s="210"/>
      <c r="M636" s="210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  <c r="AA636" s="209"/>
      <c r="AB636" s="209"/>
      <c r="AC636" s="209"/>
      <c r="AD636" s="209"/>
    </row>
    <row r="637" spans="1:30" ht="15.75" customHeight="1">
      <c r="A637" s="210"/>
      <c r="B637" s="210"/>
      <c r="C637" s="210"/>
      <c r="D637" s="210"/>
      <c r="E637" s="210"/>
      <c r="F637" s="210"/>
      <c r="G637" s="210"/>
      <c r="H637" s="210"/>
      <c r="I637" s="210"/>
      <c r="J637" s="210"/>
      <c r="K637" s="210"/>
      <c r="L637" s="210"/>
      <c r="M637" s="210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  <c r="AA637" s="209"/>
      <c r="AB637" s="209"/>
      <c r="AC637" s="209"/>
      <c r="AD637" s="209"/>
    </row>
    <row r="638" spans="1:30" ht="15.75" customHeight="1">
      <c r="A638" s="210"/>
      <c r="B638" s="210"/>
      <c r="C638" s="210"/>
      <c r="D638" s="210"/>
      <c r="E638" s="210"/>
      <c r="F638" s="210"/>
      <c r="G638" s="210"/>
      <c r="H638" s="210"/>
      <c r="I638" s="210"/>
      <c r="J638" s="210"/>
      <c r="K638" s="210"/>
      <c r="L638" s="210"/>
      <c r="M638" s="210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  <c r="AA638" s="209"/>
      <c r="AB638" s="209"/>
      <c r="AC638" s="209"/>
      <c r="AD638" s="209"/>
    </row>
    <row r="639" spans="1:30" ht="15.75" customHeight="1">
      <c r="A639" s="210"/>
      <c r="B639" s="210"/>
      <c r="C639" s="210"/>
      <c r="D639" s="210"/>
      <c r="E639" s="210"/>
      <c r="F639" s="210"/>
      <c r="G639" s="210"/>
      <c r="H639" s="210"/>
      <c r="I639" s="210"/>
      <c r="J639" s="210"/>
      <c r="K639" s="210"/>
      <c r="L639" s="210"/>
      <c r="M639" s="210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  <c r="AA639" s="209"/>
      <c r="AB639" s="209"/>
      <c r="AC639" s="209"/>
      <c r="AD639" s="209"/>
    </row>
    <row r="640" spans="1:30" ht="15.75" customHeight="1">
      <c r="A640" s="210"/>
      <c r="B640" s="210"/>
      <c r="C640" s="210"/>
      <c r="D640" s="210"/>
      <c r="E640" s="210"/>
      <c r="F640" s="210"/>
      <c r="G640" s="210"/>
      <c r="H640" s="210"/>
      <c r="I640" s="210"/>
      <c r="J640" s="210"/>
      <c r="K640" s="210"/>
      <c r="L640" s="210"/>
      <c r="M640" s="210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  <c r="AA640" s="209"/>
      <c r="AB640" s="209"/>
      <c r="AC640" s="209"/>
      <c r="AD640" s="209"/>
    </row>
    <row r="641" spans="1:30" ht="15.75" customHeight="1">
      <c r="A641" s="210"/>
      <c r="B641" s="210"/>
      <c r="C641" s="210"/>
      <c r="D641" s="210"/>
      <c r="E641" s="210"/>
      <c r="F641" s="210"/>
      <c r="G641" s="210"/>
      <c r="H641" s="210"/>
      <c r="I641" s="210"/>
      <c r="J641" s="210"/>
      <c r="K641" s="210"/>
      <c r="L641" s="210"/>
      <c r="M641" s="210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  <c r="AA641" s="209"/>
      <c r="AB641" s="209"/>
      <c r="AC641" s="209"/>
      <c r="AD641" s="209"/>
    </row>
    <row r="642" spans="1:30" ht="15.75" customHeight="1">
      <c r="A642" s="210"/>
      <c r="B642" s="210"/>
      <c r="C642" s="210"/>
      <c r="D642" s="210"/>
      <c r="E642" s="210"/>
      <c r="F642" s="210"/>
      <c r="G642" s="210"/>
      <c r="H642" s="210"/>
      <c r="I642" s="210"/>
      <c r="J642" s="210"/>
      <c r="K642" s="210"/>
      <c r="L642" s="210"/>
      <c r="M642" s="210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  <c r="AA642" s="209"/>
      <c r="AB642" s="209"/>
      <c r="AC642" s="209"/>
      <c r="AD642" s="209"/>
    </row>
    <row r="643" spans="1:30" ht="15.75" customHeight="1">
      <c r="A643" s="210"/>
      <c r="B643" s="210"/>
      <c r="C643" s="210"/>
      <c r="D643" s="210"/>
      <c r="E643" s="210"/>
      <c r="F643" s="210"/>
      <c r="G643" s="210"/>
      <c r="H643" s="210"/>
      <c r="I643" s="210"/>
      <c r="J643" s="210"/>
      <c r="K643" s="210"/>
      <c r="L643" s="210"/>
      <c r="M643" s="210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  <c r="AA643" s="209"/>
      <c r="AB643" s="209"/>
      <c r="AC643" s="209"/>
      <c r="AD643" s="209"/>
    </row>
    <row r="644" spans="1:30" ht="15.75" customHeight="1">
      <c r="A644" s="210"/>
      <c r="B644" s="210"/>
      <c r="C644" s="210"/>
      <c r="D644" s="210"/>
      <c r="E644" s="210"/>
      <c r="F644" s="210"/>
      <c r="G644" s="210"/>
      <c r="H644" s="210"/>
      <c r="I644" s="210"/>
      <c r="J644" s="210"/>
      <c r="K644" s="210"/>
      <c r="L644" s="210"/>
      <c r="M644" s="210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  <c r="AA644" s="209"/>
      <c r="AB644" s="209"/>
      <c r="AC644" s="209"/>
      <c r="AD644" s="209"/>
    </row>
    <row r="645" spans="1:30" ht="15.75" customHeight="1">
      <c r="A645" s="210"/>
      <c r="B645" s="210"/>
      <c r="C645" s="210"/>
      <c r="D645" s="210"/>
      <c r="E645" s="210"/>
      <c r="F645" s="210"/>
      <c r="G645" s="210"/>
      <c r="H645" s="210"/>
      <c r="I645" s="210"/>
      <c r="J645" s="210"/>
      <c r="K645" s="210"/>
      <c r="L645" s="210"/>
      <c r="M645" s="210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  <c r="AA645" s="209"/>
      <c r="AB645" s="209"/>
      <c r="AC645" s="209"/>
      <c r="AD645" s="209"/>
    </row>
    <row r="646" spans="1:30" ht="15.75" customHeight="1">
      <c r="A646" s="210"/>
      <c r="B646" s="210"/>
      <c r="C646" s="210"/>
      <c r="D646" s="210"/>
      <c r="E646" s="210"/>
      <c r="F646" s="210"/>
      <c r="G646" s="210"/>
      <c r="H646" s="210"/>
      <c r="I646" s="210"/>
      <c r="J646" s="210"/>
      <c r="K646" s="210"/>
      <c r="L646" s="210"/>
      <c r="M646" s="210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  <c r="AA646" s="209"/>
      <c r="AB646" s="209"/>
      <c r="AC646" s="209"/>
      <c r="AD646" s="209"/>
    </row>
    <row r="647" spans="1:30" ht="15.75" customHeight="1">
      <c r="A647" s="210"/>
      <c r="B647" s="210"/>
      <c r="C647" s="210"/>
      <c r="D647" s="210"/>
      <c r="E647" s="210"/>
      <c r="F647" s="210"/>
      <c r="G647" s="210"/>
      <c r="H647" s="210"/>
      <c r="I647" s="210"/>
      <c r="J647" s="210"/>
      <c r="K647" s="210"/>
      <c r="L647" s="210"/>
      <c r="M647" s="210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  <c r="AA647" s="209"/>
      <c r="AB647" s="209"/>
      <c r="AC647" s="209"/>
      <c r="AD647" s="209"/>
    </row>
    <row r="648" spans="1:30" ht="15.75" customHeight="1">
      <c r="A648" s="210"/>
      <c r="B648" s="210"/>
      <c r="C648" s="210"/>
      <c r="D648" s="210"/>
      <c r="E648" s="210"/>
      <c r="F648" s="210"/>
      <c r="G648" s="210"/>
      <c r="H648" s="210"/>
      <c r="I648" s="210"/>
      <c r="J648" s="210"/>
      <c r="K648" s="210"/>
      <c r="L648" s="210"/>
      <c r="M648" s="210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  <c r="AA648" s="209"/>
      <c r="AB648" s="209"/>
      <c r="AC648" s="209"/>
      <c r="AD648" s="209"/>
    </row>
    <row r="649" spans="1:30" ht="15.75" customHeight="1">
      <c r="A649" s="210"/>
      <c r="B649" s="210"/>
      <c r="C649" s="210"/>
      <c r="D649" s="210"/>
      <c r="E649" s="210"/>
      <c r="F649" s="210"/>
      <c r="G649" s="210"/>
      <c r="H649" s="210"/>
      <c r="I649" s="210"/>
      <c r="J649" s="210"/>
      <c r="K649" s="210"/>
      <c r="L649" s="210"/>
      <c r="M649" s="210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  <c r="AA649" s="209"/>
      <c r="AB649" s="209"/>
      <c r="AC649" s="209"/>
      <c r="AD649" s="209"/>
    </row>
    <row r="650" spans="1:30" ht="15.75" customHeight="1">
      <c r="A650" s="210"/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</row>
    <row r="651" spans="1:30" ht="15.75" customHeight="1">
      <c r="A651" s="210"/>
      <c r="B651" s="210"/>
      <c r="C651" s="210"/>
      <c r="D651" s="210"/>
      <c r="E651" s="210"/>
      <c r="F651" s="210"/>
      <c r="G651" s="210"/>
      <c r="H651" s="210"/>
      <c r="I651" s="210"/>
      <c r="J651" s="210"/>
      <c r="K651" s="210"/>
      <c r="L651" s="210"/>
      <c r="M651" s="210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</row>
    <row r="652" spans="1:30" ht="15.75" customHeight="1">
      <c r="A652" s="210"/>
      <c r="B652" s="210"/>
      <c r="C652" s="210"/>
      <c r="D652" s="210"/>
      <c r="E652" s="210"/>
      <c r="F652" s="210"/>
      <c r="G652" s="210"/>
      <c r="H652" s="210"/>
      <c r="I652" s="210"/>
      <c r="J652" s="210"/>
      <c r="K652" s="210"/>
      <c r="L652" s="210"/>
      <c r="M652" s="210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</row>
    <row r="653" spans="1:30" ht="15.75" customHeight="1">
      <c r="A653" s="210"/>
      <c r="B653" s="210"/>
      <c r="C653" s="210"/>
      <c r="D653" s="210"/>
      <c r="E653" s="210"/>
      <c r="F653" s="210"/>
      <c r="G653" s="210"/>
      <c r="H653" s="210"/>
      <c r="I653" s="210"/>
      <c r="J653" s="210"/>
      <c r="K653" s="210"/>
      <c r="L653" s="210"/>
      <c r="M653" s="210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</row>
    <row r="654" spans="1:30" ht="15.75" customHeight="1">
      <c r="A654" s="210"/>
      <c r="B654" s="210"/>
      <c r="C654" s="210"/>
      <c r="D654" s="210"/>
      <c r="E654" s="210"/>
      <c r="F654" s="210"/>
      <c r="G654" s="210"/>
      <c r="H654" s="210"/>
      <c r="I654" s="210"/>
      <c r="J654" s="210"/>
      <c r="K654" s="210"/>
      <c r="L654" s="210"/>
      <c r="M654" s="210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</row>
    <row r="655" spans="1:30" ht="15.75" customHeight="1">
      <c r="A655" s="210"/>
      <c r="B655" s="210"/>
      <c r="C655" s="210"/>
      <c r="D655" s="210"/>
      <c r="E655" s="210"/>
      <c r="F655" s="210"/>
      <c r="G655" s="210"/>
      <c r="H655" s="210"/>
      <c r="I655" s="210"/>
      <c r="J655" s="210"/>
      <c r="K655" s="210"/>
      <c r="L655" s="210"/>
      <c r="M655" s="210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  <c r="AA655" s="209"/>
      <c r="AB655" s="209"/>
      <c r="AC655" s="209"/>
      <c r="AD655" s="209"/>
    </row>
    <row r="656" spans="1:30" ht="15.75" customHeight="1">
      <c r="A656" s="210"/>
      <c r="B656" s="210"/>
      <c r="C656" s="210"/>
      <c r="D656" s="210"/>
      <c r="E656" s="210"/>
      <c r="F656" s="210"/>
      <c r="G656" s="210"/>
      <c r="H656" s="210"/>
      <c r="I656" s="210"/>
      <c r="J656" s="210"/>
      <c r="K656" s="210"/>
      <c r="L656" s="210"/>
      <c r="M656" s="210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  <c r="AA656" s="209"/>
      <c r="AB656" s="209"/>
      <c r="AC656" s="209"/>
      <c r="AD656" s="209"/>
    </row>
    <row r="657" spans="1:30" ht="15.75" customHeight="1">
      <c r="A657" s="210"/>
      <c r="B657" s="210"/>
      <c r="C657" s="210"/>
      <c r="D657" s="210"/>
      <c r="E657" s="210"/>
      <c r="F657" s="210"/>
      <c r="G657" s="210"/>
      <c r="H657" s="210"/>
      <c r="I657" s="210"/>
      <c r="J657" s="210"/>
      <c r="K657" s="210"/>
      <c r="L657" s="210"/>
      <c r="M657" s="210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  <c r="AA657" s="209"/>
      <c r="AB657" s="209"/>
      <c r="AC657" s="209"/>
      <c r="AD657" s="209"/>
    </row>
    <row r="658" spans="1:30" ht="15.75" customHeight="1">
      <c r="A658" s="210"/>
      <c r="B658" s="210"/>
      <c r="C658" s="210"/>
      <c r="D658" s="210"/>
      <c r="E658" s="210"/>
      <c r="F658" s="210"/>
      <c r="G658" s="210"/>
      <c r="H658" s="210"/>
      <c r="I658" s="210"/>
      <c r="J658" s="210"/>
      <c r="K658" s="210"/>
      <c r="L658" s="210"/>
      <c r="M658" s="210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  <c r="AA658" s="209"/>
      <c r="AB658" s="209"/>
      <c r="AC658" s="209"/>
      <c r="AD658" s="209"/>
    </row>
    <row r="659" spans="1:30" ht="15.75" customHeight="1">
      <c r="A659" s="210"/>
      <c r="B659" s="210"/>
      <c r="C659" s="210"/>
      <c r="D659" s="210"/>
      <c r="E659" s="210"/>
      <c r="F659" s="210"/>
      <c r="G659" s="210"/>
      <c r="H659" s="210"/>
      <c r="I659" s="210"/>
      <c r="J659" s="210"/>
      <c r="K659" s="210"/>
      <c r="L659" s="210"/>
      <c r="M659" s="210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  <c r="AA659" s="209"/>
      <c r="AB659" s="209"/>
      <c r="AC659" s="209"/>
      <c r="AD659" s="209"/>
    </row>
    <row r="660" spans="1:30" ht="15.75" customHeight="1">
      <c r="A660" s="210"/>
      <c r="B660" s="210"/>
      <c r="C660" s="210"/>
      <c r="D660" s="210"/>
      <c r="E660" s="210"/>
      <c r="F660" s="210"/>
      <c r="G660" s="210"/>
      <c r="H660" s="210"/>
      <c r="I660" s="210"/>
      <c r="J660" s="210"/>
      <c r="K660" s="210"/>
      <c r="L660" s="210"/>
      <c r="M660" s="210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  <c r="AA660" s="209"/>
      <c r="AB660" s="209"/>
      <c r="AC660" s="209"/>
      <c r="AD660" s="209"/>
    </row>
    <row r="661" spans="1:30" ht="15.75" customHeight="1">
      <c r="A661" s="210"/>
      <c r="B661" s="210"/>
      <c r="C661" s="210"/>
      <c r="D661" s="210"/>
      <c r="E661" s="210"/>
      <c r="F661" s="210"/>
      <c r="G661" s="210"/>
      <c r="H661" s="210"/>
      <c r="I661" s="210"/>
      <c r="J661" s="210"/>
      <c r="K661" s="210"/>
      <c r="L661" s="210"/>
      <c r="M661" s="210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  <c r="AA661" s="209"/>
      <c r="AB661" s="209"/>
      <c r="AC661" s="209"/>
      <c r="AD661" s="209"/>
    </row>
    <row r="662" spans="1:30" ht="15.75" customHeight="1">
      <c r="A662" s="210"/>
      <c r="B662" s="210"/>
      <c r="C662" s="210"/>
      <c r="D662" s="210"/>
      <c r="E662" s="210"/>
      <c r="F662" s="210"/>
      <c r="G662" s="210"/>
      <c r="H662" s="210"/>
      <c r="I662" s="210"/>
      <c r="J662" s="210"/>
      <c r="K662" s="210"/>
      <c r="L662" s="210"/>
      <c r="M662" s="210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  <c r="AA662" s="209"/>
      <c r="AB662" s="209"/>
      <c r="AC662" s="209"/>
      <c r="AD662" s="209"/>
    </row>
    <row r="663" spans="1:30" ht="15.75" customHeight="1">
      <c r="A663" s="210"/>
      <c r="B663" s="210"/>
      <c r="C663" s="210"/>
      <c r="D663" s="210"/>
      <c r="E663" s="210"/>
      <c r="F663" s="210"/>
      <c r="G663" s="210"/>
      <c r="H663" s="210"/>
      <c r="I663" s="210"/>
      <c r="J663" s="210"/>
      <c r="K663" s="210"/>
      <c r="L663" s="210"/>
      <c r="M663" s="210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  <c r="AA663" s="209"/>
      <c r="AB663" s="209"/>
      <c r="AC663" s="209"/>
      <c r="AD663" s="209"/>
    </row>
    <row r="664" spans="1:30" ht="15.75" customHeight="1">
      <c r="A664" s="210"/>
      <c r="B664" s="210"/>
      <c r="C664" s="210"/>
      <c r="D664" s="210"/>
      <c r="E664" s="210"/>
      <c r="F664" s="210"/>
      <c r="G664" s="210"/>
      <c r="H664" s="210"/>
      <c r="I664" s="210"/>
      <c r="J664" s="210"/>
      <c r="K664" s="210"/>
      <c r="L664" s="210"/>
      <c r="M664" s="210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</row>
    <row r="665" spans="1:30" ht="15.75" customHeight="1">
      <c r="A665" s="210"/>
      <c r="B665" s="210"/>
      <c r="C665" s="210"/>
      <c r="D665" s="210"/>
      <c r="E665" s="210"/>
      <c r="F665" s="210"/>
      <c r="G665" s="210"/>
      <c r="H665" s="210"/>
      <c r="I665" s="210"/>
      <c r="J665" s="210"/>
      <c r="K665" s="210"/>
      <c r="L665" s="210"/>
      <c r="M665" s="210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</row>
    <row r="666" spans="1:30" ht="15.75" customHeight="1">
      <c r="A666" s="210"/>
      <c r="B666" s="210"/>
      <c r="C666" s="210"/>
      <c r="D666" s="210"/>
      <c r="E666" s="210"/>
      <c r="F666" s="210"/>
      <c r="G666" s="210"/>
      <c r="H666" s="210"/>
      <c r="I666" s="210"/>
      <c r="J666" s="210"/>
      <c r="K666" s="210"/>
      <c r="L666" s="210"/>
      <c r="M666" s="210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</row>
    <row r="667" spans="1:30" ht="15.75" customHeight="1">
      <c r="A667" s="210"/>
      <c r="B667" s="210"/>
      <c r="C667" s="210"/>
      <c r="D667" s="210"/>
      <c r="E667" s="210"/>
      <c r="F667" s="210"/>
      <c r="G667" s="210"/>
      <c r="H667" s="210"/>
      <c r="I667" s="210"/>
      <c r="J667" s="210"/>
      <c r="K667" s="210"/>
      <c r="L667" s="210"/>
      <c r="M667" s="210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</row>
    <row r="668" spans="1:30" ht="15.75" customHeight="1">
      <c r="A668" s="210"/>
      <c r="B668" s="210"/>
      <c r="C668" s="210"/>
      <c r="D668" s="210"/>
      <c r="E668" s="210"/>
      <c r="F668" s="210"/>
      <c r="G668" s="210"/>
      <c r="H668" s="210"/>
      <c r="I668" s="210"/>
      <c r="J668" s="210"/>
      <c r="K668" s="210"/>
      <c r="L668" s="210"/>
      <c r="M668" s="210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</row>
    <row r="669" spans="1:30" ht="15.75" customHeight="1">
      <c r="A669" s="210"/>
      <c r="B669" s="210"/>
      <c r="C669" s="210"/>
      <c r="D669" s="210"/>
      <c r="E669" s="210"/>
      <c r="F669" s="210"/>
      <c r="G669" s="210"/>
      <c r="H669" s="210"/>
      <c r="I669" s="210"/>
      <c r="J669" s="210"/>
      <c r="K669" s="210"/>
      <c r="L669" s="210"/>
      <c r="M669" s="210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  <c r="AA669" s="209"/>
      <c r="AB669" s="209"/>
      <c r="AC669" s="209"/>
      <c r="AD669" s="209"/>
    </row>
    <row r="670" spans="1:30" ht="15.75" customHeight="1">
      <c r="A670" s="210"/>
      <c r="B670" s="210"/>
      <c r="C670" s="210"/>
      <c r="D670" s="210"/>
      <c r="E670" s="210"/>
      <c r="F670" s="210"/>
      <c r="G670" s="210"/>
      <c r="H670" s="210"/>
      <c r="I670" s="210"/>
      <c r="J670" s="210"/>
      <c r="K670" s="210"/>
      <c r="L670" s="210"/>
      <c r="M670" s="210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  <c r="AA670" s="209"/>
      <c r="AB670" s="209"/>
      <c r="AC670" s="209"/>
      <c r="AD670" s="209"/>
    </row>
    <row r="671" spans="1:30" ht="15.75" customHeight="1">
      <c r="A671" s="210"/>
      <c r="B671" s="210"/>
      <c r="C671" s="210"/>
      <c r="D671" s="210"/>
      <c r="E671" s="210"/>
      <c r="F671" s="210"/>
      <c r="G671" s="210"/>
      <c r="H671" s="210"/>
      <c r="I671" s="210"/>
      <c r="J671" s="210"/>
      <c r="K671" s="210"/>
      <c r="L671" s="210"/>
      <c r="M671" s="210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  <c r="AA671" s="209"/>
      <c r="AB671" s="209"/>
      <c r="AC671" s="209"/>
      <c r="AD671" s="209"/>
    </row>
    <row r="672" spans="1:30" ht="15.75" customHeight="1">
      <c r="A672" s="210"/>
      <c r="B672" s="210"/>
      <c r="C672" s="210"/>
      <c r="D672" s="210"/>
      <c r="E672" s="210"/>
      <c r="F672" s="210"/>
      <c r="G672" s="210"/>
      <c r="H672" s="210"/>
      <c r="I672" s="210"/>
      <c r="J672" s="210"/>
      <c r="K672" s="210"/>
      <c r="L672" s="210"/>
      <c r="M672" s="210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  <c r="AA672" s="209"/>
      <c r="AB672" s="209"/>
      <c r="AC672" s="209"/>
      <c r="AD672" s="209"/>
    </row>
    <row r="673" spans="1:30" ht="15.75" customHeight="1">
      <c r="A673" s="210"/>
      <c r="B673" s="210"/>
      <c r="C673" s="210"/>
      <c r="D673" s="210"/>
      <c r="E673" s="210"/>
      <c r="F673" s="210"/>
      <c r="G673" s="210"/>
      <c r="H673" s="210"/>
      <c r="I673" s="210"/>
      <c r="J673" s="210"/>
      <c r="K673" s="210"/>
      <c r="L673" s="210"/>
      <c r="M673" s="210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  <c r="AA673" s="209"/>
      <c r="AB673" s="209"/>
      <c r="AC673" s="209"/>
      <c r="AD673" s="209"/>
    </row>
    <row r="674" spans="1:30" ht="15.75" customHeight="1">
      <c r="A674" s="210"/>
      <c r="B674" s="210"/>
      <c r="C674" s="210"/>
      <c r="D674" s="210"/>
      <c r="E674" s="210"/>
      <c r="F674" s="210"/>
      <c r="G674" s="210"/>
      <c r="H674" s="210"/>
      <c r="I674" s="210"/>
      <c r="J674" s="210"/>
      <c r="K674" s="210"/>
      <c r="L674" s="210"/>
      <c r="M674" s="210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  <c r="AA674" s="209"/>
      <c r="AB674" s="209"/>
      <c r="AC674" s="209"/>
      <c r="AD674" s="209"/>
    </row>
    <row r="675" spans="1:30" ht="15.75" customHeight="1">
      <c r="A675" s="210"/>
      <c r="B675" s="210"/>
      <c r="C675" s="210"/>
      <c r="D675" s="210"/>
      <c r="E675" s="210"/>
      <c r="F675" s="210"/>
      <c r="G675" s="210"/>
      <c r="H675" s="210"/>
      <c r="I675" s="210"/>
      <c r="J675" s="210"/>
      <c r="K675" s="210"/>
      <c r="L675" s="210"/>
      <c r="M675" s="210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  <c r="AA675" s="209"/>
      <c r="AB675" s="209"/>
      <c r="AC675" s="209"/>
      <c r="AD675" s="209"/>
    </row>
    <row r="676" spans="1:30" ht="15.75" customHeight="1">
      <c r="A676" s="210"/>
      <c r="B676" s="210"/>
      <c r="C676" s="210"/>
      <c r="D676" s="210"/>
      <c r="E676" s="210"/>
      <c r="F676" s="210"/>
      <c r="G676" s="210"/>
      <c r="H676" s="210"/>
      <c r="I676" s="210"/>
      <c r="J676" s="210"/>
      <c r="K676" s="210"/>
      <c r="L676" s="210"/>
      <c r="M676" s="210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  <c r="AA676" s="209"/>
      <c r="AB676" s="209"/>
      <c r="AC676" s="209"/>
      <c r="AD676" s="209"/>
    </row>
    <row r="677" spans="1:30" ht="15.75" customHeight="1">
      <c r="A677" s="210"/>
      <c r="B677" s="210"/>
      <c r="C677" s="210"/>
      <c r="D677" s="210"/>
      <c r="E677" s="210"/>
      <c r="F677" s="210"/>
      <c r="G677" s="210"/>
      <c r="H677" s="210"/>
      <c r="I677" s="210"/>
      <c r="J677" s="210"/>
      <c r="K677" s="210"/>
      <c r="L677" s="210"/>
      <c r="M677" s="210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  <c r="AA677" s="209"/>
      <c r="AB677" s="209"/>
      <c r="AC677" s="209"/>
      <c r="AD677" s="209"/>
    </row>
    <row r="678" spans="1:30" ht="15.75" customHeight="1">
      <c r="A678" s="210"/>
      <c r="B678" s="210"/>
      <c r="C678" s="210"/>
      <c r="D678" s="210"/>
      <c r="E678" s="210"/>
      <c r="F678" s="210"/>
      <c r="G678" s="210"/>
      <c r="H678" s="210"/>
      <c r="I678" s="210"/>
      <c r="J678" s="210"/>
      <c r="K678" s="210"/>
      <c r="L678" s="210"/>
      <c r="M678" s="210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  <c r="AA678" s="209"/>
      <c r="AB678" s="209"/>
      <c r="AC678" s="209"/>
      <c r="AD678" s="209"/>
    </row>
    <row r="679" spans="1:30" ht="15.75" customHeight="1">
      <c r="A679" s="210"/>
      <c r="B679" s="210"/>
      <c r="C679" s="210"/>
      <c r="D679" s="210"/>
      <c r="E679" s="210"/>
      <c r="F679" s="210"/>
      <c r="G679" s="210"/>
      <c r="H679" s="210"/>
      <c r="I679" s="210"/>
      <c r="J679" s="210"/>
      <c r="K679" s="210"/>
      <c r="L679" s="210"/>
      <c r="M679" s="210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  <c r="AA679" s="209"/>
      <c r="AB679" s="209"/>
      <c r="AC679" s="209"/>
      <c r="AD679" s="209"/>
    </row>
    <row r="680" spans="1:30" ht="15.75" customHeight="1">
      <c r="A680" s="210"/>
      <c r="B680" s="210"/>
      <c r="C680" s="210"/>
      <c r="D680" s="210"/>
      <c r="E680" s="210"/>
      <c r="F680" s="210"/>
      <c r="G680" s="210"/>
      <c r="H680" s="210"/>
      <c r="I680" s="210"/>
      <c r="J680" s="210"/>
      <c r="K680" s="210"/>
      <c r="L680" s="210"/>
      <c r="M680" s="210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  <c r="AA680" s="209"/>
      <c r="AB680" s="209"/>
      <c r="AC680" s="209"/>
      <c r="AD680" s="209"/>
    </row>
    <row r="681" spans="1:30" ht="15.75" customHeight="1">
      <c r="A681" s="210"/>
      <c r="B681" s="210"/>
      <c r="C681" s="210"/>
      <c r="D681" s="210"/>
      <c r="E681" s="210"/>
      <c r="F681" s="210"/>
      <c r="G681" s="210"/>
      <c r="H681" s="210"/>
      <c r="I681" s="210"/>
      <c r="J681" s="210"/>
      <c r="K681" s="210"/>
      <c r="L681" s="210"/>
      <c r="M681" s="210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  <c r="AA681" s="209"/>
      <c r="AB681" s="209"/>
      <c r="AC681" s="209"/>
      <c r="AD681" s="209"/>
    </row>
    <row r="682" spans="1:30" ht="15.75" customHeight="1">
      <c r="A682" s="210"/>
      <c r="B682" s="210"/>
      <c r="C682" s="210"/>
      <c r="D682" s="210"/>
      <c r="E682" s="210"/>
      <c r="F682" s="210"/>
      <c r="G682" s="210"/>
      <c r="H682" s="210"/>
      <c r="I682" s="210"/>
      <c r="J682" s="210"/>
      <c r="K682" s="210"/>
      <c r="L682" s="210"/>
      <c r="M682" s="210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  <c r="AA682" s="209"/>
      <c r="AB682" s="209"/>
      <c r="AC682" s="209"/>
      <c r="AD682" s="209"/>
    </row>
    <row r="683" spans="1:30" ht="15.75" customHeight="1">
      <c r="A683" s="210"/>
      <c r="B683" s="210"/>
      <c r="C683" s="210"/>
      <c r="D683" s="210"/>
      <c r="E683" s="210"/>
      <c r="F683" s="210"/>
      <c r="G683" s="210"/>
      <c r="H683" s="210"/>
      <c r="I683" s="210"/>
      <c r="J683" s="210"/>
      <c r="K683" s="210"/>
      <c r="L683" s="210"/>
      <c r="M683" s="210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  <c r="AA683" s="209"/>
      <c r="AB683" s="209"/>
      <c r="AC683" s="209"/>
      <c r="AD683" s="209"/>
    </row>
    <row r="684" spans="1:30" ht="15.75" customHeight="1">
      <c r="A684" s="210"/>
      <c r="B684" s="210"/>
      <c r="C684" s="210"/>
      <c r="D684" s="210"/>
      <c r="E684" s="210"/>
      <c r="F684" s="210"/>
      <c r="G684" s="210"/>
      <c r="H684" s="210"/>
      <c r="I684" s="210"/>
      <c r="J684" s="210"/>
      <c r="K684" s="210"/>
      <c r="L684" s="210"/>
      <c r="M684" s="210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  <c r="AA684" s="209"/>
      <c r="AB684" s="209"/>
      <c r="AC684" s="209"/>
      <c r="AD684" s="209"/>
    </row>
    <row r="685" spans="1:30" ht="15.75" customHeight="1">
      <c r="A685" s="210"/>
      <c r="B685" s="210"/>
      <c r="C685" s="210"/>
      <c r="D685" s="210"/>
      <c r="E685" s="210"/>
      <c r="F685" s="210"/>
      <c r="G685" s="210"/>
      <c r="H685" s="210"/>
      <c r="I685" s="210"/>
      <c r="J685" s="210"/>
      <c r="K685" s="210"/>
      <c r="L685" s="210"/>
      <c r="M685" s="210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  <c r="AA685" s="209"/>
      <c r="AB685" s="209"/>
      <c r="AC685" s="209"/>
      <c r="AD685" s="209"/>
    </row>
    <row r="686" spans="1:30" ht="15.75" customHeight="1">
      <c r="A686" s="210"/>
      <c r="B686" s="210"/>
      <c r="C686" s="210"/>
      <c r="D686" s="210"/>
      <c r="E686" s="210"/>
      <c r="F686" s="210"/>
      <c r="G686" s="210"/>
      <c r="H686" s="210"/>
      <c r="I686" s="210"/>
      <c r="J686" s="210"/>
      <c r="K686" s="210"/>
      <c r="L686" s="210"/>
      <c r="M686" s="210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  <c r="AA686" s="209"/>
      <c r="AB686" s="209"/>
      <c r="AC686" s="209"/>
      <c r="AD686" s="209"/>
    </row>
    <row r="687" spans="1:30" ht="15.75" customHeight="1">
      <c r="A687" s="210"/>
      <c r="B687" s="210"/>
      <c r="C687" s="210"/>
      <c r="D687" s="210"/>
      <c r="E687" s="210"/>
      <c r="F687" s="210"/>
      <c r="G687" s="210"/>
      <c r="H687" s="210"/>
      <c r="I687" s="210"/>
      <c r="J687" s="210"/>
      <c r="K687" s="210"/>
      <c r="L687" s="210"/>
      <c r="M687" s="210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  <c r="AA687" s="209"/>
      <c r="AB687" s="209"/>
      <c r="AC687" s="209"/>
      <c r="AD687" s="209"/>
    </row>
    <row r="688" spans="1:30" ht="15.75" customHeight="1">
      <c r="A688" s="210"/>
      <c r="B688" s="210"/>
      <c r="C688" s="210"/>
      <c r="D688" s="210"/>
      <c r="E688" s="210"/>
      <c r="F688" s="210"/>
      <c r="G688" s="210"/>
      <c r="H688" s="210"/>
      <c r="I688" s="210"/>
      <c r="J688" s="210"/>
      <c r="K688" s="210"/>
      <c r="L688" s="210"/>
      <c r="M688" s="210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  <c r="AA688" s="209"/>
      <c r="AB688" s="209"/>
      <c r="AC688" s="209"/>
      <c r="AD688" s="209"/>
    </row>
    <row r="689" spans="1:30" ht="15.75" customHeight="1">
      <c r="A689" s="210"/>
      <c r="B689" s="210"/>
      <c r="C689" s="210"/>
      <c r="D689" s="210"/>
      <c r="E689" s="210"/>
      <c r="F689" s="210"/>
      <c r="G689" s="210"/>
      <c r="H689" s="210"/>
      <c r="I689" s="210"/>
      <c r="J689" s="210"/>
      <c r="K689" s="210"/>
      <c r="L689" s="210"/>
      <c r="M689" s="210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  <c r="AA689" s="209"/>
      <c r="AB689" s="209"/>
      <c r="AC689" s="209"/>
      <c r="AD689" s="209"/>
    </row>
    <row r="690" spans="1:30" ht="15.75" customHeight="1">
      <c r="A690" s="210"/>
      <c r="B690" s="210"/>
      <c r="C690" s="210"/>
      <c r="D690" s="210"/>
      <c r="E690" s="210"/>
      <c r="F690" s="210"/>
      <c r="G690" s="210"/>
      <c r="H690" s="210"/>
      <c r="I690" s="210"/>
      <c r="J690" s="210"/>
      <c r="K690" s="210"/>
      <c r="L690" s="210"/>
      <c r="M690" s="210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  <c r="AA690" s="209"/>
      <c r="AB690" s="209"/>
      <c r="AC690" s="209"/>
      <c r="AD690" s="209"/>
    </row>
    <row r="691" spans="1:30" ht="15.75" customHeight="1">
      <c r="A691" s="210"/>
      <c r="B691" s="210"/>
      <c r="C691" s="210"/>
      <c r="D691" s="210"/>
      <c r="E691" s="210"/>
      <c r="F691" s="210"/>
      <c r="G691" s="210"/>
      <c r="H691" s="210"/>
      <c r="I691" s="210"/>
      <c r="J691" s="210"/>
      <c r="K691" s="210"/>
      <c r="L691" s="210"/>
      <c r="M691" s="210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  <c r="AA691" s="209"/>
      <c r="AB691" s="209"/>
      <c r="AC691" s="209"/>
      <c r="AD691" s="209"/>
    </row>
    <row r="692" spans="1:30" ht="15.75" customHeight="1">
      <c r="A692" s="210"/>
      <c r="B692" s="210"/>
      <c r="C692" s="210"/>
      <c r="D692" s="210"/>
      <c r="E692" s="210"/>
      <c r="F692" s="210"/>
      <c r="G692" s="210"/>
      <c r="H692" s="210"/>
      <c r="I692" s="210"/>
      <c r="J692" s="210"/>
      <c r="K692" s="210"/>
      <c r="L692" s="210"/>
      <c r="M692" s="210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  <c r="AA692" s="209"/>
      <c r="AB692" s="209"/>
      <c r="AC692" s="209"/>
      <c r="AD692" s="209"/>
    </row>
    <row r="693" spans="1:30" ht="15.75" customHeight="1">
      <c r="A693" s="210"/>
      <c r="B693" s="210"/>
      <c r="C693" s="210"/>
      <c r="D693" s="210"/>
      <c r="E693" s="210"/>
      <c r="F693" s="210"/>
      <c r="G693" s="210"/>
      <c r="H693" s="210"/>
      <c r="I693" s="210"/>
      <c r="J693" s="210"/>
      <c r="K693" s="210"/>
      <c r="L693" s="210"/>
      <c r="M693" s="210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  <c r="AA693" s="209"/>
      <c r="AB693" s="209"/>
      <c r="AC693" s="209"/>
      <c r="AD693" s="209"/>
    </row>
    <row r="694" spans="1:30" ht="15.75" customHeight="1">
      <c r="A694" s="210"/>
      <c r="B694" s="210"/>
      <c r="C694" s="210"/>
      <c r="D694" s="210"/>
      <c r="E694" s="210"/>
      <c r="F694" s="210"/>
      <c r="G694" s="210"/>
      <c r="H694" s="210"/>
      <c r="I694" s="210"/>
      <c r="J694" s="210"/>
      <c r="K694" s="210"/>
      <c r="L694" s="210"/>
      <c r="M694" s="210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  <c r="AA694" s="209"/>
      <c r="AB694" s="209"/>
      <c r="AC694" s="209"/>
      <c r="AD694" s="209"/>
    </row>
    <row r="695" spans="1:30" ht="15.75" customHeight="1">
      <c r="A695" s="210"/>
      <c r="B695" s="210"/>
      <c r="C695" s="210"/>
      <c r="D695" s="210"/>
      <c r="E695" s="210"/>
      <c r="F695" s="210"/>
      <c r="G695" s="210"/>
      <c r="H695" s="210"/>
      <c r="I695" s="210"/>
      <c r="J695" s="210"/>
      <c r="K695" s="210"/>
      <c r="L695" s="210"/>
      <c r="M695" s="210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  <c r="AA695" s="209"/>
      <c r="AB695" s="209"/>
      <c r="AC695" s="209"/>
      <c r="AD695" s="209"/>
    </row>
    <row r="696" spans="1:30" ht="15.75" customHeight="1">
      <c r="A696" s="210"/>
      <c r="B696" s="210"/>
      <c r="C696" s="210"/>
      <c r="D696" s="210"/>
      <c r="E696" s="210"/>
      <c r="F696" s="210"/>
      <c r="G696" s="210"/>
      <c r="H696" s="210"/>
      <c r="I696" s="210"/>
      <c r="J696" s="210"/>
      <c r="K696" s="210"/>
      <c r="L696" s="210"/>
      <c r="M696" s="210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  <c r="AA696" s="209"/>
      <c r="AB696" s="209"/>
      <c r="AC696" s="209"/>
      <c r="AD696" s="209"/>
    </row>
    <row r="697" spans="1:30" ht="15.75" customHeight="1">
      <c r="A697" s="210"/>
      <c r="B697" s="210"/>
      <c r="C697" s="210"/>
      <c r="D697" s="210"/>
      <c r="E697" s="210"/>
      <c r="F697" s="210"/>
      <c r="G697" s="210"/>
      <c r="H697" s="210"/>
      <c r="I697" s="210"/>
      <c r="J697" s="210"/>
      <c r="K697" s="210"/>
      <c r="L697" s="210"/>
      <c r="M697" s="210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  <c r="AA697" s="209"/>
      <c r="AB697" s="209"/>
      <c r="AC697" s="209"/>
      <c r="AD697" s="209"/>
    </row>
    <row r="698" spans="1:30" ht="15.75" customHeight="1">
      <c r="A698" s="210"/>
      <c r="B698" s="210"/>
      <c r="C698" s="210"/>
      <c r="D698" s="210"/>
      <c r="E698" s="210"/>
      <c r="F698" s="210"/>
      <c r="G698" s="210"/>
      <c r="H698" s="210"/>
      <c r="I698" s="210"/>
      <c r="J698" s="210"/>
      <c r="K698" s="210"/>
      <c r="L698" s="210"/>
      <c r="M698" s="210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  <c r="AA698" s="209"/>
      <c r="AB698" s="209"/>
      <c r="AC698" s="209"/>
      <c r="AD698" s="209"/>
    </row>
    <row r="699" spans="1:30" ht="15.75" customHeight="1">
      <c r="A699" s="210"/>
      <c r="B699" s="210"/>
      <c r="C699" s="210"/>
      <c r="D699" s="210"/>
      <c r="E699" s="210"/>
      <c r="F699" s="210"/>
      <c r="G699" s="210"/>
      <c r="H699" s="210"/>
      <c r="I699" s="210"/>
      <c r="J699" s="210"/>
      <c r="K699" s="210"/>
      <c r="L699" s="210"/>
      <c r="M699" s="210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  <c r="AA699" s="209"/>
      <c r="AB699" s="209"/>
      <c r="AC699" s="209"/>
      <c r="AD699" s="209"/>
    </row>
    <row r="700" spans="1:30" ht="15.75" customHeight="1">
      <c r="A700" s="210"/>
      <c r="B700" s="210"/>
      <c r="C700" s="210"/>
      <c r="D700" s="210"/>
      <c r="E700" s="210"/>
      <c r="F700" s="210"/>
      <c r="G700" s="210"/>
      <c r="H700" s="210"/>
      <c r="I700" s="210"/>
      <c r="J700" s="210"/>
      <c r="K700" s="210"/>
      <c r="L700" s="210"/>
      <c r="M700" s="210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  <c r="AA700" s="209"/>
      <c r="AB700" s="209"/>
      <c r="AC700" s="209"/>
      <c r="AD700" s="209"/>
    </row>
    <row r="701" spans="1:30" ht="15.75" customHeight="1">
      <c r="A701" s="210"/>
      <c r="B701" s="210"/>
      <c r="C701" s="210"/>
      <c r="D701" s="210"/>
      <c r="E701" s="210"/>
      <c r="F701" s="210"/>
      <c r="G701" s="210"/>
      <c r="H701" s="210"/>
      <c r="I701" s="210"/>
      <c r="J701" s="210"/>
      <c r="K701" s="210"/>
      <c r="L701" s="210"/>
      <c r="M701" s="210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  <c r="AA701" s="209"/>
      <c r="AB701" s="209"/>
      <c r="AC701" s="209"/>
      <c r="AD701" s="209"/>
    </row>
    <row r="702" spans="1:30" ht="15.75" customHeight="1">
      <c r="A702" s="210"/>
      <c r="B702" s="210"/>
      <c r="C702" s="210"/>
      <c r="D702" s="210"/>
      <c r="E702" s="210"/>
      <c r="F702" s="210"/>
      <c r="G702" s="210"/>
      <c r="H702" s="210"/>
      <c r="I702" s="210"/>
      <c r="J702" s="210"/>
      <c r="K702" s="210"/>
      <c r="L702" s="210"/>
      <c r="M702" s="210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  <c r="AA702" s="209"/>
      <c r="AB702" s="209"/>
      <c r="AC702" s="209"/>
      <c r="AD702" s="209"/>
    </row>
    <row r="703" spans="1:30" ht="15.75" customHeight="1">
      <c r="A703" s="210"/>
      <c r="B703" s="210"/>
      <c r="C703" s="210"/>
      <c r="D703" s="210"/>
      <c r="E703" s="210"/>
      <c r="F703" s="210"/>
      <c r="G703" s="210"/>
      <c r="H703" s="210"/>
      <c r="I703" s="210"/>
      <c r="J703" s="210"/>
      <c r="K703" s="210"/>
      <c r="L703" s="210"/>
      <c r="M703" s="210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  <c r="AA703" s="209"/>
      <c r="AB703" s="209"/>
      <c r="AC703" s="209"/>
      <c r="AD703" s="209"/>
    </row>
    <row r="704" spans="1:30" ht="15.75" customHeight="1">
      <c r="A704" s="210"/>
      <c r="B704" s="210"/>
      <c r="C704" s="210"/>
      <c r="D704" s="210"/>
      <c r="E704" s="210"/>
      <c r="F704" s="210"/>
      <c r="G704" s="210"/>
      <c r="H704" s="210"/>
      <c r="I704" s="210"/>
      <c r="J704" s="210"/>
      <c r="K704" s="210"/>
      <c r="L704" s="210"/>
      <c r="M704" s="210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  <c r="AA704" s="209"/>
      <c r="AB704" s="209"/>
      <c r="AC704" s="209"/>
      <c r="AD704" s="209"/>
    </row>
    <row r="705" spans="1:30" ht="15.75" customHeight="1">
      <c r="A705" s="210"/>
      <c r="B705" s="210"/>
      <c r="C705" s="210"/>
      <c r="D705" s="210"/>
      <c r="E705" s="210"/>
      <c r="F705" s="210"/>
      <c r="G705" s="210"/>
      <c r="H705" s="210"/>
      <c r="I705" s="210"/>
      <c r="J705" s="210"/>
      <c r="K705" s="210"/>
      <c r="L705" s="210"/>
      <c r="M705" s="210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  <c r="AA705" s="209"/>
      <c r="AB705" s="209"/>
      <c r="AC705" s="209"/>
      <c r="AD705" s="209"/>
    </row>
    <row r="706" spans="1:30" ht="15.75" customHeight="1">
      <c r="A706" s="210"/>
      <c r="B706" s="210"/>
      <c r="C706" s="210"/>
      <c r="D706" s="210"/>
      <c r="E706" s="210"/>
      <c r="F706" s="210"/>
      <c r="G706" s="210"/>
      <c r="H706" s="210"/>
      <c r="I706" s="210"/>
      <c r="J706" s="210"/>
      <c r="K706" s="210"/>
      <c r="L706" s="210"/>
      <c r="M706" s="210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  <c r="AA706" s="209"/>
      <c r="AB706" s="209"/>
      <c r="AC706" s="209"/>
      <c r="AD706" s="209"/>
    </row>
    <row r="707" spans="1:30" ht="15.75" customHeight="1">
      <c r="A707" s="210"/>
      <c r="B707" s="210"/>
      <c r="C707" s="210"/>
      <c r="D707" s="210"/>
      <c r="E707" s="210"/>
      <c r="F707" s="210"/>
      <c r="G707" s="210"/>
      <c r="H707" s="210"/>
      <c r="I707" s="210"/>
      <c r="J707" s="210"/>
      <c r="K707" s="210"/>
      <c r="L707" s="210"/>
      <c r="M707" s="210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  <c r="AA707" s="209"/>
      <c r="AB707" s="209"/>
      <c r="AC707" s="209"/>
      <c r="AD707" s="209"/>
    </row>
    <row r="708" spans="1:30" ht="15.75" customHeight="1">
      <c r="A708" s="210"/>
      <c r="B708" s="210"/>
      <c r="C708" s="210"/>
      <c r="D708" s="210"/>
      <c r="E708" s="210"/>
      <c r="F708" s="210"/>
      <c r="G708" s="210"/>
      <c r="H708" s="210"/>
      <c r="I708" s="210"/>
      <c r="J708" s="210"/>
      <c r="K708" s="210"/>
      <c r="L708" s="210"/>
      <c r="M708" s="210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  <c r="AA708" s="209"/>
      <c r="AB708" s="209"/>
      <c r="AC708" s="209"/>
      <c r="AD708" s="209"/>
    </row>
    <row r="709" spans="1:30" ht="15.75" customHeight="1">
      <c r="A709" s="210"/>
      <c r="B709" s="210"/>
      <c r="C709" s="210"/>
      <c r="D709" s="210"/>
      <c r="E709" s="210"/>
      <c r="F709" s="210"/>
      <c r="G709" s="210"/>
      <c r="H709" s="210"/>
      <c r="I709" s="210"/>
      <c r="J709" s="210"/>
      <c r="K709" s="210"/>
      <c r="L709" s="210"/>
      <c r="M709" s="210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  <c r="AA709" s="209"/>
      <c r="AB709" s="209"/>
      <c r="AC709" s="209"/>
      <c r="AD709" s="209"/>
    </row>
    <row r="710" spans="1:30" ht="15.75" customHeight="1">
      <c r="A710" s="210"/>
      <c r="B710" s="210"/>
      <c r="C710" s="210"/>
      <c r="D710" s="210"/>
      <c r="E710" s="210"/>
      <c r="F710" s="210"/>
      <c r="G710" s="210"/>
      <c r="H710" s="210"/>
      <c r="I710" s="210"/>
      <c r="J710" s="210"/>
      <c r="K710" s="210"/>
      <c r="L710" s="210"/>
      <c r="M710" s="210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  <c r="AA710" s="209"/>
      <c r="AB710" s="209"/>
      <c r="AC710" s="209"/>
      <c r="AD710" s="209"/>
    </row>
    <row r="711" spans="1:30" ht="15.75" customHeight="1">
      <c r="A711" s="210"/>
      <c r="B711" s="210"/>
      <c r="C711" s="210"/>
      <c r="D711" s="210"/>
      <c r="E711" s="210"/>
      <c r="F711" s="210"/>
      <c r="G711" s="210"/>
      <c r="H711" s="210"/>
      <c r="I711" s="210"/>
      <c r="J711" s="210"/>
      <c r="K711" s="210"/>
      <c r="L711" s="210"/>
      <c r="M711" s="210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  <c r="AA711" s="209"/>
      <c r="AB711" s="209"/>
      <c r="AC711" s="209"/>
      <c r="AD711" s="209"/>
    </row>
    <row r="712" spans="1:30" ht="15.75" customHeight="1">
      <c r="A712" s="210"/>
      <c r="B712" s="210"/>
      <c r="C712" s="210"/>
      <c r="D712" s="210"/>
      <c r="E712" s="210"/>
      <c r="F712" s="210"/>
      <c r="G712" s="210"/>
      <c r="H712" s="210"/>
      <c r="I712" s="210"/>
      <c r="J712" s="210"/>
      <c r="K712" s="210"/>
      <c r="L712" s="210"/>
      <c r="M712" s="210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  <c r="AA712" s="209"/>
      <c r="AB712" s="209"/>
      <c r="AC712" s="209"/>
      <c r="AD712" s="209"/>
    </row>
    <row r="713" spans="1:30" ht="15.75" customHeight="1">
      <c r="A713" s="210"/>
      <c r="B713" s="210"/>
      <c r="C713" s="210"/>
      <c r="D713" s="210"/>
      <c r="E713" s="210"/>
      <c r="F713" s="210"/>
      <c r="G713" s="210"/>
      <c r="H713" s="210"/>
      <c r="I713" s="210"/>
      <c r="J713" s="210"/>
      <c r="K713" s="210"/>
      <c r="L713" s="210"/>
      <c r="M713" s="210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  <c r="AA713" s="209"/>
      <c r="AB713" s="209"/>
      <c r="AC713" s="209"/>
      <c r="AD713" s="209"/>
    </row>
    <row r="714" spans="1:30" ht="15.75" customHeight="1">
      <c r="A714" s="210"/>
      <c r="B714" s="210"/>
      <c r="C714" s="210"/>
      <c r="D714" s="210"/>
      <c r="E714" s="210"/>
      <c r="F714" s="210"/>
      <c r="G714" s="210"/>
      <c r="H714" s="210"/>
      <c r="I714" s="210"/>
      <c r="J714" s="210"/>
      <c r="K714" s="210"/>
      <c r="L714" s="210"/>
      <c r="M714" s="210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  <c r="AA714" s="209"/>
      <c r="AB714" s="209"/>
      <c r="AC714" s="209"/>
      <c r="AD714" s="209"/>
    </row>
    <row r="715" spans="1:30" ht="15.75" customHeight="1">
      <c r="A715" s="210"/>
      <c r="B715" s="210"/>
      <c r="C715" s="210"/>
      <c r="D715" s="210"/>
      <c r="E715" s="210"/>
      <c r="F715" s="210"/>
      <c r="G715" s="210"/>
      <c r="H715" s="210"/>
      <c r="I715" s="210"/>
      <c r="J715" s="210"/>
      <c r="K715" s="210"/>
      <c r="L715" s="210"/>
      <c r="M715" s="210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  <c r="AA715" s="209"/>
      <c r="AB715" s="209"/>
      <c r="AC715" s="209"/>
      <c r="AD715" s="209"/>
    </row>
    <row r="716" spans="1:30" ht="15.75" customHeight="1">
      <c r="A716" s="210"/>
      <c r="B716" s="210"/>
      <c r="C716" s="210"/>
      <c r="D716" s="210"/>
      <c r="E716" s="210"/>
      <c r="F716" s="210"/>
      <c r="G716" s="210"/>
      <c r="H716" s="210"/>
      <c r="I716" s="210"/>
      <c r="J716" s="210"/>
      <c r="K716" s="210"/>
      <c r="L716" s="210"/>
      <c r="M716" s="210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  <c r="AA716" s="209"/>
      <c r="AB716" s="209"/>
      <c r="AC716" s="209"/>
      <c r="AD716" s="209"/>
    </row>
    <row r="717" spans="1:30" ht="15.75" customHeight="1">
      <c r="A717" s="210"/>
      <c r="B717" s="210"/>
      <c r="C717" s="210"/>
      <c r="D717" s="210"/>
      <c r="E717" s="210"/>
      <c r="F717" s="210"/>
      <c r="G717" s="210"/>
      <c r="H717" s="210"/>
      <c r="I717" s="210"/>
      <c r="J717" s="210"/>
      <c r="K717" s="210"/>
      <c r="L717" s="210"/>
      <c r="M717" s="210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  <c r="AA717" s="209"/>
      <c r="AB717" s="209"/>
      <c r="AC717" s="209"/>
      <c r="AD717" s="209"/>
    </row>
    <row r="718" spans="1:30" ht="15.75" customHeight="1">
      <c r="A718" s="210"/>
      <c r="B718" s="210"/>
      <c r="C718" s="210"/>
      <c r="D718" s="210"/>
      <c r="E718" s="210"/>
      <c r="F718" s="210"/>
      <c r="G718" s="210"/>
      <c r="H718" s="210"/>
      <c r="I718" s="210"/>
      <c r="J718" s="210"/>
      <c r="K718" s="210"/>
      <c r="L718" s="210"/>
      <c r="M718" s="210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  <c r="AA718" s="209"/>
      <c r="AB718" s="209"/>
      <c r="AC718" s="209"/>
      <c r="AD718" s="209"/>
    </row>
    <row r="719" spans="1:30" ht="15.75" customHeight="1">
      <c r="A719" s="210"/>
      <c r="B719" s="210"/>
      <c r="C719" s="210"/>
      <c r="D719" s="210"/>
      <c r="E719" s="210"/>
      <c r="F719" s="210"/>
      <c r="G719" s="210"/>
      <c r="H719" s="210"/>
      <c r="I719" s="210"/>
      <c r="J719" s="210"/>
      <c r="K719" s="210"/>
      <c r="L719" s="210"/>
      <c r="M719" s="210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  <c r="AA719" s="209"/>
      <c r="AB719" s="209"/>
      <c r="AC719" s="209"/>
      <c r="AD719" s="209"/>
    </row>
    <row r="720" spans="1:30" ht="15.75" customHeight="1">
      <c r="A720" s="210"/>
      <c r="B720" s="210"/>
      <c r="C720" s="210"/>
      <c r="D720" s="210"/>
      <c r="E720" s="210"/>
      <c r="F720" s="210"/>
      <c r="G720" s="210"/>
      <c r="H720" s="210"/>
      <c r="I720" s="210"/>
      <c r="J720" s="210"/>
      <c r="K720" s="210"/>
      <c r="L720" s="210"/>
      <c r="M720" s="210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</row>
    <row r="721" spans="1:30" ht="15.75" customHeight="1">
      <c r="A721" s="210"/>
      <c r="B721" s="210"/>
      <c r="C721" s="210"/>
      <c r="D721" s="210"/>
      <c r="E721" s="210"/>
      <c r="F721" s="210"/>
      <c r="G721" s="210"/>
      <c r="H721" s="210"/>
      <c r="I721" s="210"/>
      <c r="J721" s="210"/>
      <c r="K721" s="210"/>
      <c r="L721" s="210"/>
      <c r="M721" s="210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</row>
    <row r="722" spans="1:30" ht="15.75" customHeight="1">
      <c r="A722" s="210"/>
      <c r="B722" s="210"/>
      <c r="C722" s="210"/>
      <c r="D722" s="210"/>
      <c r="E722" s="210"/>
      <c r="F722" s="210"/>
      <c r="G722" s="210"/>
      <c r="H722" s="210"/>
      <c r="I722" s="210"/>
      <c r="J722" s="210"/>
      <c r="K722" s="210"/>
      <c r="L722" s="210"/>
      <c r="M722" s="210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</row>
    <row r="723" spans="1:30" ht="15.75" customHeight="1">
      <c r="A723" s="210"/>
      <c r="B723" s="210"/>
      <c r="C723" s="210"/>
      <c r="D723" s="210"/>
      <c r="E723" s="210"/>
      <c r="F723" s="210"/>
      <c r="G723" s="210"/>
      <c r="H723" s="210"/>
      <c r="I723" s="210"/>
      <c r="J723" s="210"/>
      <c r="K723" s="210"/>
      <c r="L723" s="210"/>
      <c r="M723" s="210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</row>
    <row r="724" spans="1:30" ht="15.75" customHeight="1">
      <c r="A724" s="210"/>
      <c r="B724" s="210"/>
      <c r="C724" s="210"/>
      <c r="D724" s="210"/>
      <c r="E724" s="210"/>
      <c r="F724" s="210"/>
      <c r="G724" s="210"/>
      <c r="H724" s="210"/>
      <c r="I724" s="210"/>
      <c r="J724" s="210"/>
      <c r="K724" s="210"/>
      <c r="L724" s="210"/>
      <c r="M724" s="210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</row>
    <row r="725" spans="1:30" ht="15.75" customHeight="1">
      <c r="A725" s="210"/>
      <c r="B725" s="210"/>
      <c r="C725" s="210"/>
      <c r="D725" s="210"/>
      <c r="E725" s="210"/>
      <c r="F725" s="210"/>
      <c r="G725" s="210"/>
      <c r="H725" s="210"/>
      <c r="I725" s="210"/>
      <c r="J725" s="210"/>
      <c r="K725" s="210"/>
      <c r="L725" s="210"/>
      <c r="M725" s="210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</row>
    <row r="726" spans="1:30" ht="15.75" customHeight="1">
      <c r="A726" s="210"/>
      <c r="B726" s="210"/>
      <c r="C726" s="210"/>
      <c r="D726" s="210"/>
      <c r="E726" s="210"/>
      <c r="F726" s="210"/>
      <c r="G726" s="210"/>
      <c r="H726" s="210"/>
      <c r="I726" s="210"/>
      <c r="J726" s="210"/>
      <c r="K726" s="210"/>
      <c r="L726" s="210"/>
      <c r="M726" s="210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</row>
    <row r="727" spans="1:30" ht="15.75" customHeight="1">
      <c r="A727" s="210"/>
      <c r="B727" s="210"/>
      <c r="C727" s="210"/>
      <c r="D727" s="210"/>
      <c r="E727" s="210"/>
      <c r="F727" s="210"/>
      <c r="G727" s="210"/>
      <c r="H727" s="210"/>
      <c r="I727" s="210"/>
      <c r="J727" s="210"/>
      <c r="K727" s="210"/>
      <c r="L727" s="210"/>
      <c r="M727" s="210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</row>
    <row r="728" spans="1:30" ht="15.75" customHeight="1">
      <c r="A728" s="210"/>
      <c r="B728" s="210"/>
      <c r="C728" s="210"/>
      <c r="D728" s="210"/>
      <c r="E728" s="210"/>
      <c r="F728" s="210"/>
      <c r="G728" s="210"/>
      <c r="H728" s="210"/>
      <c r="I728" s="210"/>
      <c r="J728" s="210"/>
      <c r="K728" s="210"/>
      <c r="L728" s="210"/>
      <c r="M728" s="210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  <c r="AA728" s="209"/>
      <c r="AB728" s="209"/>
      <c r="AC728" s="209"/>
      <c r="AD728" s="209"/>
    </row>
    <row r="729" spans="1:30" ht="15.75" customHeight="1">
      <c r="A729" s="210"/>
      <c r="B729" s="210"/>
      <c r="C729" s="210"/>
      <c r="D729" s="210"/>
      <c r="E729" s="210"/>
      <c r="F729" s="210"/>
      <c r="G729" s="210"/>
      <c r="H729" s="210"/>
      <c r="I729" s="210"/>
      <c r="J729" s="210"/>
      <c r="K729" s="210"/>
      <c r="L729" s="210"/>
      <c r="M729" s="210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  <c r="AA729" s="209"/>
      <c r="AB729" s="209"/>
      <c r="AC729" s="209"/>
      <c r="AD729" s="209"/>
    </row>
    <row r="730" spans="1:30" ht="15.75" customHeight="1">
      <c r="A730" s="210"/>
      <c r="B730" s="210"/>
      <c r="C730" s="210"/>
      <c r="D730" s="210"/>
      <c r="E730" s="210"/>
      <c r="F730" s="210"/>
      <c r="G730" s="210"/>
      <c r="H730" s="210"/>
      <c r="I730" s="210"/>
      <c r="J730" s="210"/>
      <c r="K730" s="210"/>
      <c r="L730" s="210"/>
      <c r="M730" s="210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  <c r="AA730" s="209"/>
      <c r="AB730" s="209"/>
      <c r="AC730" s="209"/>
      <c r="AD730" s="209"/>
    </row>
    <row r="731" spans="1:30" ht="15.75" customHeight="1">
      <c r="A731" s="210"/>
      <c r="B731" s="210"/>
      <c r="C731" s="210"/>
      <c r="D731" s="210"/>
      <c r="E731" s="210"/>
      <c r="F731" s="210"/>
      <c r="G731" s="210"/>
      <c r="H731" s="210"/>
      <c r="I731" s="210"/>
      <c r="J731" s="210"/>
      <c r="K731" s="210"/>
      <c r="L731" s="210"/>
      <c r="M731" s="210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  <c r="AA731" s="209"/>
      <c r="AB731" s="209"/>
      <c r="AC731" s="209"/>
      <c r="AD731" s="209"/>
    </row>
    <row r="732" spans="1:30" ht="15.75" customHeight="1">
      <c r="A732" s="210"/>
      <c r="B732" s="210"/>
      <c r="C732" s="210"/>
      <c r="D732" s="210"/>
      <c r="E732" s="210"/>
      <c r="F732" s="210"/>
      <c r="G732" s="210"/>
      <c r="H732" s="210"/>
      <c r="I732" s="210"/>
      <c r="J732" s="210"/>
      <c r="K732" s="210"/>
      <c r="L732" s="210"/>
      <c r="M732" s="210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  <c r="AA732" s="209"/>
      <c r="AB732" s="209"/>
      <c r="AC732" s="209"/>
      <c r="AD732" s="209"/>
    </row>
    <row r="733" spans="1:30" ht="15.75" customHeight="1">
      <c r="A733" s="210"/>
      <c r="B733" s="210"/>
      <c r="C733" s="210"/>
      <c r="D733" s="210"/>
      <c r="E733" s="210"/>
      <c r="F733" s="210"/>
      <c r="G733" s="210"/>
      <c r="H733" s="210"/>
      <c r="I733" s="210"/>
      <c r="J733" s="210"/>
      <c r="K733" s="210"/>
      <c r="L733" s="210"/>
      <c r="M733" s="210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  <c r="AA733" s="209"/>
      <c r="AB733" s="209"/>
      <c r="AC733" s="209"/>
      <c r="AD733" s="209"/>
    </row>
    <row r="734" spans="1:30" ht="15.75" customHeight="1">
      <c r="A734" s="210"/>
      <c r="B734" s="210"/>
      <c r="C734" s="210"/>
      <c r="D734" s="210"/>
      <c r="E734" s="210"/>
      <c r="F734" s="210"/>
      <c r="G734" s="210"/>
      <c r="H734" s="210"/>
      <c r="I734" s="210"/>
      <c r="J734" s="210"/>
      <c r="K734" s="210"/>
      <c r="L734" s="210"/>
      <c r="M734" s="210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  <c r="AA734" s="209"/>
      <c r="AB734" s="209"/>
      <c r="AC734" s="209"/>
      <c r="AD734" s="209"/>
    </row>
    <row r="735" spans="1:30" ht="15.75" customHeight="1">
      <c r="A735" s="210"/>
      <c r="B735" s="210"/>
      <c r="C735" s="210"/>
      <c r="D735" s="210"/>
      <c r="E735" s="210"/>
      <c r="F735" s="210"/>
      <c r="G735" s="210"/>
      <c r="H735" s="210"/>
      <c r="I735" s="210"/>
      <c r="J735" s="210"/>
      <c r="K735" s="210"/>
      <c r="L735" s="210"/>
      <c r="M735" s="210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  <c r="AA735" s="209"/>
      <c r="AB735" s="209"/>
      <c r="AC735" s="209"/>
      <c r="AD735" s="209"/>
    </row>
    <row r="736" spans="1:30" ht="15.75" customHeight="1">
      <c r="A736" s="210"/>
      <c r="B736" s="210"/>
      <c r="C736" s="210"/>
      <c r="D736" s="210"/>
      <c r="E736" s="210"/>
      <c r="F736" s="210"/>
      <c r="G736" s="210"/>
      <c r="H736" s="210"/>
      <c r="I736" s="210"/>
      <c r="J736" s="210"/>
      <c r="K736" s="210"/>
      <c r="L736" s="210"/>
      <c r="M736" s="210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  <c r="AA736" s="209"/>
      <c r="AB736" s="209"/>
      <c r="AC736" s="209"/>
      <c r="AD736" s="209"/>
    </row>
    <row r="737" spans="1:30" ht="15.75" customHeight="1">
      <c r="A737" s="210"/>
      <c r="B737" s="210"/>
      <c r="C737" s="210"/>
      <c r="D737" s="210"/>
      <c r="E737" s="210"/>
      <c r="F737" s="210"/>
      <c r="G737" s="210"/>
      <c r="H737" s="210"/>
      <c r="I737" s="210"/>
      <c r="J737" s="210"/>
      <c r="K737" s="210"/>
      <c r="L737" s="210"/>
      <c r="M737" s="210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  <c r="AA737" s="209"/>
      <c r="AB737" s="209"/>
      <c r="AC737" s="209"/>
      <c r="AD737" s="209"/>
    </row>
    <row r="738" spans="1:30" ht="15.75" customHeight="1">
      <c r="A738" s="210"/>
      <c r="B738" s="210"/>
      <c r="C738" s="210"/>
      <c r="D738" s="210"/>
      <c r="E738" s="210"/>
      <c r="F738" s="210"/>
      <c r="G738" s="210"/>
      <c r="H738" s="210"/>
      <c r="I738" s="210"/>
      <c r="J738" s="210"/>
      <c r="K738" s="210"/>
      <c r="L738" s="210"/>
      <c r="M738" s="210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  <c r="AA738" s="209"/>
      <c r="AB738" s="209"/>
      <c r="AC738" s="209"/>
      <c r="AD738" s="209"/>
    </row>
    <row r="739" spans="1:30" ht="15.75" customHeight="1">
      <c r="A739" s="210"/>
      <c r="B739" s="210"/>
      <c r="C739" s="210"/>
      <c r="D739" s="210"/>
      <c r="E739" s="210"/>
      <c r="F739" s="210"/>
      <c r="G739" s="210"/>
      <c r="H739" s="210"/>
      <c r="I739" s="210"/>
      <c r="J739" s="210"/>
      <c r="K739" s="210"/>
      <c r="L739" s="210"/>
      <c r="M739" s="210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  <c r="AA739" s="209"/>
      <c r="AB739" s="209"/>
      <c r="AC739" s="209"/>
      <c r="AD739" s="209"/>
    </row>
    <row r="740" spans="1:30" ht="15.75" customHeight="1">
      <c r="A740" s="210"/>
      <c r="B740" s="210"/>
      <c r="C740" s="210"/>
      <c r="D740" s="210"/>
      <c r="E740" s="210"/>
      <c r="F740" s="210"/>
      <c r="G740" s="210"/>
      <c r="H740" s="210"/>
      <c r="I740" s="210"/>
      <c r="J740" s="210"/>
      <c r="K740" s="210"/>
      <c r="L740" s="210"/>
      <c r="M740" s="210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  <c r="AA740" s="209"/>
      <c r="AB740" s="209"/>
      <c r="AC740" s="209"/>
      <c r="AD740" s="209"/>
    </row>
    <row r="741" spans="1:30" ht="15.75" customHeight="1">
      <c r="A741" s="210"/>
      <c r="B741" s="210"/>
      <c r="C741" s="210"/>
      <c r="D741" s="210"/>
      <c r="E741" s="210"/>
      <c r="F741" s="210"/>
      <c r="G741" s="210"/>
      <c r="H741" s="210"/>
      <c r="I741" s="210"/>
      <c r="J741" s="210"/>
      <c r="K741" s="210"/>
      <c r="L741" s="210"/>
      <c r="M741" s="210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  <c r="AA741" s="209"/>
      <c r="AB741" s="209"/>
      <c r="AC741" s="209"/>
      <c r="AD741" s="209"/>
    </row>
    <row r="742" spans="1:30" ht="15.75" customHeight="1">
      <c r="A742" s="210"/>
      <c r="B742" s="210"/>
      <c r="C742" s="210"/>
      <c r="D742" s="210"/>
      <c r="E742" s="210"/>
      <c r="F742" s="210"/>
      <c r="G742" s="210"/>
      <c r="H742" s="210"/>
      <c r="I742" s="210"/>
      <c r="J742" s="210"/>
      <c r="K742" s="210"/>
      <c r="L742" s="210"/>
      <c r="M742" s="210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  <c r="AA742" s="209"/>
      <c r="AB742" s="209"/>
      <c r="AC742" s="209"/>
      <c r="AD742" s="209"/>
    </row>
    <row r="743" spans="1:30" ht="15.75" customHeight="1">
      <c r="A743" s="210"/>
      <c r="B743" s="210"/>
      <c r="C743" s="210"/>
      <c r="D743" s="210"/>
      <c r="E743" s="210"/>
      <c r="F743" s="210"/>
      <c r="G743" s="210"/>
      <c r="H743" s="210"/>
      <c r="I743" s="210"/>
      <c r="J743" s="210"/>
      <c r="K743" s="210"/>
      <c r="L743" s="210"/>
      <c r="M743" s="210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  <c r="AA743" s="209"/>
      <c r="AB743" s="209"/>
      <c r="AC743" s="209"/>
      <c r="AD743" s="209"/>
    </row>
    <row r="744" spans="1:30" ht="15.75" customHeight="1">
      <c r="A744" s="210"/>
      <c r="B744" s="210"/>
      <c r="C744" s="210"/>
      <c r="D744" s="210"/>
      <c r="E744" s="210"/>
      <c r="F744" s="210"/>
      <c r="G744" s="210"/>
      <c r="H744" s="210"/>
      <c r="I744" s="210"/>
      <c r="J744" s="210"/>
      <c r="K744" s="210"/>
      <c r="L744" s="210"/>
      <c r="M744" s="210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  <c r="AA744" s="209"/>
      <c r="AB744" s="209"/>
      <c r="AC744" s="209"/>
      <c r="AD744" s="209"/>
    </row>
    <row r="745" spans="1:30" ht="15.75" customHeight="1">
      <c r="A745" s="210"/>
      <c r="B745" s="210"/>
      <c r="C745" s="210"/>
      <c r="D745" s="210"/>
      <c r="E745" s="210"/>
      <c r="F745" s="210"/>
      <c r="G745" s="210"/>
      <c r="H745" s="210"/>
      <c r="I745" s="210"/>
      <c r="J745" s="210"/>
      <c r="K745" s="210"/>
      <c r="L745" s="210"/>
      <c r="M745" s="210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  <c r="AA745" s="209"/>
      <c r="AB745" s="209"/>
      <c r="AC745" s="209"/>
      <c r="AD745" s="209"/>
    </row>
    <row r="746" spans="1:30" ht="15.75" customHeight="1">
      <c r="A746" s="210"/>
      <c r="B746" s="210"/>
      <c r="C746" s="210"/>
      <c r="D746" s="210"/>
      <c r="E746" s="210"/>
      <c r="F746" s="210"/>
      <c r="G746" s="210"/>
      <c r="H746" s="210"/>
      <c r="I746" s="210"/>
      <c r="J746" s="210"/>
      <c r="K746" s="210"/>
      <c r="L746" s="210"/>
      <c r="M746" s="210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  <c r="AA746" s="209"/>
      <c r="AB746" s="209"/>
      <c r="AC746" s="209"/>
      <c r="AD746" s="209"/>
    </row>
    <row r="747" spans="1:30" ht="15.75" customHeight="1">
      <c r="A747" s="210"/>
      <c r="B747" s="210"/>
      <c r="C747" s="210"/>
      <c r="D747" s="210"/>
      <c r="E747" s="210"/>
      <c r="F747" s="210"/>
      <c r="G747" s="210"/>
      <c r="H747" s="210"/>
      <c r="I747" s="210"/>
      <c r="J747" s="210"/>
      <c r="K747" s="210"/>
      <c r="L747" s="210"/>
      <c r="M747" s="210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  <c r="AA747" s="209"/>
      <c r="AB747" s="209"/>
      <c r="AC747" s="209"/>
      <c r="AD747" s="209"/>
    </row>
    <row r="748" spans="1:30" ht="15.75" customHeight="1">
      <c r="A748" s="210"/>
      <c r="B748" s="210"/>
      <c r="C748" s="210"/>
      <c r="D748" s="210"/>
      <c r="E748" s="210"/>
      <c r="F748" s="210"/>
      <c r="G748" s="210"/>
      <c r="H748" s="210"/>
      <c r="I748" s="210"/>
      <c r="J748" s="210"/>
      <c r="K748" s="210"/>
      <c r="L748" s="210"/>
      <c r="M748" s="210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  <c r="AA748" s="209"/>
      <c r="AB748" s="209"/>
      <c r="AC748" s="209"/>
      <c r="AD748" s="209"/>
    </row>
    <row r="749" spans="1:30" ht="15.75" customHeight="1">
      <c r="A749" s="210"/>
      <c r="B749" s="210"/>
      <c r="C749" s="210"/>
      <c r="D749" s="210"/>
      <c r="E749" s="210"/>
      <c r="F749" s="210"/>
      <c r="G749" s="210"/>
      <c r="H749" s="210"/>
      <c r="I749" s="210"/>
      <c r="J749" s="210"/>
      <c r="K749" s="210"/>
      <c r="L749" s="210"/>
      <c r="M749" s="210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  <c r="AA749" s="209"/>
      <c r="AB749" s="209"/>
      <c r="AC749" s="209"/>
      <c r="AD749" s="209"/>
    </row>
    <row r="750" spans="1:30" ht="15.75" customHeight="1">
      <c r="A750" s="210"/>
      <c r="B750" s="210"/>
      <c r="C750" s="210"/>
      <c r="D750" s="210"/>
      <c r="E750" s="210"/>
      <c r="F750" s="210"/>
      <c r="G750" s="210"/>
      <c r="H750" s="210"/>
      <c r="I750" s="210"/>
      <c r="J750" s="210"/>
      <c r="K750" s="210"/>
      <c r="L750" s="210"/>
      <c r="M750" s="210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  <c r="AA750" s="209"/>
      <c r="AB750" s="209"/>
      <c r="AC750" s="209"/>
      <c r="AD750" s="209"/>
    </row>
    <row r="751" spans="1:30" ht="15.75" customHeight="1">
      <c r="A751" s="210"/>
      <c r="B751" s="210"/>
      <c r="C751" s="210"/>
      <c r="D751" s="210"/>
      <c r="E751" s="210"/>
      <c r="F751" s="210"/>
      <c r="G751" s="210"/>
      <c r="H751" s="210"/>
      <c r="I751" s="210"/>
      <c r="J751" s="210"/>
      <c r="K751" s="210"/>
      <c r="L751" s="210"/>
      <c r="M751" s="210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  <c r="AA751" s="209"/>
      <c r="AB751" s="209"/>
      <c r="AC751" s="209"/>
      <c r="AD751" s="209"/>
    </row>
    <row r="752" spans="1:30" ht="15.75" customHeight="1">
      <c r="A752" s="210"/>
      <c r="B752" s="210"/>
      <c r="C752" s="210"/>
      <c r="D752" s="210"/>
      <c r="E752" s="210"/>
      <c r="F752" s="210"/>
      <c r="G752" s="210"/>
      <c r="H752" s="210"/>
      <c r="I752" s="210"/>
      <c r="J752" s="210"/>
      <c r="K752" s="210"/>
      <c r="L752" s="210"/>
      <c r="M752" s="210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  <c r="AA752" s="209"/>
      <c r="AB752" s="209"/>
      <c r="AC752" s="209"/>
      <c r="AD752" s="209"/>
    </row>
    <row r="753" spans="1:30" ht="15.75" customHeight="1">
      <c r="A753" s="210"/>
      <c r="B753" s="210"/>
      <c r="C753" s="210"/>
      <c r="D753" s="210"/>
      <c r="E753" s="210"/>
      <c r="F753" s="210"/>
      <c r="G753" s="210"/>
      <c r="H753" s="210"/>
      <c r="I753" s="210"/>
      <c r="J753" s="210"/>
      <c r="K753" s="210"/>
      <c r="L753" s="210"/>
      <c r="M753" s="210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  <c r="AA753" s="209"/>
      <c r="AB753" s="209"/>
      <c r="AC753" s="209"/>
      <c r="AD753" s="209"/>
    </row>
    <row r="754" spans="1:30" ht="15.75" customHeight="1">
      <c r="A754" s="210"/>
      <c r="B754" s="210"/>
      <c r="C754" s="210"/>
      <c r="D754" s="210"/>
      <c r="E754" s="210"/>
      <c r="F754" s="210"/>
      <c r="G754" s="210"/>
      <c r="H754" s="210"/>
      <c r="I754" s="210"/>
      <c r="J754" s="210"/>
      <c r="K754" s="210"/>
      <c r="L754" s="210"/>
      <c r="M754" s="210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  <c r="AA754" s="209"/>
      <c r="AB754" s="209"/>
      <c r="AC754" s="209"/>
      <c r="AD754" s="209"/>
    </row>
    <row r="755" spans="1:30" ht="15.75" customHeight="1">
      <c r="A755" s="210"/>
      <c r="B755" s="210"/>
      <c r="C755" s="210"/>
      <c r="D755" s="210"/>
      <c r="E755" s="210"/>
      <c r="F755" s="210"/>
      <c r="G755" s="210"/>
      <c r="H755" s="210"/>
      <c r="I755" s="210"/>
      <c r="J755" s="210"/>
      <c r="K755" s="210"/>
      <c r="L755" s="210"/>
      <c r="M755" s="210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  <c r="AA755" s="209"/>
      <c r="AB755" s="209"/>
      <c r="AC755" s="209"/>
      <c r="AD755" s="209"/>
    </row>
    <row r="756" spans="1:30" ht="15.75" customHeight="1">
      <c r="A756" s="210"/>
      <c r="B756" s="210"/>
      <c r="C756" s="210"/>
      <c r="D756" s="210"/>
      <c r="E756" s="210"/>
      <c r="F756" s="210"/>
      <c r="G756" s="210"/>
      <c r="H756" s="210"/>
      <c r="I756" s="210"/>
      <c r="J756" s="210"/>
      <c r="K756" s="210"/>
      <c r="L756" s="210"/>
      <c r="M756" s="210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  <c r="AA756" s="209"/>
      <c r="AB756" s="209"/>
      <c r="AC756" s="209"/>
      <c r="AD756" s="209"/>
    </row>
    <row r="757" spans="1:30" ht="15.75" customHeight="1">
      <c r="A757" s="210"/>
      <c r="B757" s="210"/>
      <c r="C757" s="210"/>
      <c r="D757" s="210"/>
      <c r="E757" s="210"/>
      <c r="F757" s="210"/>
      <c r="G757" s="210"/>
      <c r="H757" s="210"/>
      <c r="I757" s="210"/>
      <c r="J757" s="210"/>
      <c r="K757" s="210"/>
      <c r="L757" s="210"/>
      <c r="M757" s="210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  <c r="AA757" s="209"/>
      <c r="AB757" s="209"/>
      <c r="AC757" s="209"/>
      <c r="AD757" s="209"/>
    </row>
    <row r="758" spans="1:30" ht="15.75" customHeight="1">
      <c r="A758" s="210"/>
      <c r="B758" s="210"/>
      <c r="C758" s="210"/>
      <c r="D758" s="210"/>
      <c r="E758" s="210"/>
      <c r="F758" s="210"/>
      <c r="G758" s="210"/>
      <c r="H758" s="210"/>
      <c r="I758" s="210"/>
      <c r="J758" s="210"/>
      <c r="K758" s="210"/>
      <c r="L758" s="210"/>
      <c r="M758" s="210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  <c r="AA758" s="209"/>
      <c r="AB758" s="209"/>
      <c r="AC758" s="209"/>
      <c r="AD758" s="209"/>
    </row>
    <row r="759" spans="1:30" ht="15.75" customHeight="1">
      <c r="A759" s="210"/>
      <c r="B759" s="210"/>
      <c r="C759" s="210"/>
      <c r="D759" s="210"/>
      <c r="E759" s="210"/>
      <c r="F759" s="210"/>
      <c r="G759" s="210"/>
      <c r="H759" s="210"/>
      <c r="I759" s="210"/>
      <c r="J759" s="210"/>
      <c r="K759" s="210"/>
      <c r="L759" s="210"/>
      <c r="M759" s="210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  <c r="AA759" s="209"/>
      <c r="AB759" s="209"/>
      <c r="AC759" s="209"/>
      <c r="AD759" s="209"/>
    </row>
    <row r="760" spans="1:30" ht="15.75" customHeight="1">
      <c r="A760" s="210"/>
      <c r="B760" s="210"/>
      <c r="C760" s="210"/>
      <c r="D760" s="210"/>
      <c r="E760" s="210"/>
      <c r="F760" s="210"/>
      <c r="G760" s="210"/>
      <c r="H760" s="210"/>
      <c r="I760" s="210"/>
      <c r="J760" s="210"/>
      <c r="K760" s="210"/>
      <c r="L760" s="210"/>
      <c r="M760" s="210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  <c r="AA760" s="209"/>
      <c r="AB760" s="209"/>
      <c r="AC760" s="209"/>
      <c r="AD760" s="209"/>
    </row>
    <row r="761" spans="1:30" ht="15.75" customHeight="1">
      <c r="A761" s="210"/>
      <c r="B761" s="210"/>
      <c r="C761" s="210"/>
      <c r="D761" s="210"/>
      <c r="E761" s="210"/>
      <c r="F761" s="210"/>
      <c r="G761" s="210"/>
      <c r="H761" s="210"/>
      <c r="I761" s="210"/>
      <c r="J761" s="210"/>
      <c r="K761" s="210"/>
      <c r="L761" s="210"/>
      <c r="M761" s="210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  <c r="AA761" s="209"/>
      <c r="AB761" s="209"/>
      <c r="AC761" s="209"/>
      <c r="AD761" s="209"/>
    </row>
    <row r="762" spans="1:30" ht="15.75" customHeight="1">
      <c r="A762" s="210"/>
      <c r="B762" s="210"/>
      <c r="C762" s="210"/>
      <c r="D762" s="210"/>
      <c r="E762" s="210"/>
      <c r="F762" s="210"/>
      <c r="G762" s="210"/>
      <c r="H762" s="210"/>
      <c r="I762" s="210"/>
      <c r="J762" s="210"/>
      <c r="K762" s="210"/>
      <c r="L762" s="210"/>
      <c r="M762" s="210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  <c r="AA762" s="209"/>
      <c r="AB762" s="209"/>
      <c r="AC762" s="209"/>
      <c r="AD762" s="209"/>
    </row>
    <row r="763" spans="1:30" ht="15.75" customHeight="1">
      <c r="A763" s="210"/>
      <c r="B763" s="210"/>
      <c r="C763" s="210"/>
      <c r="D763" s="210"/>
      <c r="E763" s="210"/>
      <c r="F763" s="210"/>
      <c r="G763" s="210"/>
      <c r="H763" s="210"/>
      <c r="I763" s="210"/>
      <c r="J763" s="210"/>
      <c r="K763" s="210"/>
      <c r="L763" s="210"/>
      <c r="M763" s="210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  <c r="AA763" s="209"/>
      <c r="AB763" s="209"/>
      <c r="AC763" s="209"/>
      <c r="AD763" s="209"/>
    </row>
    <row r="764" spans="1:30" ht="15.75" customHeight="1">
      <c r="A764" s="210"/>
      <c r="B764" s="210"/>
      <c r="C764" s="210"/>
      <c r="D764" s="210"/>
      <c r="E764" s="210"/>
      <c r="F764" s="210"/>
      <c r="G764" s="210"/>
      <c r="H764" s="210"/>
      <c r="I764" s="210"/>
      <c r="J764" s="210"/>
      <c r="K764" s="210"/>
      <c r="L764" s="210"/>
      <c r="M764" s="210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  <c r="AA764" s="209"/>
      <c r="AB764" s="209"/>
      <c r="AC764" s="209"/>
      <c r="AD764" s="209"/>
    </row>
    <row r="765" spans="1:30" ht="15.75" customHeight="1">
      <c r="A765" s="210"/>
      <c r="B765" s="210"/>
      <c r="C765" s="210"/>
      <c r="D765" s="210"/>
      <c r="E765" s="210"/>
      <c r="F765" s="210"/>
      <c r="G765" s="210"/>
      <c r="H765" s="210"/>
      <c r="I765" s="210"/>
      <c r="J765" s="210"/>
      <c r="K765" s="210"/>
      <c r="L765" s="210"/>
      <c r="M765" s="210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  <c r="AA765" s="209"/>
      <c r="AB765" s="209"/>
      <c r="AC765" s="209"/>
      <c r="AD765" s="209"/>
    </row>
    <row r="766" spans="1:30" ht="15.75" customHeight="1">
      <c r="A766" s="210"/>
      <c r="B766" s="210"/>
      <c r="C766" s="210"/>
      <c r="D766" s="210"/>
      <c r="E766" s="210"/>
      <c r="F766" s="210"/>
      <c r="G766" s="210"/>
      <c r="H766" s="210"/>
      <c r="I766" s="210"/>
      <c r="J766" s="210"/>
      <c r="K766" s="210"/>
      <c r="L766" s="210"/>
      <c r="M766" s="210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  <c r="AA766" s="209"/>
      <c r="AB766" s="209"/>
      <c r="AC766" s="209"/>
      <c r="AD766" s="209"/>
    </row>
    <row r="767" spans="1:30" ht="15.75" customHeight="1">
      <c r="A767" s="210"/>
      <c r="B767" s="210"/>
      <c r="C767" s="210"/>
      <c r="D767" s="210"/>
      <c r="E767" s="210"/>
      <c r="F767" s="210"/>
      <c r="G767" s="210"/>
      <c r="H767" s="210"/>
      <c r="I767" s="210"/>
      <c r="J767" s="210"/>
      <c r="K767" s="210"/>
      <c r="L767" s="210"/>
      <c r="M767" s="210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  <c r="AA767" s="209"/>
      <c r="AB767" s="209"/>
      <c r="AC767" s="209"/>
      <c r="AD767" s="209"/>
    </row>
    <row r="768" spans="1:30" ht="15.75" customHeight="1">
      <c r="A768" s="210"/>
      <c r="B768" s="210"/>
      <c r="C768" s="210"/>
      <c r="D768" s="210"/>
      <c r="E768" s="210"/>
      <c r="F768" s="210"/>
      <c r="G768" s="210"/>
      <c r="H768" s="210"/>
      <c r="I768" s="210"/>
      <c r="J768" s="210"/>
      <c r="K768" s="210"/>
      <c r="L768" s="210"/>
      <c r="M768" s="210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  <c r="AA768" s="209"/>
      <c r="AB768" s="209"/>
      <c r="AC768" s="209"/>
      <c r="AD768" s="209"/>
    </row>
    <row r="769" spans="1:30" ht="15.75" customHeight="1">
      <c r="A769" s="210"/>
      <c r="B769" s="210"/>
      <c r="C769" s="210"/>
      <c r="D769" s="210"/>
      <c r="E769" s="210"/>
      <c r="F769" s="210"/>
      <c r="G769" s="210"/>
      <c r="H769" s="210"/>
      <c r="I769" s="210"/>
      <c r="J769" s="210"/>
      <c r="K769" s="210"/>
      <c r="L769" s="210"/>
      <c r="M769" s="210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  <c r="AA769" s="209"/>
      <c r="AB769" s="209"/>
      <c r="AC769" s="209"/>
      <c r="AD769" s="209"/>
    </row>
    <row r="770" spans="1:30" ht="15.75" customHeight="1">
      <c r="A770" s="210"/>
      <c r="B770" s="210"/>
      <c r="C770" s="210"/>
      <c r="D770" s="210"/>
      <c r="E770" s="210"/>
      <c r="F770" s="210"/>
      <c r="G770" s="210"/>
      <c r="H770" s="210"/>
      <c r="I770" s="210"/>
      <c r="J770" s="210"/>
      <c r="K770" s="210"/>
      <c r="L770" s="210"/>
      <c r="M770" s="210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  <c r="AA770" s="209"/>
      <c r="AB770" s="209"/>
      <c r="AC770" s="209"/>
      <c r="AD770" s="209"/>
    </row>
    <row r="771" spans="1:30" ht="15.75" customHeight="1">
      <c r="A771" s="210"/>
      <c r="B771" s="210"/>
      <c r="C771" s="210"/>
      <c r="D771" s="210"/>
      <c r="E771" s="210"/>
      <c r="F771" s="210"/>
      <c r="G771" s="210"/>
      <c r="H771" s="210"/>
      <c r="I771" s="210"/>
      <c r="J771" s="210"/>
      <c r="K771" s="210"/>
      <c r="L771" s="210"/>
      <c r="M771" s="210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  <c r="AA771" s="209"/>
      <c r="AB771" s="209"/>
      <c r="AC771" s="209"/>
      <c r="AD771" s="209"/>
    </row>
    <row r="772" spans="1:30" ht="15.75" customHeight="1">
      <c r="A772" s="210"/>
      <c r="B772" s="210"/>
      <c r="C772" s="210"/>
      <c r="D772" s="210"/>
      <c r="E772" s="210"/>
      <c r="F772" s="210"/>
      <c r="G772" s="210"/>
      <c r="H772" s="210"/>
      <c r="I772" s="210"/>
      <c r="J772" s="210"/>
      <c r="K772" s="210"/>
      <c r="L772" s="210"/>
      <c r="M772" s="210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  <c r="AA772" s="209"/>
      <c r="AB772" s="209"/>
      <c r="AC772" s="209"/>
      <c r="AD772" s="209"/>
    </row>
    <row r="773" spans="1:30" ht="15.75" customHeight="1">
      <c r="A773" s="210"/>
      <c r="B773" s="210"/>
      <c r="C773" s="210"/>
      <c r="D773" s="210"/>
      <c r="E773" s="210"/>
      <c r="F773" s="210"/>
      <c r="G773" s="210"/>
      <c r="H773" s="210"/>
      <c r="I773" s="210"/>
      <c r="J773" s="210"/>
      <c r="K773" s="210"/>
      <c r="L773" s="210"/>
      <c r="M773" s="210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  <c r="AA773" s="209"/>
      <c r="AB773" s="209"/>
      <c r="AC773" s="209"/>
      <c r="AD773" s="209"/>
    </row>
    <row r="774" spans="1:30" ht="15.75" customHeight="1">
      <c r="A774" s="210"/>
      <c r="B774" s="210"/>
      <c r="C774" s="210"/>
      <c r="D774" s="210"/>
      <c r="E774" s="210"/>
      <c r="F774" s="210"/>
      <c r="G774" s="210"/>
      <c r="H774" s="210"/>
      <c r="I774" s="210"/>
      <c r="J774" s="210"/>
      <c r="K774" s="210"/>
      <c r="L774" s="210"/>
      <c r="M774" s="210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  <c r="AA774" s="209"/>
      <c r="AB774" s="209"/>
      <c r="AC774" s="209"/>
      <c r="AD774" s="209"/>
    </row>
    <row r="775" spans="1:30" ht="15.75" customHeight="1">
      <c r="A775" s="210"/>
      <c r="B775" s="210"/>
      <c r="C775" s="210"/>
      <c r="D775" s="210"/>
      <c r="E775" s="210"/>
      <c r="F775" s="210"/>
      <c r="G775" s="210"/>
      <c r="H775" s="210"/>
      <c r="I775" s="210"/>
      <c r="J775" s="210"/>
      <c r="K775" s="210"/>
      <c r="L775" s="210"/>
      <c r="M775" s="210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  <c r="AA775" s="209"/>
      <c r="AB775" s="209"/>
      <c r="AC775" s="209"/>
      <c r="AD775" s="209"/>
    </row>
    <row r="776" spans="1:30" ht="15.75" customHeight="1">
      <c r="A776" s="210"/>
      <c r="B776" s="210"/>
      <c r="C776" s="210"/>
      <c r="D776" s="210"/>
      <c r="E776" s="210"/>
      <c r="F776" s="210"/>
      <c r="G776" s="210"/>
      <c r="H776" s="210"/>
      <c r="I776" s="210"/>
      <c r="J776" s="210"/>
      <c r="K776" s="210"/>
      <c r="L776" s="210"/>
      <c r="M776" s="210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  <c r="AA776" s="209"/>
      <c r="AB776" s="209"/>
      <c r="AC776" s="209"/>
      <c r="AD776" s="209"/>
    </row>
    <row r="777" spans="1:30" ht="15.75" customHeight="1">
      <c r="A777" s="210"/>
      <c r="B777" s="210"/>
      <c r="C777" s="210"/>
      <c r="D777" s="210"/>
      <c r="E777" s="210"/>
      <c r="F777" s="210"/>
      <c r="G777" s="210"/>
      <c r="H777" s="210"/>
      <c r="I777" s="210"/>
      <c r="J777" s="210"/>
      <c r="K777" s="210"/>
      <c r="L777" s="210"/>
      <c r="M777" s="210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  <c r="AA777" s="209"/>
      <c r="AB777" s="209"/>
      <c r="AC777" s="209"/>
      <c r="AD777" s="209"/>
    </row>
    <row r="778" spans="1:30" ht="15.75" customHeight="1">
      <c r="A778" s="210"/>
      <c r="B778" s="210"/>
      <c r="C778" s="210"/>
      <c r="D778" s="210"/>
      <c r="E778" s="210"/>
      <c r="F778" s="210"/>
      <c r="G778" s="210"/>
      <c r="H778" s="210"/>
      <c r="I778" s="210"/>
      <c r="J778" s="210"/>
      <c r="K778" s="210"/>
      <c r="L778" s="210"/>
      <c r="M778" s="210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  <c r="AA778" s="209"/>
      <c r="AB778" s="209"/>
      <c r="AC778" s="209"/>
      <c r="AD778" s="209"/>
    </row>
    <row r="779" spans="1:30" ht="15.75" customHeight="1">
      <c r="A779" s="210"/>
      <c r="B779" s="210"/>
      <c r="C779" s="210"/>
      <c r="D779" s="210"/>
      <c r="E779" s="210"/>
      <c r="F779" s="210"/>
      <c r="G779" s="210"/>
      <c r="H779" s="210"/>
      <c r="I779" s="210"/>
      <c r="J779" s="210"/>
      <c r="K779" s="210"/>
      <c r="L779" s="210"/>
      <c r="M779" s="210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  <c r="AA779" s="209"/>
      <c r="AB779" s="209"/>
      <c r="AC779" s="209"/>
      <c r="AD779" s="209"/>
    </row>
    <row r="780" spans="1:30" ht="15.75" customHeight="1">
      <c r="A780" s="210"/>
      <c r="B780" s="210"/>
      <c r="C780" s="210"/>
      <c r="D780" s="210"/>
      <c r="E780" s="210"/>
      <c r="F780" s="210"/>
      <c r="G780" s="210"/>
      <c r="H780" s="210"/>
      <c r="I780" s="210"/>
      <c r="J780" s="210"/>
      <c r="K780" s="210"/>
      <c r="L780" s="210"/>
      <c r="M780" s="210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  <c r="AA780" s="209"/>
      <c r="AB780" s="209"/>
      <c r="AC780" s="209"/>
      <c r="AD780" s="209"/>
    </row>
    <row r="781" spans="1:30" ht="15.75" customHeight="1">
      <c r="A781" s="210"/>
      <c r="B781" s="210"/>
      <c r="C781" s="210"/>
      <c r="D781" s="210"/>
      <c r="E781" s="210"/>
      <c r="F781" s="210"/>
      <c r="G781" s="210"/>
      <c r="H781" s="210"/>
      <c r="I781" s="210"/>
      <c r="J781" s="210"/>
      <c r="K781" s="210"/>
      <c r="L781" s="210"/>
      <c r="M781" s="210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  <c r="AA781" s="209"/>
      <c r="AB781" s="209"/>
      <c r="AC781" s="209"/>
      <c r="AD781" s="209"/>
    </row>
    <row r="782" spans="1:30" ht="15.75" customHeight="1">
      <c r="A782" s="210"/>
      <c r="B782" s="210"/>
      <c r="C782" s="210"/>
      <c r="D782" s="210"/>
      <c r="E782" s="210"/>
      <c r="F782" s="210"/>
      <c r="G782" s="210"/>
      <c r="H782" s="210"/>
      <c r="I782" s="210"/>
      <c r="J782" s="210"/>
      <c r="K782" s="210"/>
      <c r="L782" s="210"/>
      <c r="M782" s="210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  <c r="AA782" s="209"/>
      <c r="AB782" s="209"/>
      <c r="AC782" s="209"/>
      <c r="AD782" s="209"/>
    </row>
    <row r="783" spans="1:30" ht="15.75" customHeight="1">
      <c r="A783" s="210"/>
      <c r="B783" s="210"/>
      <c r="C783" s="210"/>
      <c r="D783" s="210"/>
      <c r="E783" s="210"/>
      <c r="F783" s="210"/>
      <c r="G783" s="210"/>
      <c r="H783" s="210"/>
      <c r="I783" s="210"/>
      <c r="J783" s="210"/>
      <c r="K783" s="210"/>
      <c r="L783" s="210"/>
      <c r="M783" s="210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  <c r="AA783" s="209"/>
      <c r="AB783" s="209"/>
      <c r="AC783" s="209"/>
      <c r="AD783" s="209"/>
    </row>
    <row r="784" spans="1:30" ht="15.75" customHeight="1">
      <c r="A784" s="210"/>
      <c r="B784" s="210"/>
      <c r="C784" s="210"/>
      <c r="D784" s="210"/>
      <c r="E784" s="210"/>
      <c r="F784" s="210"/>
      <c r="G784" s="210"/>
      <c r="H784" s="210"/>
      <c r="I784" s="210"/>
      <c r="J784" s="210"/>
      <c r="K784" s="210"/>
      <c r="L784" s="210"/>
      <c r="M784" s="210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  <c r="AA784" s="209"/>
      <c r="AB784" s="209"/>
      <c r="AC784" s="209"/>
      <c r="AD784" s="209"/>
    </row>
    <row r="785" spans="1:30" ht="15.75" customHeight="1">
      <c r="A785" s="210"/>
      <c r="B785" s="210"/>
      <c r="C785" s="210"/>
      <c r="D785" s="210"/>
      <c r="E785" s="210"/>
      <c r="F785" s="210"/>
      <c r="G785" s="210"/>
      <c r="H785" s="210"/>
      <c r="I785" s="210"/>
      <c r="J785" s="210"/>
      <c r="K785" s="210"/>
      <c r="L785" s="210"/>
      <c r="M785" s="210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  <c r="AA785" s="209"/>
      <c r="AB785" s="209"/>
      <c r="AC785" s="209"/>
      <c r="AD785" s="209"/>
    </row>
    <row r="786" spans="1:30" ht="15.75" customHeight="1">
      <c r="A786" s="210"/>
      <c r="B786" s="210"/>
      <c r="C786" s="210"/>
      <c r="D786" s="210"/>
      <c r="E786" s="210"/>
      <c r="F786" s="210"/>
      <c r="G786" s="210"/>
      <c r="H786" s="210"/>
      <c r="I786" s="210"/>
      <c r="J786" s="210"/>
      <c r="K786" s="210"/>
      <c r="L786" s="210"/>
      <c r="M786" s="210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  <c r="AA786" s="209"/>
      <c r="AB786" s="209"/>
      <c r="AC786" s="209"/>
      <c r="AD786" s="209"/>
    </row>
    <row r="787" spans="1:30" ht="15.75" customHeight="1">
      <c r="A787" s="210"/>
      <c r="B787" s="210"/>
      <c r="C787" s="210"/>
      <c r="D787" s="210"/>
      <c r="E787" s="210"/>
      <c r="F787" s="210"/>
      <c r="G787" s="210"/>
      <c r="H787" s="210"/>
      <c r="I787" s="210"/>
      <c r="J787" s="210"/>
      <c r="K787" s="210"/>
      <c r="L787" s="210"/>
      <c r="M787" s="210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  <c r="AA787" s="209"/>
      <c r="AB787" s="209"/>
      <c r="AC787" s="209"/>
      <c r="AD787" s="209"/>
    </row>
    <row r="788" spans="1:30" ht="15.75" customHeight="1">
      <c r="A788" s="210"/>
      <c r="B788" s="210"/>
      <c r="C788" s="210"/>
      <c r="D788" s="210"/>
      <c r="E788" s="210"/>
      <c r="F788" s="210"/>
      <c r="G788" s="210"/>
      <c r="H788" s="210"/>
      <c r="I788" s="210"/>
      <c r="J788" s="210"/>
      <c r="K788" s="210"/>
      <c r="L788" s="210"/>
      <c r="M788" s="210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  <c r="AA788" s="209"/>
      <c r="AB788" s="209"/>
      <c r="AC788" s="209"/>
      <c r="AD788" s="209"/>
    </row>
    <row r="789" spans="1:30" ht="15.75" customHeight="1">
      <c r="A789" s="210"/>
      <c r="B789" s="210"/>
      <c r="C789" s="210"/>
      <c r="D789" s="210"/>
      <c r="E789" s="210"/>
      <c r="F789" s="210"/>
      <c r="G789" s="210"/>
      <c r="H789" s="210"/>
      <c r="I789" s="210"/>
      <c r="J789" s="210"/>
      <c r="K789" s="210"/>
      <c r="L789" s="210"/>
      <c r="M789" s="210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  <c r="AA789" s="209"/>
      <c r="AB789" s="209"/>
      <c r="AC789" s="209"/>
      <c r="AD789" s="209"/>
    </row>
    <row r="790" spans="1:30" ht="15.75" customHeight="1">
      <c r="A790" s="210"/>
      <c r="B790" s="210"/>
      <c r="C790" s="210"/>
      <c r="D790" s="210"/>
      <c r="E790" s="210"/>
      <c r="F790" s="210"/>
      <c r="G790" s="210"/>
      <c r="H790" s="210"/>
      <c r="I790" s="210"/>
      <c r="J790" s="210"/>
      <c r="K790" s="210"/>
      <c r="L790" s="210"/>
      <c r="M790" s="210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  <c r="AA790" s="209"/>
      <c r="AB790" s="209"/>
      <c r="AC790" s="209"/>
      <c r="AD790" s="209"/>
    </row>
    <row r="791" spans="1:30" ht="15.75" customHeight="1">
      <c r="A791" s="210"/>
      <c r="B791" s="210"/>
      <c r="C791" s="210"/>
      <c r="D791" s="210"/>
      <c r="E791" s="210"/>
      <c r="F791" s="210"/>
      <c r="G791" s="210"/>
      <c r="H791" s="210"/>
      <c r="I791" s="210"/>
      <c r="J791" s="210"/>
      <c r="K791" s="210"/>
      <c r="L791" s="210"/>
      <c r="M791" s="210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  <c r="AA791" s="209"/>
      <c r="AB791" s="209"/>
      <c r="AC791" s="209"/>
      <c r="AD791" s="209"/>
    </row>
    <row r="792" spans="1:30" ht="15.75" customHeight="1">
      <c r="A792" s="210"/>
      <c r="B792" s="210"/>
      <c r="C792" s="210"/>
      <c r="D792" s="210"/>
      <c r="E792" s="210"/>
      <c r="F792" s="210"/>
      <c r="G792" s="210"/>
      <c r="H792" s="210"/>
      <c r="I792" s="210"/>
      <c r="J792" s="210"/>
      <c r="K792" s="210"/>
      <c r="L792" s="210"/>
      <c r="M792" s="210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  <c r="AA792" s="209"/>
      <c r="AB792" s="209"/>
      <c r="AC792" s="209"/>
      <c r="AD792" s="209"/>
    </row>
    <row r="793" spans="1:30" ht="15.75" customHeight="1">
      <c r="A793" s="210"/>
      <c r="B793" s="210"/>
      <c r="C793" s="210"/>
      <c r="D793" s="210"/>
      <c r="E793" s="210"/>
      <c r="F793" s="210"/>
      <c r="G793" s="210"/>
      <c r="H793" s="210"/>
      <c r="I793" s="210"/>
      <c r="J793" s="210"/>
      <c r="K793" s="210"/>
      <c r="L793" s="210"/>
      <c r="M793" s="210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  <c r="AA793" s="209"/>
      <c r="AB793" s="209"/>
      <c r="AC793" s="209"/>
      <c r="AD793" s="209"/>
    </row>
    <row r="794" spans="1:30" ht="15.75" customHeight="1">
      <c r="A794" s="210"/>
      <c r="B794" s="210"/>
      <c r="C794" s="210"/>
      <c r="D794" s="210"/>
      <c r="E794" s="210"/>
      <c r="F794" s="210"/>
      <c r="G794" s="210"/>
      <c r="H794" s="210"/>
      <c r="I794" s="210"/>
      <c r="J794" s="210"/>
      <c r="K794" s="210"/>
      <c r="L794" s="210"/>
      <c r="M794" s="210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  <c r="AA794" s="209"/>
      <c r="AB794" s="209"/>
      <c r="AC794" s="209"/>
      <c r="AD794" s="209"/>
    </row>
    <row r="795" spans="1:30" ht="15.75" customHeight="1">
      <c r="A795" s="210"/>
      <c r="B795" s="210"/>
      <c r="C795" s="210"/>
      <c r="D795" s="210"/>
      <c r="E795" s="210"/>
      <c r="F795" s="210"/>
      <c r="G795" s="210"/>
      <c r="H795" s="210"/>
      <c r="I795" s="210"/>
      <c r="J795" s="210"/>
      <c r="K795" s="210"/>
      <c r="L795" s="210"/>
      <c r="M795" s="210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  <c r="AA795" s="209"/>
      <c r="AB795" s="209"/>
      <c r="AC795" s="209"/>
      <c r="AD795" s="209"/>
    </row>
    <row r="796" spans="1:30" ht="15.75" customHeight="1">
      <c r="A796" s="210"/>
      <c r="B796" s="210"/>
      <c r="C796" s="210"/>
      <c r="D796" s="210"/>
      <c r="E796" s="210"/>
      <c r="F796" s="210"/>
      <c r="G796" s="210"/>
      <c r="H796" s="210"/>
      <c r="I796" s="210"/>
      <c r="J796" s="210"/>
      <c r="K796" s="210"/>
      <c r="L796" s="210"/>
      <c r="M796" s="210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  <c r="AA796" s="209"/>
      <c r="AB796" s="209"/>
      <c r="AC796" s="209"/>
      <c r="AD796" s="209"/>
    </row>
    <row r="797" spans="1:30" ht="15.75" customHeight="1">
      <c r="A797" s="210"/>
      <c r="B797" s="210"/>
      <c r="C797" s="210"/>
      <c r="D797" s="210"/>
      <c r="E797" s="210"/>
      <c r="F797" s="210"/>
      <c r="G797" s="210"/>
      <c r="H797" s="210"/>
      <c r="I797" s="210"/>
      <c r="J797" s="210"/>
      <c r="K797" s="210"/>
      <c r="L797" s="210"/>
      <c r="M797" s="210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  <c r="AA797" s="209"/>
      <c r="AB797" s="209"/>
      <c r="AC797" s="209"/>
      <c r="AD797" s="209"/>
    </row>
    <row r="798" spans="1:30" ht="15.75" customHeight="1">
      <c r="A798" s="210"/>
      <c r="B798" s="210"/>
      <c r="C798" s="210"/>
      <c r="D798" s="210"/>
      <c r="E798" s="210"/>
      <c r="F798" s="210"/>
      <c r="G798" s="210"/>
      <c r="H798" s="210"/>
      <c r="I798" s="210"/>
      <c r="J798" s="210"/>
      <c r="K798" s="210"/>
      <c r="L798" s="210"/>
      <c r="M798" s="210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  <c r="AA798" s="209"/>
      <c r="AB798" s="209"/>
      <c r="AC798" s="209"/>
      <c r="AD798" s="209"/>
    </row>
    <row r="799" spans="1:30" ht="15.75" customHeight="1">
      <c r="A799" s="210"/>
      <c r="B799" s="210"/>
      <c r="C799" s="210"/>
      <c r="D799" s="210"/>
      <c r="E799" s="210"/>
      <c r="F799" s="210"/>
      <c r="G799" s="210"/>
      <c r="H799" s="210"/>
      <c r="I799" s="210"/>
      <c r="J799" s="210"/>
      <c r="K799" s="210"/>
      <c r="L799" s="210"/>
      <c r="M799" s="210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  <c r="AA799" s="209"/>
      <c r="AB799" s="209"/>
      <c r="AC799" s="209"/>
      <c r="AD799" s="209"/>
    </row>
    <row r="800" spans="1:30" ht="15.75" customHeight="1">
      <c r="A800" s="210"/>
      <c r="B800" s="210"/>
      <c r="C800" s="210"/>
      <c r="D800" s="210"/>
      <c r="E800" s="210"/>
      <c r="F800" s="210"/>
      <c r="G800" s="210"/>
      <c r="H800" s="210"/>
      <c r="I800" s="210"/>
      <c r="J800" s="210"/>
      <c r="K800" s="210"/>
      <c r="L800" s="210"/>
      <c r="M800" s="210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  <c r="AA800" s="209"/>
      <c r="AB800" s="209"/>
      <c r="AC800" s="209"/>
      <c r="AD800" s="209"/>
    </row>
    <row r="801" spans="1:30" ht="15.75" customHeight="1">
      <c r="A801" s="210"/>
      <c r="B801" s="210"/>
      <c r="C801" s="210"/>
      <c r="D801" s="210"/>
      <c r="E801" s="210"/>
      <c r="F801" s="210"/>
      <c r="G801" s="210"/>
      <c r="H801" s="210"/>
      <c r="I801" s="210"/>
      <c r="J801" s="210"/>
      <c r="K801" s="210"/>
      <c r="L801" s="210"/>
      <c r="M801" s="210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  <c r="AA801" s="209"/>
      <c r="AB801" s="209"/>
      <c r="AC801" s="209"/>
      <c r="AD801" s="209"/>
    </row>
    <row r="802" spans="1:30" ht="15.75" customHeight="1">
      <c r="A802" s="210"/>
      <c r="B802" s="210"/>
      <c r="C802" s="210"/>
      <c r="D802" s="210"/>
      <c r="E802" s="210"/>
      <c r="F802" s="210"/>
      <c r="G802" s="210"/>
      <c r="H802" s="210"/>
      <c r="I802" s="210"/>
      <c r="J802" s="210"/>
      <c r="K802" s="210"/>
      <c r="L802" s="210"/>
      <c r="M802" s="210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  <c r="AA802" s="209"/>
      <c r="AB802" s="209"/>
      <c r="AC802" s="209"/>
      <c r="AD802" s="209"/>
    </row>
    <row r="803" spans="1:30" ht="15.75" customHeight="1">
      <c r="A803" s="210"/>
      <c r="B803" s="210"/>
      <c r="C803" s="210"/>
      <c r="D803" s="210"/>
      <c r="E803" s="210"/>
      <c r="F803" s="210"/>
      <c r="G803" s="210"/>
      <c r="H803" s="210"/>
      <c r="I803" s="210"/>
      <c r="J803" s="210"/>
      <c r="K803" s="210"/>
      <c r="L803" s="210"/>
      <c r="M803" s="210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  <c r="AA803" s="209"/>
      <c r="AB803" s="209"/>
      <c r="AC803" s="209"/>
      <c r="AD803" s="209"/>
    </row>
    <row r="804" spans="1:30" ht="15.75" customHeight="1">
      <c r="A804" s="210"/>
      <c r="B804" s="210"/>
      <c r="C804" s="210"/>
      <c r="D804" s="210"/>
      <c r="E804" s="210"/>
      <c r="F804" s="210"/>
      <c r="G804" s="210"/>
      <c r="H804" s="210"/>
      <c r="I804" s="210"/>
      <c r="J804" s="210"/>
      <c r="K804" s="210"/>
      <c r="L804" s="210"/>
      <c r="M804" s="210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  <c r="AA804" s="209"/>
      <c r="AB804" s="209"/>
      <c r="AC804" s="209"/>
      <c r="AD804" s="209"/>
    </row>
    <row r="805" spans="1:30" ht="15.75" customHeight="1">
      <c r="A805" s="210"/>
      <c r="B805" s="210"/>
      <c r="C805" s="210"/>
      <c r="D805" s="210"/>
      <c r="E805" s="210"/>
      <c r="F805" s="210"/>
      <c r="G805" s="210"/>
      <c r="H805" s="210"/>
      <c r="I805" s="210"/>
      <c r="J805" s="210"/>
      <c r="K805" s="210"/>
      <c r="L805" s="210"/>
      <c r="M805" s="210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  <c r="AA805" s="209"/>
      <c r="AB805" s="209"/>
      <c r="AC805" s="209"/>
      <c r="AD805" s="209"/>
    </row>
    <row r="806" spans="1:30" ht="15.75" customHeight="1">
      <c r="A806" s="210"/>
      <c r="B806" s="210"/>
      <c r="C806" s="210"/>
      <c r="D806" s="210"/>
      <c r="E806" s="210"/>
      <c r="F806" s="210"/>
      <c r="G806" s="210"/>
      <c r="H806" s="210"/>
      <c r="I806" s="210"/>
      <c r="J806" s="210"/>
      <c r="K806" s="210"/>
      <c r="L806" s="210"/>
      <c r="M806" s="210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  <c r="AA806" s="209"/>
      <c r="AB806" s="209"/>
      <c r="AC806" s="209"/>
      <c r="AD806" s="209"/>
    </row>
    <row r="807" spans="1:30" ht="15.75" customHeight="1">
      <c r="A807" s="210"/>
      <c r="B807" s="210"/>
      <c r="C807" s="210"/>
      <c r="D807" s="210"/>
      <c r="E807" s="210"/>
      <c r="F807" s="210"/>
      <c r="G807" s="210"/>
      <c r="H807" s="210"/>
      <c r="I807" s="210"/>
      <c r="J807" s="210"/>
      <c r="K807" s="210"/>
      <c r="L807" s="210"/>
      <c r="M807" s="210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  <c r="AA807" s="209"/>
      <c r="AB807" s="209"/>
      <c r="AC807" s="209"/>
      <c r="AD807" s="209"/>
    </row>
    <row r="808" spans="1:30" ht="15.75" customHeight="1">
      <c r="A808" s="210"/>
      <c r="B808" s="210"/>
      <c r="C808" s="210"/>
      <c r="D808" s="210"/>
      <c r="E808" s="210"/>
      <c r="F808" s="210"/>
      <c r="G808" s="210"/>
      <c r="H808" s="210"/>
      <c r="I808" s="210"/>
      <c r="J808" s="210"/>
      <c r="K808" s="210"/>
      <c r="L808" s="210"/>
      <c r="M808" s="210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  <c r="AA808" s="209"/>
      <c r="AB808" s="209"/>
      <c r="AC808" s="209"/>
      <c r="AD808" s="209"/>
    </row>
    <row r="809" spans="1:30" ht="15.75" customHeight="1">
      <c r="A809" s="210"/>
      <c r="B809" s="210"/>
      <c r="C809" s="210"/>
      <c r="D809" s="210"/>
      <c r="E809" s="210"/>
      <c r="F809" s="210"/>
      <c r="G809" s="210"/>
      <c r="H809" s="210"/>
      <c r="I809" s="210"/>
      <c r="J809" s="210"/>
      <c r="K809" s="210"/>
      <c r="L809" s="210"/>
      <c r="M809" s="210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  <c r="AA809" s="209"/>
      <c r="AB809" s="209"/>
      <c r="AC809" s="209"/>
      <c r="AD809" s="209"/>
    </row>
    <row r="810" spans="1:30" ht="15.75" customHeight="1">
      <c r="A810" s="210"/>
      <c r="B810" s="210"/>
      <c r="C810" s="210"/>
      <c r="D810" s="210"/>
      <c r="E810" s="210"/>
      <c r="F810" s="210"/>
      <c r="G810" s="210"/>
      <c r="H810" s="210"/>
      <c r="I810" s="210"/>
      <c r="J810" s="210"/>
      <c r="K810" s="210"/>
      <c r="L810" s="210"/>
      <c r="M810" s="210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  <c r="AA810" s="209"/>
      <c r="AB810" s="209"/>
      <c r="AC810" s="209"/>
      <c r="AD810" s="209"/>
    </row>
    <row r="811" spans="1:30" ht="15.75" customHeight="1">
      <c r="A811" s="210"/>
      <c r="B811" s="210"/>
      <c r="C811" s="210"/>
      <c r="D811" s="210"/>
      <c r="E811" s="210"/>
      <c r="F811" s="210"/>
      <c r="G811" s="210"/>
      <c r="H811" s="210"/>
      <c r="I811" s="210"/>
      <c r="J811" s="210"/>
      <c r="K811" s="210"/>
      <c r="L811" s="210"/>
      <c r="M811" s="210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  <c r="AA811" s="209"/>
      <c r="AB811" s="209"/>
      <c r="AC811" s="209"/>
      <c r="AD811" s="209"/>
    </row>
    <row r="812" spans="1:30" ht="15.75" customHeight="1">
      <c r="A812" s="210"/>
      <c r="B812" s="210"/>
      <c r="C812" s="210"/>
      <c r="D812" s="210"/>
      <c r="E812" s="210"/>
      <c r="F812" s="210"/>
      <c r="G812" s="210"/>
      <c r="H812" s="210"/>
      <c r="I812" s="210"/>
      <c r="J812" s="210"/>
      <c r="K812" s="210"/>
      <c r="L812" s="210"/>
      <c r="M812" s="210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  <c r="AA812" s="209"/>
      <c r="AB812" s="209"/>
      <c r="AC812" s="209"/>
      <c r="AD812" s="209"/>
    </row>
    <row r="813" spans="1:30" ht="15.75" customHeight="1">
      <c r="A813" s="210"/>
      <c r="B813" s="210"/>
      <c r="C813" s="210"/>
      <c r="D813" s="210"/>
      <c r="E813" s="210"/>
      <c r="F813" s="210"/>
      <c r="G813" s="210"/>
      <c r="H813" s="210"/>
      <c r="I813" s="210"/>
      <c r="J813" s="210"/>
      <c r="K813" s="210"/>
      <c r="L813" s="210"/>
      <c r="M813" s="210"/>
      <c r="N813" s="209"/>
      <c r="O813" s="209"/>
      <c r="P813" s="209"/>
      <c r="Q813" s="209"/>
      <c r="R813" s="209"/>
      <c r="S813" s="209"/>
      <c r="T813" s="209"/>
      <c r="U813" s="209"/>
      <c r="V813" s="209"/>
      <c r="W813" s="209"/>
      <c r="X813" s="209"/>
      <c r="Y813" s="209"/>
      <c r="Z813" s="209"/>
      <c r="AA813" s="209"/>
      <c r="AB813" s="209"/>
      <c r="AC813" s="209"/>
      <c r="AD813" s="209"/>
    </row>
    <row r="814" spans="1:30" ht="15.75" customHeight="1">
      <c r="A814" s="210"/>
      <c r="B814" s="210"/>
      <c r="C814" s="210"/>
      <c r="D814" s="210"/>
      <c r="E814" s="210"/>
      <c r="F814" s="210"/>
      <c r="G814" s="210"/>
      <c r="H814" s="210"/>
      <c r="I814" s="210"/>
      <c r="J814" s="210"/>
      <c r="K814" s="210"/>
      <c r="L814" s="210"/>
      <c r="M814" s="210"/>
      <c r="N814" s="209"/>
      <c r="O814" s="209"/>
      <c r="P814" s="209"/>
      <c r="Q814" s="209"/>
      <c r="R814" s="209"/>
      <c r="S814" s="209"/>
      <c r="T814" s="209"/>
      <c r="U814" s="209"/>
      <c r="V814" s="209"/>
      <c r="W814" s="209"/>
      <c r="X814" s="209"/>
      <c r="Y814" s="209"/>
      <c r="Z814" s="209"/>
      <c r="AA814" s="209"/>
      <c r="AB814" s="209"/>
      <c r="AC814" s="209"/>
      <c r="AD814" s="209"/>
    </row>
    <row r="815" spans="1:30" ht="15.75" customHeight="1">
      <c r="A815" s="210"/>
      <c r="B815" s="210"/>
      <c r="C815" s="210"/>
      <c r="D815" s="210"/>
      <c r="E815" s="210"/>
      <c r="F815" s="210"/>
      <c r="G815" s="210"/>
      <c r="H815" s="210"/>
      <c r="I815" s="210"/>
      <c r="J815" s="210"/>
      <c r="K815" s="210"/>
      <c r="L815" s="210"/>
      <c r="M815" s="210"/>
      <c r="N815" s="209"/>
      <c r="O815" s="209"/>
      <c r="P815" s="209"/>
      <c r="Q815" s="209"/>
      <c r="R815" s="209"/>
      <c r="S815" s="209"/>
      <c r="T815" s="209"/>
      <c r="U815" s="209"/>
      <c r="V815" s="209"/>
      <c r="W815" s="209"/>
      <c r="X815" s="209"/>
      <c r="Y815" s="209"/>
      <c r="Z815" s="209"/>
      <c r="AA815" s="209"/>
      <c r="AB815" s="209"/>
      <c r="AC815" s="209"/>
      <c r="AD815" s="209"/>
    </row>
    <row r="816" spans="1:30" ht="15.75" customHeight="1">
      <c r="A816" s="210"/>
      <c r="B816" s="210"/>
      <c r="C816" s="210"/>
      <c r="D816" s="210"/>
      <c r="E816" s="210"/>
      <c r="F816" s="210"/>
      <c r="G816" s="210"/>
      <c r="H816" s="210"/>
      <c r="I816" s="210"/>
      <c r="J816" s="210"/>
      <c r="K816" s="210"/>
      <c r="L816" s="210"/>
      <c r="M816" s="210"/>
      <c r="N816" s="209"/>
      <c r="O816" s="209"/>
      <c r="P816" s="209"/>
      <c r="Q816" s="209"/>
      <c r="R816" s="209"/>
      <c r="S816" s="209"/>
      <c r="T816" s="209"/>
      <c r="U816" s="209"/>
      <c r="V816" s="209"/>
      <c r="W816" s="209"/>
      <c r="X816" s="209"/>
      <c r="Y816" s="209"/>
      <c r="Z816" s="209"/>
      <c r="AA816" s="209"/>
      <c r="AB816" s="209"/>
      <c r="AC816" s="209"/>
      <c r="AD816" s="209"/>
    </row>
    <row r="817" spans="1:30" ht="15.75" customHeight="1">
      <c r="A817" s="210"/>
      <c r="B817" s="210"/>
      <c r="C817" s="210"/>
      <c r="D817" s="210"/>
      <c r="E817" s="210"/>
      <c r="F817" s="210"/>
      <c r="G817" s="210"/>
      <c r="H817" s="210"/>
      <c r="I817" s="210"/>
      <c r="J817" s="210"/>
      <c r="K817" s="210"/>
      <c r="L817" s="210"/>
      <c r="M817" s="210"/>
      <c r="N817" s="209"/>
      <c r="O817" s="209"/>
      <c r="P817" s="209"/>
      <c r="Q817" s="209"/>
      <c r="R817" s="209"/>
      <c r="S817" s="209"/>
      <c r="T817" s="209"/>
      <c r="U817" s="209"/>
      <c r="V817" s="209"/>
      <c r="W817" s="209"/>
      <c r="X817" s="209"/>
      <c r="Y817" s="209"/>
      <c r="Z817" s="209"/>
      <c r="AA817" s="209"/>
      <c r="AB817" s="209"/>
      <c r="AC817" s="209"/>
      <c r="AD817" s="209"/>
    </row>
    <row r="818" spans="1:30" ht="15.75" customHeight="1">
      <c r="A818" s="210"/>
      <c r="B818" s="210"/>
      <c r="C818" s="210"/>
      <c r="D818" s="210"/>
      <c r="E818" s="210"/>
      <c r="F818" s="210"/>
      <c r="G818" s="210"/>
      <c r="H818" s="210"/>
      <c r="I818" s="210"/>
      <c r="J818" s="210"/>
      <c r="K818" s="210"/>
      <c r="L818" s="210"/>
      <c r="M818" s="210"/>
      <c r="N818" s="209"/>
      <c r="O818" s="209"/>
      <c r="P818" s="209"/>
      <c r="Q818" s="209"/>
      <c r="R818" s="209"/>
      <c r="S818" s="209"/>
      <c r="T818" s="209"/>
      <c r="U818" s="209"/>
      <c r="V818" s="209"/>
      <c r="W818" s="209"/>
      <c r="X818" s="209"/>
      <c r="Y818" s="209"/>
      <c r="Z818" s="209"/>
      <c r="AA818" s="209"/>
      <c r="AB818" s="209"/>
      <c r="AC818" s="209"/>
      <c r="AD818" s="209"/>
    </row>
    <row r="819" spans="1:30" ht="15.75" customHeight="1">
      <c r="A819" s="210"/>
      <c r="B819" s="210"/>
      <c r="C819" s="210"/>
      <c r="D819" s="210"/>
      <c r="E819" s="210"/>
      <c r="F819" s="210"/>
      <c r="G819" s="210"/>
      <c r="H819" s="210"/>
      <c r="I819" s="210"/>
      <c r="J819" s="210"/>
      <c r="K819" s="210"/>
      <c r="L819" s="210"/>
      <c r="M819" s="210"/>
      <c r="N819" s="209"/>
      <c r="O819" s="209"/>
      <c r="P819" s="209"/>
      <c r="Q819" s="209"/>
      <c r="R819" s="209"/>
      <c r="S819" s="209"/>
      <c r="T819" s="209"/>
      <c r="U819" s="209"/>
      <c r="V819" s="209"/>
      <c r="W819" s="209"/>
      <c r="X819" s="209"/>
      <c r="Y819" s="209"/>
      <c r="Z819" s="209"/>
      <c r="AA819" s="209"/>
      <c r="AB819" s="209"/>
      <c r="AC819" s="209"/>
      <c r="AD819" s="209"/>
    </row>
    <row r="820" spans="1:30" ht="15.75" customHeight="1">
      <c r="A820" s="210"/>
      <c r="B820" s="210"/>
      <c r="C820" s="210"/>
      <c r="D820" s="210"/>
      <c r="E820" s="210"/>
      <c r="F820" s="210"/>
      <c r="G820" s="210"/>
      <c r="H820" s="210"/>
      <c r="I820" s="210"/>
      <c r="J820" s="210"/>
      <c r="K820" s="210"/>
      <c r="L820" s="210"/>
      <c r="M820" s="210"/>
      <c r="N820" s="209"/>
      <c r="O820" s="209"/>
      <c r="P820" s="209"/>
      <c r="Q820" s="209"/>
      <c r="R820" s="209"/>
      <c r="S820" s="209"/>
      <c r="T820" s="209"/>
      <c r="U820" s="209"/>
      <c r="V820" s="209"/>
      <c r="W820" s="209"/>
      <c r="X820" s="209"/>
      <c r="Y820" s="209"/>
      <c r="Z820" s="209"/>
      <c r="AA820" s="209"/>
      <c r="AB820" s="209"/>
      <c r="AC820" s="209"/>
      <c r="AD820" s="209"/>
    </row>
    <row r="821" spans="1:30" ht="15.75" customHeight="1">
      <c r="A821" s="210"/>
      <c r="B821" s="210"/>
      <c r="C821" s="210"/>
      <c r="D821" s="210"/>
      <c r="E821" s="210"/>
      <c r="F821" s="210"/>
      <c r="G821" s="210"/>
      <c r="H821" s="210"/>
      <c r="I821" s="210"/>
      <c r="J821" s="210"/>
      <c r="K821" s="210"/>
      <c r="L821" s="210"/>
      <c r="M821" s="210"/>
      <c r="N821" s="209"/>
      <c r="O821" s="209"/>
      <c r="P821" s="209"/>
      <c r="Q821" s="209"/>
      <c r="R821" s="209"/>
      <c r="S821" s="209"/>
      <c r="T821" s="209"/>
      <c r="U821" s="209"/>
      <c r="V821" s="209"/>
      <c r="W821" s="209"/>
      <c r="X821" s="209"/>
      <c r="Y821" s="209"/>
      <c r="Z821" s="209"/>
      <c r="AA821" s="209"/>
      <c r="AB821" s="209"/>
      <c r="AC821" s="209"/>
      <c r="AD821" s="209"/>
    </row>
    <row r="822" spans="1:30" ht="15.75" customHeight="1">
      <c r="A822" s="210"/>
      <c r="B822" s="210"/>
      <c r="C822" s="210"/>
      <c r="D822" s="210"/>
      <c r="E822" s="210"/>
      <c r="F822" s="210"/>
      <c r="G822" s="210"/>
      <c r="H822" s="210"/>
      <c r="I822" s="210"/>
      <c r="J822" s="210"/>
      <c r="K822" s="210"/>
      <c r="L822" s="210"/>
      <c r="M822" s="210"/>
      <c r="N822" s="209"/>
      <c r="O822" s="209"/>
      <c r="P822" s="209"/>
      <c r="Q822" s="209"/>
      <c r="R822" s="209"/>
      <c r="S822" s="209"/>
      <c r="T822" s="209"/>
      <c r="U822" s="209"/>
      <c r="V822" s="209"/>
      <c r="W822" s="209"/>
      <c r="X822" s="209"/>
      <c r="Y822" s="209"/>
      <c r="Z822" s="209"/>
      <c r="AA822" s="209"/>
      <c r="AB822" s="209"/>
      <c r="AC822" s="209"/>
      <c r="AD822" s="209"/>
    </row>
    <row r="823" spans="1:30" ht="15.75" customHeight="1">
      <c r="A823" s="210"/>
      <c r="B823" s="210"/>
      <c r="C823" s="210"/>
      <c r="D823" s="210"/>
      <c r="E823" s="210"/>
      <c r="F823" s="210"/>
      <c r="G823" s="210"/>
      <c r="H823" s="210"/>
      <c r="I823" s="210"/>
      <c r="J823" s="210"/>
      <c r="K823" s="210"/>
      <c r="L823" s="210"/>
      <c r="M823" s="210"/>
      <c r="N823" s="209"/>
      <c r="O823" s="209"/>
      <c r="P823" s="209"/>
      <c r="Q823" s="209"/>
      <c r="R823" s="209"/>
      <c r="S823" s="209"/>
      <c r="T823" s="209"/>
      <c r="U823" s="209"/>
      <c r="V823" s="209"/>
      <c r="W823" s="209"/>
      <c r="X823" s="209"/>
      <c r="Y823" s="209"/>
      <c r="Z823" s="209"/>
      <c r="AA823" s="209"/>
      <c r="AB823" s="209"/>
      <c r="AC823" s="209"/>
      <c r="AD823" s="209"/>
    </row>
    <row r="824" spans="1:30" ht="15.75" customHeight="1">
      <c r="A824" s="210"/>
      <c r="B824" s="210"/>
      <c r="C824" s="210"/>
      <c r="D824" s="210"/>
      <c r="E824" s="210"/>
      <c r="F824" s="210"/>
      <c r="G824" s="210"/>
      <c r="H824" s="210"/>
      <c r="I824" s="210"/>
      <c r="J824" s="210"/>
      <c r="K824" s="210"/>
      <c r="L824" s="210"/>
      <c r="M824" s="210"/>
      <c r="N824" s="209"/>
      <c r="O824" s="209"/>
      <c r="P824" s="209"/>
      <c r="Q824" s="209"/>
      <c r="R824" s="209"/>
      <c r="S824" s="209"/>
      <c r="T824" s="209"/>
      <c r="U824" s="209"/>
      <c r="V824" s="209"/>
      <c r="W824" s="209"/>
      <c r="X824" s="209"/>
      <c r="Y824" s="209"/>
      <c r="Z824" s="209"/>
      <c r="AA824" s="209"/>
      <c r="AB824" s="209"/>
      <c r="AC824" s="209"/>
      <c r="AD824" s="209"/>
    </row>
    <row r="825" spans="1:30" ht="15.75" customHeight="1">
      <c r="A825" s="210"/>
      <c r="B825" s="210"/>
      <c r="C825" s="210"/>
      <c r="D825" s="210"/>
      <c r="E825" s="210"/>
      <c r="F825" s="210"/>
      <c r="G825" s="210"/>
      <c r="H825" s="210"/>
      <c r="I825" s="210"/>
      <c r="J825" s="210"/>
      <c r="K825" s="210"/>
      <c r="L825" s="210"/>
      <c r="M825" s="210"/>
      <c r="N825" s="209"/>
      <c r="O825" s="209"/>
      <c r="P825" s="209"/>
      <c r="Q825" s="209"/>
      <c r="R825" s="209"/>
      <c r="S825" s="209"/>
      <c r="T825" s="209"/>
      <c r="U825" s="209"/>
      <c r="V825" s="209"/>
      <c r="W825" s="209"/>
      <c r="X825" s="209"/>
      <c r="Y825" s="209"/>
      <c r="Z825" s="209"/>
      <c r="AA825" s="209"/>
      <c r="AB825" s="209"/>
      <c r="AC825" s="209"/>
      <c r="AD825" s="209"/>
    </row>
    <row r="826" spans="1:30" ht="15.75" customHeight="1">
      <c r="A826" s="210"/>
      <c r="B826" s="210"/>
      <c r="C826" s="210"/>
      <c r="D826" s="210"/>
      <c r="E826" s="210"/>
      <c r="F826" s="210"/>
      <c r="G826" s="210"/>
      <c r="H826" s="210"/>
      <c r="I826" s="210"/>
      <c r="J826" s="210"/>
      <c r="K826" s="210"/>
      <c r="L826" s="210"/>
      <c r="M826" s="210"/>
      <c r="N826" s="209"/>
      <c r="O826" s="209"/>
      <c r="P826" s="209"/>
      <c r="Q826" s="209"/>
      <c r="R826" s="209"/>
      <c r="S826" s="209"/>
      <c r="T826" s="209"/>
      <c r="U826" s="209"/>
      <c r="V826" s="209"/>
      <c r="W826" s="209"/>
      <c r="X826" s="209"/>
      <c r="Y826" s="209"/>
      <c r="Z826" s="209"/>
      <c r="AA826" s="209"/>
      <c r="AB826" s="209"/>
      <c r="AC826" s="209"/>
      <c r="AD826" s="209"/>
    </row>
    <row r="827" spans="1:30" ht="15.75" customHeight="1">
      <c r="A827" s="210"/>
      <c r="B827" s="210"/>
      <c r="C827" s="210"/>
      <c r="D827" s="210"/>
      <c r="E827" s="210"/>
      <c r="F827" s="210"/>
      <c r="G827" s="210"/>
      <c r="H827" s="210"/>
      <c r="I827" s="210"/>
      <c r="J827" s="210"/>
      <c r="K827" s="210"/>
      <c r="L827" s="210"/>
      <c r="M827" s="210"/>
      <c r="N827" s="209"/>
      <c r="O827" s="209"/>
      <c r="P827" s="209"/>
      <c r="Q827" s="209"/>
      <c r="R827" s="209"/>
      <c r="S827" s="209"/>
      <c r="T827" s="209"/>
      <c r="U827" s="209"/>
      <c r="V827" s="209"/>
      <c r="W827" s="209"/>
      <c r="X827" s="209"/>
      <c r="Y827" s="209"/>
      <c r="Z827" s="209"/>
      <c r="AA827" s="209"/>
      <c r="AB827" s="209"/>
      <c r="AC827" s="209"/>
      <c r="AD827" s="209"/>
    </row>
    <row r="828" spans="1:30" ht="15.75" customHeight="1">
      <c r="A828" s="210"/>
      <c r="B828" s="210"/>
      <c r="C828" s="210"/>
      <c r="D828" s="210"/>
      <c r="E828" s="210"/>
      <c r="F828" s="210"/>
      <c r="G828" s="210"/>
      <c r="H828" s="210"/>
      <c r="I828" s="210"/>
      <c r="J828" s="210"/>
      <c r="K828" s="210"/>
      <c r="L828" s="210"/>
      <c r="M828" s="210"/>
      <c r="N828" s="209"/>
      <c r="O828" s="209"/>
      <c r="P828" s="209"/>
      <c r="Q828" s="209"/>
      <c r="R828" s="209"/>
      <c r="S828" s="209"/>
      <c r="T828" s="209"/>
      <c r="U828" s="209"/>
      <c r="V828" s="209"/>
      <c r="W828" s="209"/>
      <c r="X828" s="209"/>
      <c r="Y828" s="209"/>
      <c r="Z828" s="209"/>
      <c r="AA828" s="209"/>
      <c r="AB828" s="209"/>
      <c r="AC828" s="209"/>
      <c r="AD828" s="209"/>
    </row>
    <row r="829" spans="1:30" ht="15.75" customHeight="1">
      <c r="A829" s="210"/>
      <c r="B829" s="210"/>
      <c r="C829" s="210"/>
      <c r="D829" s="210"/>
      <c r="E829" s="210"/>
      <c r="F829" s="210"/>
      <c r="G829" s="210"/>
      <c r="H829" s="210"/>
      <c r="I829" s="210"/>
      <c r="J829" s="210"/>
      <c r="K829" s="210"/>
      <c r="L829" s="210"/>
      <c r="M829" s="210"/>
      <c r="N829" s="209"/>
      <c r="O829" s="209"/>
      <c r="P829" s="209"/>
      <c r="Q829" s="209"/>
      <c r="R829" s="209"/>
      <c r="S829" s="209"/>
      <c r="T829" s="209"/>
      <c r="U829" s="209"/>
      <c r="V829" s="209"/>
      <c r="W829" s="209"/>
      <c r="X829" s="209"/>
      <c r="Y829" s="209"/>
      <c r="Z829" s="209"/>
      <c r="AA829" s="209"/>
      <c r="AB829" s="209"/>
      <c r="AC829" s="209"/>
      <c r="AD829" s="209"/>
    </row>
    <row r="830" spans="1:30" ht="15.75" customHeight="1">
      <c r="A830" s="210"/>
      <c r="B830" s="210"/>
      <c r="C830" s="210"/>
      <c r="D830" s="210"/>
      <c r="E830" s="210"/>
      <c r="F830" s="210"/>
      <c r="G830" s="210"/>
      <c r="H830" s="210"/>
      <c r="I830" s="210"/>
      <c r="J830" s="210"/>
      <c r="K830" s="210"/>
      <c r="L830" s="210"/>
      <c r="M830" s="210"/>
      <c r="N830" s="209"/>
      <c r="O830" s="209"/>
      <c r="P830" s="209"/>
      <c r="Q830" s="209"/>
      <c r="R830" s="209"/>
      <c r="S830" s="209"/>
      <c r="T830" s="209"/>
      <c r="U830" s="209"/>
      <c r="V830" s="209"/>
      <c r="W830" s="209"/>
      <c r="X830" s="209"/>
      <c r="Y830" s="209"/>
      <c r="Z830" s="209"/>
      <c r="AA830" s="209"/>
      <c r="AB830" s="209"/>
      <c r="AC830" s="209"/>
      <c r="AD830" s="209"/>
    </row>
    <row r="831" spans="1:30" ht="15.75" customHeight="1">
      <c r="A831" s="210"/>
      <c r="B831" s="210"/>
      <c r="C831" s="210"/>
      <c r="D831" s="210"/>
      <c r="E831" s="210"/>
      <c r="F831" s="210"/>
      <c r="G831" s="210"/>
      <c r="H831" s="210"/>
      <c r="I831" s="210"/>
      <c r="J831" s="210"/>
      <c r="K831" s="210"/>
      <c r="L831" s="210"/>
      <c r="M831" s="210"/>
      <c r="N831" s="209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  <c r="Z831" s="209"/>
      <c r="AA831" s="209"/>
      <c r="AB831" s="209"/>
      <c r="AC831" s="209"/>
      <c r="AD831" s="209"/>
    </row>
    <row r="832" spans="1:30" ht="15.75" customHeight="1">
      <c r="A832" s="210"/>
      <c r="B832" s="210"/>
      <c r="C832" s="210"/>
      <c r="D832" s="210"/>
      <c r="E832" s="210"/>
      <c r="F832" s="210"/>
      <c r="G832" s="210"/>
      <c r="H832" s="210"/>
      <c r="I832" s="210"/>
      <c r="J832" s="210"/>
      <c r="K832" s="210"/>
      <c r="L832" s="210"/>
      <c r="M832" s="210"/>
      <c r="N832" s="209"/>
      <c r="O832" s="209"/>
      <c r="P832" s="209"/>
      <c r="Q832" s="209"/>
      <c r="R832" s="209"/>
      <c r="S832" s="209"/>
      <c r="T832" s="209"/>
      <c r="U832" s="209"/>
      <c r="V832" s="209"/>
      <c r="W832" s="209"/>
      <c r="X832" s="209"/>
      <c r="Y832" s="209"/>
      <c r="Z832" s="209"/>
      <c r="AA832" s="209"/>
      <c r="AB832" s="209"/>
      <c r="AC832" s="209"/>
      <c r="AD832" s="209"/>
    </row>
    <row r="833" spans="1:30" ht="15.75" customHeight="1">
      <c r="A833" s="210"/>
      <c r="B833" s="210"/>
      <c r="C833" s="210"/>
      <c r="D833" s="210"/>
      <c r="E833" s="210"/>
      <c r="F833" s="210"/>
      <c r="G833" s="210"/>
      <c r="H833" s="210"/>
      <c r="I833" s="210"/>
      <c r="J833" s="210"/>
      <c r="K833" s="210"/>
      <c r="L833" s="210"/>
      <c r="M833" s="210"/>
      <c r="N833" s="209"/>
      <c r="O833" s="209"/>
      <c r="P833" s="209"/>
      <c r="Q833" s="209"/>
      <c r="R833" s="209"/>
      <c r="S833" s="209"/>
      <c r="T833" s="209"/>
      <c r="U833" s="209"/>
      <c r="V833" s="209"/>
      <c r="W833" s="209"/>
      <c r="X833" s="209"/>
      <c r="Y833" s="209"/>
      <c r="Z833" s="209"/>
      <c r="AA833" s="209"/>
      <c r="AB833" s="209"/>
      <c r="AC833" s="209"/>
      <c r="AD833" s="209"/>
    </row>
    <row r="834" spans="1:30" ht="15.75" customHeight="1">
      <c r="A834" s="210"/>
      <c r="B834" s="210"/>
      <c r="C834" s="210"/>
      <c r="D834" s="210"/>
      <c r="E834" s="210"/>
      <c r="F834" s="210"/>
      <c r="G834" s="210"/>
      <c r="H834" s="210"/>
      <c r="I834" s="210"/>
      <c r="J834" s="210"/>
      <c r="K834" s="210"/>
      <c r="L834" s="210"/>
      <c r="M834" s="210"/>
      <c r="N834" s="209"/>
      <c r="O834" s="209"/>
      <c r="P834" s="209"/>
      <c r="Q834" s="209"/>
      <c r="R834" s="209"/>
      <c r="S834" s="209"/>
      <c r="T834" s="209"/>
      <c r="U834" s="209"/>
      <c r="V834" s="209"/>
      <c r="W834" s="209"/>
      <c r="X834" s="209"/>
      <c r="Y834" s="209"/>
      <c r="Z834" s="209"/>
      <c r="AA834" s="209"/>
      <c r="AB834" s="209"/>
      <c r="AC834" s="209"/>
      <c r="AD834" s="209"/>
    </row>
    <row r="835" spans="1:30" ht="15.75" customHeight="1">
      <c r="A835" s="210"/>
      <c r="B835" s="210"/>
      <c r="C835" s="210"/>
      <c r="D835" s="210"/>
      <c r="E835" s="210"/>
      <c r="F835" s="210"/>
      <c r="G835" s="210"/>
      <c r="H835" s="210"/>
      <c r="I835" s="210"/>
      <c r="J835" s="210"/>
      <c r="K835" s="210"/>
      <c r="L835" s="210"/>
      <c r="M835" s="210"/>
      <c r="N835" s="209"/>
      <c r="O835" s="209"/>
      <c r="P835" s="209"/>
      <c r="Q835" s="209"/>
      <c r="R835" s="209"/>
      <c r="S835" s="209"/>
      <c r="T835" s="209"/>
      <c r="U835" s="209"/>
      <c r="V835" s="209"/>
      <c r="W835" s="209"/>
      <c r="X835" s="209"/>
      <c r="Y835" s="209"/>
      <c r="Z835" s="209"/>
      <c r="AA835" s="209"/>
      <c r="AB835" s="209"/>
      <c r="AC835" s="209"/>
      <c r="AD835" s="209"/>
    </row>
    <row r="836" spans="1:30" ht="15.75" customHeight="1">
      <c r="A836" s="210"/>
      <c r="B836" s="210"/>
      <c r="C836" s="210"/>
      <c r="D836" s="210"/>
      <c r="E836" s="210"/>
      <c r="F836" s="210"/>
      <c r="G836" s="210"/>
      <c r="H836" s="210"/>
      <c r="I836" s="210"/>
      <c r="J836" s="210"/>
      <c r="K836" s="210"/>
      <c r="L836" s="210"/>
      <c r="M836" s="210"/>
      <c r="N836" s="209"/>
      <c r="O836" s="209"/>
      <c r="P836" s="209"/>
      <c r="Q836" s="209"/>
      <c r="R836" s="209"/>
      <c r="S836" s="209"/>
      <c r="T836" s="209"/>
      <c r="U836" s="209"/>
      <c r="V836" s="209"/>
      <c r="W836" s="209"/>
      <c r="X836" s="209"/>
      <c r="Y836" s="209"/>
      <c r="Z836" s="209"/>
      <c r="AA836" s="209"/>
      <c r="AB836" s="209"/>
      <c r="AC836" s="209"/>
      <c r="AD836" s="209"/>
    </row>
    <row r="837" spans="1:30" ht="15.75" customHeight="1">
      <c r="A837" s="210"/>
      <c r="B837" s="210"/>
      <c r="C837" s="210"/>
      <c r="D837" s="210"/>
      <c r="E837" s="210"/>
      <c r="F837" s="210"/>
      <c r="G837" s="210"/>
      <c r="H837" s="210"/>
      <c r="I837" s="210"/>
      <c r="J837" s="210"/>
      <c r="K837" s="210"/>
      <c r="L837" s="210"/>
      <c r="M837" s="210"/>
      <c r="N837" s="209"/>
      <c r="O837" s="209"/>
      <c r="P837" s="209"/>
      <c r="Q837" s="209"/>
      <c r="R837" s="209"/>
      <c r="S837" s="209"/>
      <c r="T837" s="209"/>
      <c r="U837" s="209"/>
      <c r="V837" s="209"/>
      <c r="W837" s="209"/>
      <c r="X837" s="209"/>
      <c r="Y837" s="209"/>
      <c r="Z837" s="209"/>
      <c r="AA837" s="209"/>
      <c r="AB837" s="209"/>
      <c r="AC837" s="209"/>
      <c r="AD837" s="209"/>
    </row>
    <row r="838" spans="1:30" ht="15.75" customHeight="1">
      <c r="A838" s="210"/>
      <c r="B838" s="210"/>
      <c r="C838" s="210"/>
      <c r="D838" s="210"/>
      <c r="E838" s="210"/>
      <c r="F838" s="210"/>
      <c r="G838" s="210"/>
      <c r="H838" s="210"/>
      <c r="I838" s="210"/>
      <c r="J838" s="210"/>
      <c r="K838" s="210"/>
      <c r="L838" s="210"/>
      <c r="M838" s="210"/>
      <c r="N838" s="209"/>
      <c r="O838" s="209"/>
      <c r="P838" s="209"/>
      <c r="Q838" s="209"/>
      <c r="R838" s="209"/>
      <c r="S838" s="209"/>
      <c r="T838" s="209"/>
      <c r="U838" s="209"/>
      <c r="V838" s="209"/>
      <c r="W838" s="209"/>
      <c r="X838" s="209"/>
      <c r="Y838" s="209"/>
      <c r="Z838" s="209"/>
      <c r="AA838" s="209"/>
      <c r="AB838" s="209"/>
      <c r="AC838" s="209"/>
      <c r="AD838" s="209"/>
    </row>
    <row r="839" spans="1:30" ht="15.75" customHeight="1">
      <c r="A839" s="210"/>
      <c r="B839" s="210"/>
      <c r="C839" s="210"/>
      <c r="D839" s="210"/>
      <c r="E839" s="210"/>
      <c r="F839" s="210"/>
      <c r="G839" s="210"/>
      <c r="H839" s="210"/>
      <c r="I839" s="210"/>
      <c r="J839" s="210"/>
      <c r="K839" s="210"/>
      <c r="L839" s="210"/>
      <c r="M839" s="210"/>
      <c r="N839" s="209"/>
      <c r="O839" s="209"/>
      <c r="P839" s="209"/>
      <c r="Q839" s="209"/>
      <c r="R839" s="209"/>
      <c r="S839" s="209"/>
      <c r="T839" s="209"/>
      <c r="U839" s="209"/>
      <c r="V839" s="209"/>
      <c r="W839" s="209"/>
      <c r="X839" s="209"/>
      <c r="Y839" s="209"/>
      <c r="Z839" s="209"/>
      <c r="AA839" s="209"/>
      <c r="AB839" s="209"/>
      <c r="AC839" s="209"/>
      <c r="AD839" s="209"/>
    </row>
    <row r="840" spans="1:30" ht="15.75" customHeight="1">
      <c r="A840" s="210"/>
      <c r="B840" s="210"/>
      <c r="C840" s="210"/>
      <c r="D840" s="210"/>
      <c r="E840" s="210"/>
      <c r="F840" s="210"/>
      <c r="G840" s="210"/>
      <c r="H840" s="210"/>
      <c r="I840" s="210"/>
      <c r="J840" s="210"/>
      <c r="K840" s="210"/>
      <c r="L840" s="210"/>
      <c r="M840" s="210"/>
      <c r="N840" s="209"/>
      <c r="O840" s="209"/>
      <c r="P840" s="209"/>
      <c r="Q840" s="209"/>
      <c r="R840" s="209"/>
      <c r="S840" s="209"/>
      <c r="T840" s="209"/>
      <c r="U840" s="209"/>
      <c r="V840" s="209"/>
      <c r="W840" s="209"/>
      <c r="X840" s="209"/>
      <c r="Y840" s="209"/>
      <c r="Z840" s="209"/>
      <c r="AA840" s="209"/>
      <c r="AB840" s="209"/>
      <c r="AC840" s="209"/>
      <c r="AD840" s="209"/>
    </row>
  </sheetData>
  <mergeCells count="30">
    <mergeCell ref="K37:M37"/>
    <mergeCell ref="A38:M38"/>
    <mergeCell ref="H4:M4"/>
    <mergeCell ref="A7:A16"/>
    <mergeCell ref="A17:A25"/>
    <mergeCell ref="A27:A35"/>
    <mergeCell ref="A37:E37"/>
    <mergeCell ref="O5:P5"/>
    <mergeCell ref="A1:M1"/>
    <mergeCell ref="A2:E2"/>
    <mergeCell ref="K2:M2"/>
    <mergeCell ref="A3:M3"/>
    <mergeCell ref="A4:A5"/>
    <mergeCell ref="B4:B5"/>
    <mergeCell ref="C4:C5"/>
    <mergeCell ref="D4:D5"/>
    <mergeCell ref="E4:E5"/>
    <mergeCell ref="F4:F5"/>
    <mergeCell ref="G4:G5"/>
    <mergeCell ref="B39:B40"/>
    <mergeCell ref="C39:C40"/>
    <mergeCell ref="A42:A50"/>
    <mergeCell ref="A52:A60"/>
    <mergeCell ref="A62:A71"/>
    <mergeCell ref="A39:A40"/>
    <mergeCell ref="D39:D40"/>
    <mergeCell ref="E39:E40"/>
    <mergeCell ref="F39:F40"/>
    <mergeCell ref="G39:G40"/>
    <mergeCell ref="H39:M39"/>
  </mergeCells>
  <pageMargins left="0.78749999999999998" right="0.78749999999999998" top="1.05277777777778" bottom="1.05277777777778" header="0" footer="0"/>
  <pageSetup orientation="portrait"/>
  <headerFooter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B1000"/>
  <sheetViews>
    <sheetView workbookViewId="0">
      <selection activeCell="D6" sqref="D6"/>
    </sheetView>
  </sheetViews>
  <sheetFormatPr defaultColWidth="12.5703125" defaultRowHeight="15" customHeight="1"/>
  <cols>
    <col min="1" max="1" width="8.5703125" customWidth="1"/>
    <col min="2" max="2" width="14.42578125" customWidth="1"/>
    <col min="3" max="3" width="10.28515625" customWidth="1"/>
    <col min="4" max="4" width="13.140625" customWidth="1"/>
    <col min="5" max="5" width="10.28515625" customWidth="1"/>
    <col min="6" max="6" width="13" customWidth="1"/>
    <col min="7" max="9" width="10.28515625" customWidth="1"/>
    <col min="10" max="10" width="12.140625" customWidth="1"/>
    <col min="11" max="15" width="10.28515625" customWidth="1"/>
    <col min="16" max="16" width="16.42578125" customWidth="1"/>
    <col min="17" max="17" width="10.28515625" customWidth="1"/>
    <col min="18" max="18" width="12.140625" customWidth="1"/>
    <col min="19" max="25" width="14.42578125" customWidth="1"/>
    <col min="26" max="28" width="8.7109375" customWidth="1"/>
  </cols>
  <sheetData>
    <row r="1" spans="1:28" ht="32.25" customHeight="1">
      <c r="A1" s="710" t="s">
        <v>79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711"/>
      <c r="N1" s="711"/>
      <c r="O1" s="683"/>
      <c r="P1" s="683"/>
      <c r="Q1" s="683"/>
      <c r="R1" s="684"/>
      <c r="S1" s="460"/>
      <c r="T1" s="460"/>
      <c r="U1" s="460"/>
      <c r="V1" s="460"/>
      <c r="W1" s="460"/>
      <c r="X1" s="460"/>
      <c r="Y1" s="460"/>
      <c r="Z1" s="461"/>
      <c r="AA1" s="461"/>
      <c r="AB1" s="461"/>
    </row>
    <row r="2" spans="1:28" ht="32.25" customHeight="1">
      <c r="A2" s="712" t="str">
        <f ca="1">IFERROR(__xludf.DUMMYFUNCTION("IMPORTRANGE(""https://docs.google.com/spreadsheets/d/1bFF2AAe0_wVPJbVjg8gUHJwa-F5lskMkVy0ky9agKbg/edit#gid=683598304"",""'Dept wise CB'!A2:N2"")"),"Abstract of  ULB RLB  Lift Irrigation  MVS RDWS &amp; GOVT Balance  details as on 30.06.2023")</f>
        <v>Abstract of  ULB RLB  Lift Irrigation  MVS RDWS &amp; GOVT Balance  details as on 30.06.2023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711"/>
      <c r="N2" s="711"/>
      <c r="O2" s="683"/>
      <c r="P2" s="684"/>
      <c r="Q2" s="710" t="s">
        <v>215</v>
      </c>
      <c r="R2" s="684"/>
      <c r="S2" s="460"/>
      <c r="T2" s="460"/>
      <c r="U2" s="460"/>
      <c r="V2" s="460"/>
      <c r="W2" s="460"/>
      <c r="X2" s="460"/>
      <c r="Y2" s="460"/>
      <c r="Z2" s="461"/>
      <c r="AA2" s="461"/>
      <c r="AB2" s="461"/>
    </row>
    <row r="3" spans="1:28" ht="39" customHeight="1">
      <c r="A3" s="713" t="s">
        <v>216</v>
      </c>
      <c r="B3" s="714" t="s">
        <v>2026</v>
      </c>
      <c r="C3" s="715" t="s">
        <v>217</v>
      </c>
      <c r="D3" s="684"/>
      <c r="E3" s="715" t="s">
        <v>218</v>
      </c>
      <c r="F3" s="684"/>
      <c r="G3" s="715" t="s">
        <v>219</v>
      </c>
      <c r="H3" s="684"/>
      <c r="I3" s="717" t="s">
        <v>220</v>
      </c>
      <c r="J3" s="684"/>
      <c r="K3" s="717" t="s">
        <v>221</v>
      </c>
      <c r="L3" s="684"/>
      <c r="M3" s="716" t="s">
        <v>1657</v>
      </c>
      <c r="N3" s="711"/>
      <c r="O3" s="719" t="s">
        <v>222</v>
      </c>
      <c r="P3" s="684"/>
      <c r="Q3" s="715" t="s">
        <v>117</v>
      </c>
      <c r="R3" s="684"/>
      <c r="S3" s="462"/>
      <c r="T3" s="462"/>
      <c r="U3" s="462"/>
      <c r="V3" s="462"/>
      <c r="W3" s="462"/>
      <c r="X3" s="462"/>
      <c r="Y3" s="462"/>
      <c r="Z3" s="463"/>
      <c r="AA3" s="463"/>
      <c r="AB3" s="463"/>
    </row>
    <row r="4" spans="1:28" ht="21" customHeight="1">
      <c r="A4" s="689"/>
      <c r="B4" s="689"/>
      <c r="C4" s="464" t="s">
        <v>139</v>
      </c>
      <c r="D4" s="465" t="s">
        <v>6</v>
      </c>
      <c r="E4" s="464" t="s">
        <v>139</v>
      </c>
      <c r="F4" s="465" t="s">
        <v>6</v>
      </c>
      <c r="G4" s="464" t="s">
        <v>139</v>
      </c>
      <c r="H4" s="465" t="s">
        <v>6</v>
      </c>
      <c r="I4" s="464" t="s">
        <v>139</v>
      </c>
      <c r="J4" s="465" t="s">
        <v>6</v>
      </c>
      <c r="K4" s="464" t="s">
        <v>139</v>
      </c>
      <c r="L4" s="465" t="s">
        <v>6</v>
      </c>
      <c r="M4" s="465"/>
      <c r="N4" s="465"/>
      <c r="O4" s="464" t="s">
        <v>139</v>
      </c>
      <c r="P4" s="465" t="s">
        <v>6</v>
      </c>
      <c r="Q4" s="464" t="s">
        <v>139</v>
      </c>
      <c r="R4" s="465" t="s">
        <v>6</v>
      </c>
      <c r="S4" s="462"/>
      <c r="T4" s="462"/>
      <c r="U4" s="462"/>
      <c r="V4" s="462"/>
      <c r="W4" s="462"/>
      <c r="X4" s="462"/>
      <c r="Y4" s="462"/>
      <c r="Z4" s="463"/>
      <c r="AA4" s="463"/>
      <c r="AB4" s="463"/>
    </row>
    <row r="5" spans="1:28" ht="25.5" customHeight="1">
      <c r="A5" s="466">
        <v>1</v>
      </c>
      <c r="B5" s="464"/>
      <c r="C5" s="208"/>
      <c r="D5" s="226"/>
      <c r="E5" s="208"/>
      <c r="F5" s="226"/>
      <c r="G5" s="467"/>
      <c r="H5" s="468"/>
      <c r="I5" s="467"/>
      <c r="J5" s="468"/>
      <c r="K5" s="469"/>
      <c r="L5" s="468"/>
      <c r="M5" s="468"/>
      <c r="N5" s="468"/>
      <c r="O5" s="467"/>
      <c r="P5" s="470"/>
      <c r="Q5" s="471">
        <f>+C5+E5+G5+I5+K5+O5+M5</f>
        <v>0</v>
      </c>
      <c r="R5" s="472">
        <f>+D5+F5+H5+J5+L5+P5+N5</f>
        <v>0</v>
      </c>
      <c r="S5" s="460"/>
      <c r="T5" s="460"/>
      <c r="U5" s="460"/>
      <c r="V5" s="237"/>
      <c r="W5" s="237"/>
      <c r="X5" s="237"/>
      <c r="Y5" s="237"/>
      <c r="Z5" s="231"/>
      <c r="AA5" s="231"/>
      <c r="AB5" s="231"/>
    </row>
    <row r="6" spans="1:28" ht="25.5" customHeight="1">
      <c r="A6" s="466">
        <f t="shared" ref="A6:A8" si="0">A5+1</f>
        <v>2</v>
      </c>
      <c r="B6" s="464"/>
      <c r="C6" s="214"/>
      <c r="D6" s="226"/>
      <c r="E6" s="214"/>
      <c r="F6" s="213"/>
      <c r="G6" s="473"/>
      <c r="H6" s="474"/>
      <c r="I6" s="473"/>
      <c r="J6" s="474"/>
      <c r="K6" s="475"/>
      <c r="L6" s="474"/>
      <c r="M6" s="675"/>
      <c r="N6" s="675"/>
      <c r="O6" s="473"/>
      <c r="P6" s="474"/>
      <c r="Q6" s="471">
        <f t="shared" ref="Q6:Q10" si="1">+C6+E6+G6+I6+K6+O6+M6</f>
        <v>0</v>
      </c>
      <c r="R6" s="472">
        <f t="shared" ref="R6:R10" si="2">+D6+F6+H6+J6+L6+P6+N6</f>
        <v>0</v>
      </c>
      <c r="S6" s="460"/>
      <c r="T6" s="460"/>
      <c r="U6" s="460"/>
      <c r="V6" s="237"/>
      <c r="W6" s="237"/>
      <c r="X6" s="237"/>
      <c r="Y6" s="237"/>
      <c r="Z6" s="231"/>
      <c r="AA6" s="231"/>
      <c r="AB6" s="231"/>
    </row>
    <row r="7" spans="1:28" ht="25.5" customHeight="1">
      <c r="A7" s="466">
        <f t="shared" si="0"/>
        <v>3</v>
      </c>
      <c r="B7" s="464"/>
      <c r="C7" s="208"/>
      <c r="D7" s="226"/>
      <c r="E7" s="473"/>
      <c r="F7" s="474"/>
      <c r="G7" s="473"/>
      <c r="H7" s="474"/>
      <c r="I7" s="475"/>
      <c r="J7" s="474"/>
      <c r="K7" s="475"/>
      <c r="L7" s="474"/>
      <c r="M7" s="675"/>
      <c r="N7" s="675"/>
      <c r="O7" s="473"/>
      <c r="P7" s="474"/>
      <c r="Q7" s="471">
        <f t="shared" si="1"/>
        <v>0</v>
      </c>
      <c r="R7" s="472">
        <f t="shared" si="2"/>
        <v>0</v>
      </c>
      <c r="S7" s="460"/>
      <c r="T7" s="460"/>
      <c r="U7" s="460"/>
      <c r="V7" s="237"/>
      <c r="W7" s="237"/>
      <c r="X7" s="237"/>
      <c r="Y7" s="237"/>
      <c r="Z7" s="231"/>
      <c r="AA7" s="231"/>
      <c r="AB7" s="231"/>
    </row>
    <row r="8" spans="1:28" ht="25.5" customHeight="1">
      <c r="A8" s="466">
        <f t="shared" si="0"/>
        <v>4</v>
      </c>
      <c r="B8" s="464"/>
      <c r="C8" s="204"/>
      <c r="D8" s="212"/>
      <c r="E8" s="476"/>
      <c r="F8" s="477"/>
      <c r="G8" s="476"/>
      <c r="H8" s="477"/>
      <c r="I8" s="478"/>
      <c r="J8" s="477"/>
      <c r="K8" s="478"/>
      <c r="L8" s="477"/>
      <c r="M8" s="676"/>
      <c r="N8" s="676"/>
      <c r="O8" s="476"/>
      <c r="P8" s="477"/>
      <c r="Q8" s="471">
        <f t="shared" si="1"/>
        <v>0</v>
      </c>
      <c r="R8" s="472">
        <f t="shared" si="2"/>
        <v>0</v>
      </c>
      <c r="S8" s="460"/>
      <c r="T8" s="460"/>
      <c r="U8" s="460"/>
      <c r="V8" s="237"/>
      <c r="W8" s="237"/>
      <c r="X8" s="237"/>
      <c r="Y8" s="237"/>
      <c r="Z8" s="231"/>
      <c r="AA8" s="231"/>
      <c r="AB8" s="231"/>
    </row>
    <row r="9" spans="1:28" ht="25.5" customHeight="1">
      <c r="A9" s="466">
        <v>5</v>
      </c>
      <c r="B9" s="464"/>
      <c r="C9" s="204"/>
      <c r="D9" s="212"/>
      <c r="E9" s="205"/>
      <c r="F9" s="212"/>
      <c r="G9" s="473"/>
      <c r="H9" s="474"/>
      <c r="I9" s="473"/>
      <c r="J9" s="474"/>
      <c r="K9" s="475"/>
      <c r="L9" s="474"/>
      <c r="M9" s="675"/>
      <c r="N9" s="675"/>
      <c r="O9" s="473"/>
      <c r="P9" s="474"/>
      <c r="Q9" s="471">
        <f t="shared" si="1"/>
        <v>0</v>
      </c>
      <c r="R9" s="472">
        <f t="shared" si="2"/>
        <v>0</v>
      </c>
      <c r="S9" s="460"/>
      <c r="T9" s="460"/>
      <c r="U9" s="460"/>
      <c r="V9" s="237"/>
      <c r="W9" s="237"/>
      <c r="X9" s="237"/>
      <c r="Y9" s="237"/>
      <c r="Z9" s="231"/>
      <c r="AA9" s="231"/>
      <c r="AB9" s="231"/>
    </row>
    <row r="10" spans="1:28" ht="25.5" customHeight="1">
      <c r="A10" s="718"/>
      <c r="B10" s="684"/>
      <c r="C10" s="471">
        <f t="shared" ref="C10:P10" si="3">SUM(C5:C9)</f>
        <v>0</v>
      </c>
      <c r="D10" s="472">
        <f t="shared" si="3"/>
        <v>0</v>
      </c>
      <c r="E10" s="471">
        <f t="shared" si="3"/>
        <v>0</v>
      </c>
      <c r="F10" s="472">
        <f t="shared" si="3"/>
        <v>0</v>
      </c>
      <c r="G10" s="471">
        <f t="shared" si="3"/>
        <v>0</v>
      </c>
      <c r="H10" s="472">
        <f t="shared" si="3"/>
        <v>0</v>
      </c>
      <c r="I10" s="471">
        <f t="shared" si="3"/>
        <v>0</v>
      </c>
      <c r="J10" s="472">
        <f t="shared" si="3"/>
        <v>0</v>
      </c>
      <c r="K10" s="471">
        <f t="shared" si="3"/>
        <v>0</v>
      </c>
      <c r="L10" s="472">
        <f t="shared" si="3"/>
        <v>0</v>
      </c>
      <c r="M10" s="471">
        <f t="shared" si="3"/>
        <v>0</v>
      </c>
      <c r="N10" s="472">
        <f t="shared" si="3"/>
        <v>0</v>
      </c>
      <c r="O10" s="471">
        <f t="shared" si="3"/>
        <v>0</v>
      </c>
      <c r="P10" s="472">
        <f t="shared" si="3"/>
        <v>0</v>
      </c>
      <c r="Q10" s="471">
        <f t="shared" si="1"/>
        <v>0</v>
      </c>
      <c r="R10" s="472">
        <f t="shared" si="2"/>
        <v>0</v>
      </c>
      <c r="S10" s="460"/>
      <c r="T10" s="460"/>
      <c r="U10" s="460"/>
      <c r="V10" s="237"/>
      <c r="W10" s="237"/>
      <c r="X10" s="237"/>
      <c r="Y10" s="237"/>
      <c r="Z10" s="231"/>
      <c r="AA10" s="231"/>
      <c r="AB10" s="231"/>
    </row>
    <row r="11" spans="1:28" ht="13.5" customHeight="1">
      <c r="A11" s="231"/>
      <c r="B11" s="479"/>
      <c r="C11" s="479"/>
      <c r="D11" s="479"/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60"/>
      <c r="T11" s="460"/>
      <c r="U11" s="460"/>
      <c r="V11" s="237"/>
      <c r="W11" s="237"/>
      <c r="X11" s="237"/>
      <c r="Y11" s="237"/>
      <c r="Z11" s="231"/>
      <c r="AA11" s="231"/>
      <c r="AB11" s="231"/>
    </row>
    <row r="12" spans="1:28" ht="13.5" customHeight="1">
      <c r="A12" s="231"/>
      <c r="B12" s="479"/>
      <c r="C12" s="479"/>
      <c r="D12" s="479"/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  <c r="Q12" s="479"/>
      <c r="R12" s="479"/>
      <c r="S12" s="460"/>
      <c r="T12" s="460"/>
      <c r="U12" s="460"/>
      <c r="V12" s="237"/>
      <c r="W12" s="237"/>
      <c r="X12" s="237"/>
      <c r="Y12" s="237"/>
      <c r="Z12" s="231"/>
      <c r="AA12" s="231"/>
      <c r="AB12" s="231"/>
    </row>
    <row r="13" spans="1:28" ht="13.5" customHeight="1">
      <c r="A13" s="231"/>
      <c r="B13" s="480"/>
      <c r="C13" s="481"/>
      <c r="D13" s="411"/>
      <c r="E13" s="411"/>
      <c r="F13" s="411"/>
      <c r="G13" s="411"/>
      <c r="H13" s="411"/>
      <c r="I13" s="411"/>
      <c r="J13" s="411"/>
      <c r="K13" s="411"/>
      <c r="L13" s="411"/>
      <c r="M13" s="677"/>
      <c r="N13" s="677"/>
      <c r="O13" s="411"/>
      <c r="P13" s="411"/>
      <c r="Q13" s="411"/>
      <c r="R13" s="411"/>
      <c r="S13" s="237"/>
      <c r="T13" s="237"/>
      <c r="U13" s="237"/>
      <c r="V13" s="237"/>
      <c r="W13" s="237"/>
      <c r="X13" s="237"/>
      <c r="Y13" s="237"/>
      <c r="Z13" s="231"/>
      <c r="AA13" s="231"/>
      <c r="AB13" s="231"/>
    </row>
    <row r="14" spans="1:28" ht="13.5" customHeight="1">
      <c r="A14" s="231"/>
      <c r="B14" s="480"/>
      <c r="C14" s="481"/>
      <c r="D14" s="411"/>
      <c r="E14" s="411"/>
      <c r="F14" s="411"/>
      <c r="G14" s="411"/>
      <c r="H14" s="411"/>
      <c r="I14" s="411"/>
      <c r="J14" s="411"/>
      <c r="K14" s="411"/>
      <c r="L14" s="411"/>
      <c r="M14" s="677"/>
      <c r="N14" s="677"/>
      <c r="O14" s="411"/>
      <c r="P14" s="411"/>
      <c r="Q14" s="411"/>
      <c r="R14" s="411"/>
      <c r="S14" s="237"/>
      <c r="T14" s="237"/>
      <c r="U14" s="237"/>
      <c r="V14" s="237"/>
      <c r="W14" s="237"/>
      <c r="X14" s="237"/>
      <c r="Y14" s="237"/>
      <c r="Z14" s="231"/>
      <c r="AA14" s="231"/>
      <c r="AB14" s="231"/>
    </row>
    <row r="15" spans="1:28" ht="13.5" customHeight="1">
      <c r="A15" s="231"/>
      <c r="B15" s="480"/>
      <c r="C15" s="481"/>
      <c r="D15" s="411"/>
      <c r="E15" s="411"/>
      <c r="F15" s="411"/>
      <c r="G15" s="411"/>
      <c r="H15" s="411"/>
      <c r="I15" s="411"/>
      <c r="J15" s="411"/>
      <c r="K15" s="460"/>
      <c r="L15" s="460"/>
      <c r="M15" s="460"/>
      <c r="N15" s="460"/>
      <c r="O15" s="460"/>
      <c r="P15" s="460"/>
      <c r="Q15" s="460"/>
      <c r="R15" s="460"/>
      <c r="S15" s="460"/>
      <c r="T15" s="460"/>
      <c r="U15" s="460"/>
      <c r="V15" s="460"/>
      <c r="W15" s="237"/>
      <c r="X15" s="237"/>
      <c r="Y15" s="237"/>
      <c r="Z15" s="231"/>
      <c r="AA15" s="231"/>
      <c r="AB15" s="231"/>
    </row>
    <row r="16" spans="1:28" ht="13.5" customHeight="1">
      <c r="A16" s="231"/>
      <c r="B16" s="480"/>
      <c r="C16" s="480"/>
      <c r="D16" s="375"/>
      <c r="E16" s="375"/>
      <c r="F16" s="479"/>
      <c r="G16" s="479"/>
      <c r="H16" s="479"/>
      <c r="I16" s="479"/>
      <c r="J16" s="479"/>
      <c r="K16" s="460"/>
      <c r="L16" s="460"/>
      <c r="M16" s="460"/>
      <c r="N16" s="460"/>
      <c r="O16" s="460"/>
      <c r="P16" s="460"/>
      <c r="Q16" s="460"/>
      <c r="R16" s="460"/>
      <c r="S16" s="460"/>
      <c r="T16" s="460"/>
      <c r="U16" s="460"/>
      <c r="V16" s="460"/>
      <c r="W16" s="237"/>
      <c r="X16" s="237"/>
      <c r="Y16" s="237"/>
      <c r="Z16" s="231"/>
      <c r="AA16" s="231"/>
      <c r="AB16" s="231"/>
    </row>
    <row r="17" spans="1:28" ht="13.5" customHeight="1">
      <c r="A17" s="231"/>
      <c r="B17" s="480"/>
      <c r="C17" s="480"/>
      <c r="D17" s="375"/>
      <c r="E17" s="375"/>
      <c r="F17" s="479"/>
      <c r="G17" s="479"/>
      <c r="H17" s="479"/>
      <c r="I17" s="479"/>
      <c r="J17" s="479"/>
      <c r="K17" s="460"/>
      <c r="L17" s="460"/>
      <c r="M17" s="460"/>
      <c r="N17" s="460"/>
      <c r="O17" s="460"/>
      <c r="P17" s="460"/>
      <c r="Q17" s="460"/>
      <c r="R17" s="460"/>
      <c r="S17" s="460"/>
      <c r="T17" s="460"/>
      <c r="U17" s="460"/>
      <c r="V17" s="460"/>
      <c r="W17" s="237"/>
      <c r="X17" s="237"/>
      <c r="Y17" s="237"/>
      <c r="Z17" s="231"/>
      <c r="AA17" s="231"/>
      <c r="AB17" s="231"/>
    </row>
    <row r="18" spans="1:28" ht="13.5" customHeight="1">
      <c r="A18" s="231"/>
      <c r="B18" s="480"/>
      <c r="C18" s="480"/>
      <c r="D18" s="375"/>
      <c r="E18" s="375"/>
      <c r="F18" s="479"/>
      <c r="G18" s="479"/>
      <c r="H18" s="479"/>
      <c r="I18" s="479"/>
      <c r="J18" s="479"/>
      <c r="K18" s="460"/>
      <c r="L18" s="460"/>
      <c r="M18" s="460"/>
      <c r="N18" s="460"/>
      <c r="O18" s="460"/>
      <c r="P18" s="460"/>
      <c r="Q18" s="460"/>
      <c r="R18" s="460"/>
      <c r="S18" s="460"/>
      <c r="T18" s="460"/>
      <c r="U18" s="460"/>
      <c r="V18" s="460"/>
      <c r="W18" s="237"/>
      <c r="X18" s="237"/>
      <c r="Y18" s="237"/>
      <c r="Z18" s="231"/>
      <c r="AA18" s="231"/>
      <c r="AB18" s="231"/>
    </row>
    <row r="19" spans="1:28" ht="13.5" customHeight="1">
      <c r="A19" s="231"/>
      <c r="B19" s="480"/>
      <c r="C19" s="480"/>
      <c r="D19" s="375"/>
      <c r="E19" s="375"/>
      <c r="F19" s="479"/>
      <c r="G19" s="479"/>
      <c r="H19" s="479"/>
      <c r="I19" s="479"/>
      <c r="J19" s="479"/>
      <c r="K19" s="460"/>
      <c r="L19" s="460"/>
      <c r="M19" s="460"/>
      <c r="N19" s="460"/>
      <c r="O19" s="460"/>
      <c r="P19" s="460"/>
      <c r="Q19" s="460"/>
      <c r="R19" s="460"/>
      <c r="S19" s="460"/>
      <c r="T19" s="460"/>
      <c r="U19" s="460"/>
      <c r="V19" s="460"/>
      <c r="W19" s="237"/>
      <c r="X19" s="237"/>
      <c r="Y19" s="237"/>
      <c r="Z19" s="231"/>
      <c r="AA19" s="231"/>
      <c r="AB19" s="231"/>
    </row>
    <row r="20" spans="1:28" ht="13.5" customHeight="1">
      <c r="A20" s="231"/>
      <c r="B20" s="480"/>
      <c r="C20" s="480"/>
      <c r="D20" s="375"/>
      <c r="E20" s="375"/>
      <c r="F20" s="479"/>
      <c r="G20" s="479"/>
      <c r="H20" s="479"/>
      <c r="I20" s="479"/>
      <c r="J20" s="479"/>
      <c r="K20" s="460"/>
      <c r="L20" s="460"/>
      <c r="M20" s="460"/>
      <c r="N20" s="460"/>
      <c r="O20" s="460"/>
      <c r="P20" s="460"/>
      <c r="Q20" s="460"/>
      <c r="R20" s="460"/>
      <c r="S20" s="460"/>
      <c r="T20" s="460"/>
      <c r="U20" s="460"/>
      <c r="V20" s="460"/>
      <c r="W20" s="237"/>
      <c r="X20" s="237"/>
      <c r="Y20" s="237"/>
      <c r="Z20" s="231"/>
      <c r="AA20" s="231"/>
      <c r="AB20" s="231"/>
    </row>
    <row r="21" spans="1:28" ht="13.5" customHeight="1">
      <c r="A21" s="231"/>
      <c r="B21" s="480"/>
      <c r="C21" s="480"/>
      <c r="D21" s="375"/>
      <c r="E21" s="375"/>
      <c r="F21" s="479"/>
      <c r="G21" s="479"/>
      <c r="H21" s="479"/>
      <c r="I21" s="479"/>
      <c r="J21" s="479"/>
      <c r="K21" s="460"/>
      <c r="L21" s="460"/>
      <c r="M21" s="460"/>
      <c r="N21" s="460"/>
      <c r="O21" s="460"/>
      <c r="P21" s="460"/>
      <c r="Q21" s="460"/>
      <c r="R21" s="460"/>
      <c r="S21" s="460"/>
      <c r="T21" s="460"/>
      <c r="U21" s="460"/>
      <c r="V21" s="460"/>
      <c r="W21" s="237"/>
      <c r="X21" s="237"/>
      <c r="Y21" s="237"/>
      <c r="Z21" s="231"/>
      <c r="AA21" s="231"/>
      <c r="AB21" s="231"/>
    </row>
    <row r="22" spans="1:28" ht="13.5" customHeight="1">
      <c r="A22" s="231"/>
      <c r="B22" s="480"/>
      <c r="C22" s="480"/>
      <c r="D22" s="375"/>
      <c r="E22" s="375"/>
      <c r="F22" s="479"/>
      <c r="G22" s="479"/>
      <c r="H22" s="479"/>
      <c r="I22" s="479"/>
      <c r="J22" s="479"/>
      <c r="K22" s="460"/>
      <c r="L22" s="460"/>
      <c r="M22" s="460"/>
      <c r="N22" s="460"/>
      <c r="O22" s="460"/>
      <c r="P22" s="460"/>
      <c r="Q22" s="460"/>
      <c r="R22" s="460"/>
      <c r="S22" s="460"/>
      <c r="T22" s="460"/>
      <c r="U22" s="460"/>
      <c r="V22" s="460"/>
      <c r="W22" s="237"/>
      <c r="X22" s="237"/>
      <c r="Y22" s="237"/>
      <c r="Z22" s="231"/>
      <c r="AA22" s="231"/>
      <c r="AB22" s="231"/>
    </row>
    <row r="23" spans="1:28" ht="13.5" customHeight="1">
      <c r="A23" s="231"/>
      <c r="B23" s="480"/>
      <c r="C23" s="480"/>
      <c r="D23" s="375"/>
      <c r="E23" s="375"/>
      <c r="F23" s="479"/>
      <c r="G23" s="479"/>
      <c r="H23" s="479"/>
      <c r="I23" s="479"/>
      <c r="J23" s="479"/>
      <c r="K23" s="460"/>
      <c r="L23" s="460"/>
      <c r="M23" s="460"/>
      <c r="N23" s="460"/>
      <c r="O23" s="460"/>
      <c r="P23" s="460"/>
      <c r="Q23" s="460"/>
      <c r="R23" s="460"/>
      <c r="S23" s="460"/>
      <c r="T23" s="460"/>
      <c r="U23" s="460"/>
      <c r="V23" s="460"/>
      <c r="W23" s="237"/>
      <c r="X23" s="237"/>
      <c r="Y23" s="237"/>
      <c r="Z23" s="231"/>
      <c r="AA23" s="231"/>
      <c r="AB23" s="231"/>
    </row>
    <row r="24" spans="1:28" ht="13.5" customHeight="1">
      <c r="A24" s="231"/>
      <c r="B24" s="480"/>
      <c r="C24" s="480"/>
      <c r="D24" s="375"/>
      <c r="E24" s="375"/>
      <c r="F24" s="479"/>
      <c r="G24" s="479"/>
      <c r="H24" s="479"/>
      <c r="I24" s="479"/>
      <c r="J24" s="479"/>
      <c r="K24" s="460"/>
      <c r="L24" s="460"/>
      <c r="M24" s="460"/>
      <c r="N24" s="460"/>
      <c r="O24" s="460"/>
      <c r="P24" s="460"/>
      <c r="Q24" s="460"/>
      <c r="R24" s="460"/>
      <c r="S24" s="460"/>
      <c r="T24" s="460"/>
      <c r="U24" s="460"/>
      <c r="V24" s="460"/>
      <c r="W24" s="237"/>
      <c r="X24" s="237"/>
      <c r="Y24" s="237"/>
      <c r="Z24" s="231"/>
      <c r="AA24" s="231"/>
      <c r="AB24" s="231"/>
    </row>
    <row r="25" spans="1:28" ht="13.5" customHeight="1">
      <c r="A25" s="231"/>
      <c r="B25" s="480"/>
      <c r="C25" s="480"/>
      <c r="D25" s="375"/>
      <c r="E25" s="375"/>
      <c r="F25" s="479"/>
      <c r="G25" s="479"/>
      <c r="H25" s="479"/>
      <c r="I25" s="479"/>
      <c r="J25" s="479"/>
      <c r="K25" s="460"/>
      <c r="L25" s="460"/>
      <c r="M25" s="460"/>
      <c r="N25" s="460"/>
      <c r="O25" s="460"/>
      <c r="P25" s="460"/>
      <c r="Q25" s="460"/>
      <c r="R25" s="460"/>
      <c r="S25" s="460"/>
      <c r="T25" s="460"/>
      <c r="U25" s="460"/>
      <c r="V25" s="460"/>
      <c r="W25" s="237"/>
      <c r="X25" s="237"/>
      <c r="Y25" s="237"/>
      <c r="Z25" s="231"/>
      <c r="AA25" s="231"/>
      <c r="AB25" s="231"/>
    </row>
    <row r="26" spans="1:28" ht="13.5" customHeight="1">
      <c r="A26" s="231"/>
      <c r="B26" s="480"/>
      <c r="C26" s="480"/>
      <c r="D26" s="375"/>
      <c r="E26" s="375"/>
      <c r="F26" s="479"/>
      <c r="G26" s="479"/>
      <c r="H26" s="479"/>
      <c r="I26" s="479"/>
      <c r="J26" s="479"/>
      <c r="K26" s="460"/>
      <c r="L26" s="460"/>
      <c r="M26" s="460"/>
      <c r="N26" s="460"/>
      <c r="O26" s="460"/>
      <c r="P26" s="460"/>
      <c r="Q26" s="460"/>
      <c r="R26" s="460"/>
      <c r="S26" s="460"/>
      <c r="T26" s="460"/>
      <c r="U26" s="460"/>
      <c r="V26" s="460"/>
      <c r="W26" s="237"/>
      <c r="X26" s="237"/>
      <c r="Y26" s="237"/>
      <c r="Z26" s="231"/>
      <c r="AA26" s="231"/>
      <c r="AB26" s="231"/>
    </row>
    <row r="27" spans="1:28" ht="13.5" customHeight="1">
      <c r="A27" s="231"/>
      <c r="B27" s="480"/>
      <c r="C27" s="480"/>
      <c r="D27" s="375"/>
      <c r="E27" s="375"/>
      <c r="F27" s="479"/>
      <c r="G27" s="479"/>
      <c r="H27" s="479"/>
      <c r="I27" s="479"/>
      <c r="J27" s="479"/>
      <c r="K27" s="460"/>
      <c r="L27" s="460"/>
      <c r="M27" s="460"/>
      <c r="N27" s="460"/>
      <c r="O27" s="460"/>
      <c r="P27" s="460"/>
      <c r="Q27" s="460"/>
      <c r="R27" s="460"/>
      <c r="S27" s="460"/>
      <c r="T27" s="460"/>
      <c r="U27" s="460"/>
      <c r="V27" s="460"/>
      <c r="W27" s="237"/>
      <c r="X27" s="237"/>
      <c r="Y27" s="237"/>
      <c r="Z27" s="231"/>
      <c r="AA27" s="231"/>
      <c r="AB27" s="231"/>
    </row>
    <row r="28" spans="1:28" ht="13.5" customHeight="1">
      <c r="A28" s="231"/>
      <c r="B28" s="480"/>
      <c r="C28" s="480"/>
      <c r="D28" s="375"/>
      <c r="E28" s="375"/>
      <c r="F28" s="479"/>
      <c r="G28" s="479"/>
      <c r="H28" s="479"/>
      <c r="I28" s="479"/>
      <c r="J28" s="479"/>
      <c r="K28" s="460"/>
      <c r="L28" s="460"/>
      <c r="M28" s="460"/>
      <c r="N28" s="460"/>
      <c r="O28" s="460"/>
      <c r="P28" s="460"/>
      <c r="Q28" s="460"/>
      <c r="R28" s="460"/>
      <c r="S28" s="460"/>
      <c r="T28" s="460"/>
      <c r="U28" s="460"/>
      <c r="V28" s="460"/>
      <c r="W28" s="237"/>
      <c r="X28" s="237"/>
      <c r="Y28" s="237"/>
      <c r="Z28" s="231"/>
      <c r="AA28" s="231"/>
      <c r="AB28" s="231"/>
    </row>
    <row r="29" spans="1:28" ht="13.5" customHeight="1">
      <c r="A29" s="231"/>
      <c r="B29" s="480"/>
      <c r="C29" s="480"/>
      <c r="D29" s="375"/>
      <c r="E29" s="375"/>
      <c r="F29" s="479"/>
      <c r="G29" s="479"/>
      <c r="H29" s="479"/>
      <c r="I29" s="479"/>
      <c r="J29" s="479"/>
      <c r="K29" s="460"/>
      <c r="L29" s="460"/>
      <c r="M29" s="460"/>
      <c r="N29" s="460"/>
      <c r="O29" s="460"/>
      <c r="P29" s="460"/>
      <c r="Q29" s="460"/>
      <c r="R29" s="460"/>
      <c r="S29" s="460"/>
      <c r="T29" s="460"/>
      <c r="U29" s="460"/>
      <c r="V29" s="460"/>
      <c r="W29" s="237"/>
      <c r="X29" s="237"/>
      <c r="Y29" s="237"/>
      <c r="Z29" s="231"/>
      <c r="AA29" s="231"/>
      <c r="AB29" s="231"/>
    </row>
    <row r="30" spans="1:28" ht="13.5" customHeight="1">
      <c r="A30" s="231"/>
      <c r="B30" s="480"/>
      <c r="C30" s="480"/>
      <c r="D30" s="375"/>
      <c r="E30" s="375"/>
      <c r="F30" s="479"/>
      <c r="G30" s="479"/>
      <c r="H30" s="479"/>
      <c r="I30" s="479"/>
      <c r="J30" s="479"/>
      <c r="K30" s="460"/>
      <c r="L30" s="460"/>
      <c r="M30" s="460"/>
      <c r="N30" s="460"/>
      <c r="O30" s="460"/>
      <c r="P30" s="460"/>
      <c r="Q30" s="460"/>
      <c r="R30" s="460"/>
      <c r="S30" s="460"/>
      <c r="T30" s="460"/>
      <c r="U30" s="460"/>
      <c r="V30" s="460"/>
      <c r="W30" s="237"/>
      <c r="X30" s="237"/>
      <c r="Y30" s="237"/>
      <c r="Z30" s="231"/>
      <c r="AA30" s="231"/>
      <c r="AB30" s="231"/>
    </row>
    <row r="31" spans="1:28" ht="13.5" customHeight="1">
      <c r="A31" s="231"/>
      <c r="B31" s="480"/>
      <c r="C31" s="480"/>
      <c r="D31" s="375"/>
      <c r="E31" s="375"/>
      <c r="F31" s="479"/>
      <c r="G31" s="479"/>
      <c r="H31" s="479"/>
      <c r="I31" s="479"/>
      <c r="J31" s="479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460"/>
      <c r="V31" s="460"/>
      <c r="W31" s="237"/>
      <c r="X31" s="237"/>
      <c r="Y31" s="237"/>
      <c r="Z31" s="231"/>
      <c r="AA31" s="231"/>
      <c r="AB31" s="231"/>
    </row>
    <row r="32" spans="1:28" ht="13.5" customHeight="1">
      <c r="A32" s="231"/>
      <c r="B32" s="480"/>
      <c r="C32" s="480"/>
      <c r="D32" s="375"/>
      <c r="E32" s="375"/>
      <c r="F32" s="479"/>
      <c r="G32" s="479"/>
      <c r="H32" s="479"/>
      <c r="I32" s="479"/>
      <c r="J32" s="479"/>
      <c r="K32" s="460"/>
      <c r="L32" s="460"/>
      <c r="M32" s="460"/>
      <c r="N32" s="460"/>
      <c r="O32" s="460"/>
      <c r="P32" s="460"/>
      <c r="Q32" s="460"/>
      <c r="R32" s="460"/>
      <c r="S32" s="460"/>
      <c r="T32" s="460"/>
      <c r="U32" s="460"/>
      <c r="V32" s="460"/>
      <c r="W32" s="237"/>
      <c r="X32" s="237"/>
      <c r="Y32" s="237"/>
      <c r="Z32" s="231"/>
      <c r="AA32" s="231"/>
      <c r="AB32" s="231"/>
    </row>
    <row r="33" spans="1:28" ht="13.5" customHeight="1">
      <c r="A33" s="231"/>
      <c r="B33" s="480"/>
      <c r="C33" s="480"/>
      <c r="D33" s="375"/>
      <c r="E33" s="375"/>
      <c r="F33" s="479"/>
      <c r="G33" s="479"/>
      <c r="H33" s="479"/>
      <c r="I33" s="479"/>
      <c r="J33" s="479"/>
      <c r="K33" s="460"/>
      <c r="L33" s="460"/>
      <c r="M33" s="460"/>
      <c r="N33" s="460"/>
      <c r="O33" s="460"/>
      <c r="P33" s="460"/>
      <c r="Q33" s="460"/>
      <c r="R33" s="460"/>
      <c r="S33" s="460"/>
      <c r="T33" s="460"/>
      <c r="U33" s="460"/>
      <c r="V33" s="460"/>
      <c r="W33" s="237"/>
      <c r="X33" s="237"/>
      <c r="Y33" s="237"/>
      <c r="Z33" s="231"/>
      <c r="AA33" s="231"/>
      <c r="AB33" s="231"/>
    </row>
    <row r="34" spans="1:28" ht="13.5" customHeight="1">
      <c r="A34" s="231"/>
      <c r="B34" s="480"/>
      <c r="C34" s="480"/>
      <c r="D34" s="375"/>
      <c r="E34" s="375"/>
      <c r="F34" s="479"/>
      <c r="G34" s="479"/>
      <c r="H34" s="479"/>
      <c r="I34" s="479"/>
      <c r="J34" s="479"/>
      <c r="K34" s="460"/>
      <c r="L34" s="460"/>
      <c r="M34" s="460"/>
      <c r="N34" s="460"/>
      <c r="O34" s="460"/>
      <c r="P34" s="460"/>
      <c r="Q34" s="460"/>
      <c r="R34" s="460"/>
      <c r="S34" s="460"/>
      <c r="T34" s="460"/>
      <c r="U34" s="460"/>
      <c r="V34" s="460"/>
      <c r="W34" s="237"/>
      <c r="X34" s="237"/>
      <c r="Y34" s="237"/>
      <c r="Z34" s="231"/>
      <c r="AA34" s="231"/>
      <c r="AB34" s="231"/>
    </row>
    <row r="35" spans="1:28" ht="13.5" customHeight="1">
      <c r="A35" s="231"/>
      <c r="B35" s="480"/>
      <c r="C35" s="480"/>
      <c r="D35" s="375"/>
      <c r="E35" s="375"/>
      <c r="F35" s="479"/>
      <c r="G35" s="479"/>
      <c r="H35" s="479"/>
      <c r="I35" s="479"/>
      <c r="J35" s="479"/>
      <c r="K35" s="460"/>
      <c r="L35" s="460"/>
      <c r="M35" s="460"/>
      <c r="N35" s="460"/>
      <c r="O35" s="460"/>
      <c r="P35" s="460"/>
      <c r="Q35" s="460"/>
      <c r="R35" s="460"/>
      <c r="S35" s="460"/>
      <c r="T35" s="460"/>
      <c r="U35" s="460"/>
      <c r="V35" s="460"/>
      <c r="W35" s="237"/>
      <c r="X35" s="237"/>
      <c r="Y35" s="237"/>
      <c r="Z35" s="231"/>
      <c r="AA35" s="231"/>
      <c r="AB35" s="231"/>
    </row>
    <row r="36" spans="1:28" ht="13.5" customHeight="1">
      <c r="A36" s="231"/>
      <c r="B36" s="480"/>
      <c r="C36" s="480"/>
      <c r="D36" s="375"/>
      <c r="E36" s="375"/>
      <c r="F36" s="479"/>
      <c r="G36" s="479"/>
      <c r="H36" s="479"/>
      <c r="I36" s="479"/>
      <c r="J36" s="479"/>
      <c r="K36" s="460"/>
      <c r="L36" s="460"/>
      <c r="M36" s="460"/>
      <c r="N36" s="460"/>
      <c r="O36" s="460"/>
      <c r="P36" s="460"/>
      <c r="Q36" s="460"/>
      <c r="R36" s="460"/>
      <c r="S36" s="460"/>
      <c r="T36" s="460"/>
      <c r="U36" s="460"/>
      <c r="V36" s="460"/>
      <c r="W36" s="237"/>
      <c r="X36" s="237"/>
      <c r="Y36" s="237"/>
      <c r="Z36" s="231"/>
      <c r="AA36" s="231"/>
      <c r="AB36" s="231"/>
    </row>
    <row r="37" spans="1:28" ht="13.5" customHeight="1">
      <c r="A37" s="231"/>
      <c r="B37" s="480"/>
      <c r="C37" s="480"/>
      <c r="D37" s="375"/>
      <c r="E37" s="375"/>
      <c r="F37" s="479"/>
      <c r="G37" s="479"/>
      <c r="H37" s="479"/>
      <c r="I37" s="479"/>
      <c r="J37" s="479"/>
      <c r="K37" s="479"/>
      <c r="L37" s="479"/>
      <c r="M37" s="479"/>
      <c r="N37" s="479"/>
      <c r="O37" s="479"/>
      <c r="P37" s="482"/>
      <c r="Q37" s="482"/>
      <c r="R37" s="482"/>
      <c r="S37" s="237"/>
      <c r="T37" s="237"/>
      <c r="U37" s="237"/>
      <c r="V37" s="237"/>
      <c r="W37" s="237"/>
      <c r="X37" s="237"/>
      <c r="Y37" s="237"/>
      <c r="Z37" s="231"/>
      <c r="AA37" s="231"/>
      <c r="AB37" s="231"/>
    </row>
    <row r="38" spans="1:28" ht="13.5" customHeight="1">
      <c r="A38" s="231"/>
      <c r="B38" s="480"/>
      <c r="C38" s="480"/>
      <c r="D38" s="375"/>
      <c r="E38" s="375"/>
      <c r="F38" s="479"/>
      <c r="G38" s="479"/>
      <c r="H38" s="479"/>
      <c r="I38" s="479"/>
      <c r="J38" s="479"/>
      <c r="K38" s="479"/>
      <c r="L38" s="479"/>
      <c r="M38" s="479"/>
      <c r="N38" s="479"/>
      <c r="O38" s="479"/>
      <c r="P38" s="482"/>
      <c r="Q38" s="482"/>
      <c r="R38" s="482"/>
      <c r="S38" s="237"/>
      <c r="T38" s="237"/>
      <c r="U38" s="237"/>
      <c r="V38" s="237"/>
      <c r="W38" s="237"/>
      <c r="X38" s="237"/>
      <c r="Y38" s="237"/>
      <c r="Z38" s="231"/>
      <c r="AA38" s="231"/>
      <c r="AB38" s="231"/>
    </row>
    <row r="39" spans="1:28" ht="13.5" customHeight="1">
      <c r="A39" s="231"/>
      <c r="B39" s="480"/>
      <c r="C39" s="480"/>
      <c r="D39" s="375"/>
      <c r="E39" s="375"/>
      <c r="F39" s="479"/>
      <c r="G39" s="479"/>
      <c r="H39" s="479"/>
      <c r="I39" s="479"/>
      <c r="J39" s="479"/>
      <c r="K39" s="479"/>
      <c r="L39" s="479"/>
      <c r="M39" s="479"/>
      <c r="N39" s="479"/>
      <c r="O39" s="479"/>
      <c r="P39" s="482"/>
      <c r="Q39" s="482"/>
      <c r="R39" s="482"/>
      <c r="S39" s="237"/>
      <c r="T39" s="237"/>
      <c r="U39" s="237"/>
      <c r="V39" s="237"/>
      <c r="W39" s="237"/>
      <c r="X39" s="237"/>
      <c r="Y39" s="237"/>
      <c r="Z39" s="231"/>
      <c r="AA39" s="231"/>
      <c r="AB39" s="231"/>
    </row>
    <row r="40" spans="1:28" ht="13.5" customHeight="1">
      <c r="A40" s="231"/>
      <c r="B40" s="480"/>
      <c r="C40" s="480"/>
      <c r="D40" s="375"/>
      <c r="E40" s="375"/>
      <c r="F40" s="479"/>
      <c r="G40" s="479"/>
      <c r="H40" s="479"/>
      <c r="I40" s="479"/>
      <c r="J40" s="479"/>
      <c r="K40" s="479"/>
      <c r="L40" s="479"/>
      <c r="M40" s="479"/>
      <c r="N40" s="479"/>
      <c r="O40" s="479"/>
      <c r="P40" s="482"/>
      <c r="Q40" s="482"/>
      <c r="R40" s="482"/>
      <c r="S40" s="237"/>
      <c r="T40" s="237"/>
      <c r="U40" s="237"/>
      <c r="V40" s="237"/>
      <c r="W40" s="237"/>
      <c r="X40" s="237"/>
      <c r="Y40" s="237"/>
      <c r="Z40" s="231"/>
      <c r="AA40" s="231"/>
      <c r="AB40" s="231"/>
    </row>
    <row r="41" spans="1:28" ht="13.5" customHeight="1">
      <c r="A41" s="231"/>
      <c r="B41" s="480"/>
      <c r="C41" s="480"/>
      <c r="D41" s="375"/>
      <c r="E41" s="375"/>
      <c r="F41" s="479"/>
      <c r="G41" s="479"/>
      <c r="H41" s="479"/>
      <c r="I41" s="479"/>
      <c r="J41" s="479"/>
      <c r="K41" s="479"/>
      <c r="L41" s="479"/>
      <c r="M41" s="479"/>
      <c r="N41" s="479"/>
      <c r="O41" s="479"/>
      <c r="P41" s="482"/>
      <c r="Q41" s="482"/>
      <c r="R41" s="482"/>
      <c r="S41" s="237"/>
      <c r="T41" s="237"/>
      <c r="U41" s="237"/>
      <c r="V41" s="237"/>
      <c r="W41" s="237"/>
      <c r="X41" s="237"/>
      <c r="Y41" s="237"/>
      <c r="Z41" s="231"/>
      <c r="AA41" s="231"/>
      <c r="AB41" s="231"/>
    </row>
    <row r="42" spans="1:28" ht="13.5" customHeight="1">
      <c r="A42" s="231"/>
      <c r="B42" s="480"/>
      <c r="C42" s="480"/>
      <c r="D42" s="375"/>
      <c r="E42" s="375"/>
      <c r="F42" s="479"/>
      <c r="G42" s="479"/>
      <c r="H42" s="479"/>
      <c r="I42" s="479"/>
      <c r="J42" s="479"/>
      <c r="K42" s="479"/>
      <c r="L42" s="479"/>
      <c r="M42" s="479"/>
      <c r="N42" s="479"/>
      <c r="O42" s="479"/>
      <c r="P42" s="482"/>
      <c r="Q42" s="482"/>
      <c r="R42" s="482"/>
      <c r="S42" s="237"/>
      <c r="T42" s="237"/>
      <c r="U42" s="237"/>
      <c r="V42" s="237"/>
      <c r="W42" s="237"/>
      <c r="X42" s="237"/>
      <c r="Y42" s="237"/>
      <c r="Z42" s="231"/>
      <c r="AA42" s="231"/>
      <c r="AB42" s="231"/>
    </row>
    <row r="43" spans="1:28" ht="13.5" customHeight="1">
      <c r="A43" s="231"/>
      <c r="B43" s="480"/>
      <c r="C43" s="480"/>
      <c r="D43" s="375"/>
      <c r="E43" s="375"/>
      <c r="F43" s="479"/>
      <c r="G43" s="479"/>
      <c r="H43" s="479"/>
      <c r="I43" s="479"/>
      <c r="J43" s="479"/>
      <c r="K43" s="479"/>
      <c r="L43" s="479"/>
      <c r="M43" s="479"/>
      <c r="N43" s="479"/>
      <c r="O43" s="479"/>
      <c r="P43" s="482"/>
      <c r="Q43" s="482"/>
      <c r="R43" s="482"/>
      <c r="S43" s="237"/>
      <c r="T43" s="237"/>
      <c r="U43" s="237"/>
      <c r="V43" s="237"/>
      <c r="W43" s="237"/>
      <c r="X43" s="237"/>
      <c r="Y43" s="237"/>
      <c r="Z43" s="231"/>
      <c r="AA43" s="231"/>
      <c r="AB43" s="231"/>
    </row>
    <row r="44" spans="1:28" ht="13.5" customHeight="1">
      <c r="A44" s="231"/>
      <c r="B44" s="480"/>
      <c r="C44" s="480"/>
      <c r="D44" s="375"/>
      <c r="E44" s="375"/>
      <c r="F44" s="479"/>
      <c r="G44" s="479"/>
      <c r="H44" s="479"/>
      <c r="I44" s="479"/>
      <c r="J44" s="479"/>
      <c r="K44" s="479"/>
      <c r="L44" s="479"/>
      <c r="M44" s="479"/>
      <c r="N44" s="479"/>
      <c r="O44" s="479"/>
      <c r="P44" s="482"/>
      <c r="Q44" s="482"/>
      <c r="R44" s="482"/>
      <c r="S44" s="237"/>
      <c r="T44" s="237"/>
      <c r="U44" s="237"/>
      <c r="V44" s="237"/>
      <c r="W44" s="237"/>
      <c r="X44" s="237"/>
      <c r="Y44" s="237"/>
      <c r="Z44" s="231"/>
      <c r="AA44" s="231"/>
      <c r="AB44" s="231"/>
    </row>
    <row r="45" spans="1:28" ht="13.5" customHeight="1">
      <c r="A45" s="231"/>
      <c r="B45" s="480"/>
      <c r="C45" s="480"/>
      <c r="D45" s="375"/>
      <c r="E45" s="375"/>
      <c r="F45" s="479"/>
      <c r="G45" s="479"/>
      <c r="H45" s="479"/>
      <c r="I45" s="479"/>
      <c r="J45" s="479"/>
      <c r="K45" s="479"/>
      <c r="L45" s="479"/>
      <c r="M45" s="479"/>
      <c r="N45" s="479"/>
      <c r="O45" s="479"/>
      <c r="P45" s="482"/>
      <c r="Q45" s="482"/>
      <c r="R45" s="482"/>
      <c r="S45" s="237"/>
      <c r="T45" s="237"/>
      <c r="U45" s="237"/>
      <c r="V45" s="237"/>
      <c r="W45" s="237"/>
      <c r="X45" s="237"/>
      <c r="Y45" s="237"/>
      <c r="Z45" s="231"/>
      <c r="AA45" s="231"/>
      <c r="AB45" s="231"/>
    </row>
    <row r="46" spans="1:28" ht="13.5" customHeight="1">
      <c r="A46" s="231"/>
      <c r="B46" s="480"/>
      <c r="C46" s="480"/>
      <c r="D46" s="375"/>
      <c r="E46" s="375"/>
      <c r="F46" s="479"/>
      <c r="G46" s="479"/>
      <c r="H46" s="479"/>
      <c r="I46" s="479"/>
      <c r="J46" s="479"/>
      <c r="K46" s="479"/>
      <c r="L46" s="479"/>
      <c r="M46" s="479"/>
      <c r="N46" s="479"/>
      <c r="O46" s="479"/>
      <c r="P46" s="482"/>
      <c r="Q46" s="482"/>
      <c r="R46" s="482"/>
      <c r="S46" s="237"/>
      <c r="T46" s="237"/>
      <c r="U46" s="237"/>
      <c r="V46" s="237"/>
      <c r="W46" s="237"/>
      <c r="X46" s="237"/>
      <c r="Y46" s="237"/>
      <c r="Z46" s="231"/>
      <c r="AA46" s="231"/>
      <c r="AB46" s="231"/>
    </row>
    <row r="47" spans="1:28" ht="13.5" customHeight="1">
      <c r="A47" s="231"/>
      <c r="B47" s="480"/>
      <c r="C47" s="480"/>
      <c r="D47" s="375"/>
      <c r="E47" s="375"/>
      <c r="F47" s="479"/>
      <c r="G47" s="479"/>
      <c r="H47" s="479"/>
      <c r="I47" s="479"/>
      <c r="J47" s="479"/>
      <c r="K47" s="479"/>
      <c r="L47" s="479"/>
      <c r="M47" s="479"/>
      <c r="N47" s="479"/>
      <c r="O47" s="479"/>
      <c r="P47" s="482"/>
      <c r="Q47" s="482"/>
      <c r="R47" s="482"/>
      <c r="S47" s="237"/>
      <c r="T47" s="237"/>
      <c r="U47" s="237"/>
      <c r="V47" s="237"/>
      <c r="W47" s="237"/>
      <c r="X47" s="237"/>
      <c r="Y47" s="237"/>
      <c r="Z47" s="231"/>
      <c r="AA47" s="231"/>
      <c r="AB47" s="231"/>
    </row>
    <row r="48" spans="1:28" ht="13.5" customHeight="1">
      <c r="A48" s="231"/>
      <c r="B48" s="480"/>
      <c r="C48" s="480"/>
      <c r="D48" s="375"/>
      <c r="E48" s="375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82"/>
      <c r="Q48" s="482"/>
      <c r="R48" s="482"/>
      <c r="S48" s="237"/>
      <c r="T48" s="237"/>
      <c r="U48" s="237"/>
      <c r="V48" s="237"/>
      <c r="W48" s="237"/>
      <c r="X48" s="237"/>
      <c r="Y48" s="237"/>
      <c r="Z48" s="231"/>
      <c r="AA48" s="231"/>
      <c r="AB48" s="231"/>
    </row>
    <row r="49" spans="1:28" ht="13.5" customHeight="1">
      <c r="A49" s="231"/>
      <c r="B49" s="480"/>
      <c r="C49" s="480"/>
      <c r="D49" s="375"/>
      <c r="E49" s="375"/>
      <c r="F49" s="479"/>
      <c r="G49" s="479"/>
      <c r="H49" s="479"/>
      <c r="I49" s="479"/>
      <c r="J49" s="479"/>
      <c r="K49" s="479"/>
      <c r="L49" s="479"/>
      <c r="M49" s="479"/>
      <c r="N49" s="479"/>
      <c r="O49" s="479"/>
      <c r="P49" s="482"/>
      <c r="Q49" s="482"/>
      <c r="R49" s="482"/>
      <c r="S49" s="237"/>
      <c r="T49" s="237"/>
      <c r="U49" s="237"/>
      <c r="V49" s="237"/>
      <c r="W49" s="237"/>
      <c r="X49" s="237"/>
      <c r="Y49" s="237"/>
      <c r="Z49" s="231"/>
      <c r="AA49" s="231"/>
      <c r="AB49" s="231"/>
    </row>
    <row r="50" spans="1:28" ht="13.5" customHeight="1">
      <c r="A50" s="231"/>
      <c r="B50" s="480"/>
      <c r="C50" s="480"/>
      <c r="D50" s="375"/>
      <c r="E50" s="375"/>
      <c r="F50" s="479"/>
      <c r="G50" s="479"/>
      <c r="H50" s="479"/>
      <c r="I50" s="479"/>
      <c r="J50" s="479"/>
      <c r="K50" s="479"/>
      <c r="L50" s="479"/>
      <c r="M50" s="479"/>
      <c r="N50" s="479"/>
      <c r="O50" s="479"/>
      <c r="P50" s="482"/>
      <c r="Q50" s="482"/>
      <c r="R50" s="482"/>
      <c r="S50" s="237"/>
      <c r="T50" s="237"/>
      <c r="U50" s="237"/>
      <c r="V50" s="237"/>
      <c r="W50" s="237"/>
      <c r="X50" s="237"/>
      <c r="Y50" s="237"/>
      <c r="Z50" s="231"/>
      <c r="AA50" s="231"/>
      <c r="AB50" s="231"/>
    </row>
    <row r="51" spans="1:28" ht="13.5" customHeight="1">
      <c r="A51" s="231"/>
      <c r="B51" s="480"/>
      <c r="C51" s="480"/>
      <c r="D51" s="375"/>
      <c r="E51" s="375"/>
      <c r="F51" s="479"/>
      <c r="G51" s="479"/>
      <c r="H51" s="479"/>
      <c r="I51" s="479"/>
      <c r="J51" s="479"/>
      <c r="K51" s="479"/>
      <c r="L51" s="479"/>
      <c r="M51" s="479"/>
      <c r="N51" s="479"/>
      <c r="O51" s="479"/>
      <c r="P51" s="482"/>
      <c r="Q51" s="482"/>
      <c r="R51" s="482"/>
      <c r="S51" s="237"/>
      <c r="T51" s="237"/>
      <c r="U51" s="237"/>
      <c r="V51" s="237"/>
      <c r="W51" s="237"/>
      <c r="X51" s="237"/>
      <c r="Y51" s="237"/>
      <c r="Z51" s="231"/>
      <c r="AA51" s="231"/>
      <c r="AB51" s="231"/>
    </row>
    <row r="52" spans="1:28" ht="13.5" customHeight="1">
      <c r="A52" s="231"/>
      <c r="B52" s="480"/>
      <c r="C52" s="480"/>
      <c r="D52" s="375"/>
      <c r="E52" s="375"/>
      <c r="F52" s="479"/>
      <c r="G52" s="479"/>
      <c r="H52" s="479"/>
      <c r="I52" s="479"/>
      <c r="J52" s="479"/>
      <c r="K52" s="479"/>
      <c r="L52" s="479"/>
      <c r="M52" s="479"/>
      <c r="N52" s="479"/>
      <c r="O52" s="479"/>
      <c r="P52" s="482"/>
      <c r="Q52" s="482"/>
      <c r="R52" s="482"/>
      <c r="S52" s="237"/>
      <c r="T52" s="237"/>
      <c r="U52" s="237"/>
      <c r="V52" s="237"/>
      <c r="W52" s="237"/>
      <c r="X52" s="237"/>
      <c r="Y52" s="237"/>
      <c r="Z52" s="231"/>
      <c r="AA52" s="231"/>
      <c r="AB52" s="231"/>
    </row>
    <row r="53" spans="1:28" ht="13.5" customHeight="1">
      <c r="A53" s="231"/>
      <c r="B53" s="480"/>
      <c r="C53" s="480"/>
      <c r="D53" s="375"/>
      <c r="E53" s="375"/>
      <c r="F53" s="479"/>
      <c r="G53" s="479"/>
      <c r="H53" s="479"/>
      <c r="I53" s="479"/>
      <c r="J53" s="479"/>
      <c r="K53" s="479"/>
      <c r="L53" s="479"/>
      <c r="M53" s="479"/>
      <c r="N53" s="479"/>
      <c r="O53" s="479"/>
      <c r="P53" s="482"/>
      <c r="Q53" s="482"/>
      <c r="R53" s="482"/>
      <c r="S53" s="237"/>
      <c r="T53" s="237"/>
      <c r="U53" s="237"/>
      <c r="V53" s="237"/>
      <c r="W53" s="237"/>
      <c r="X53" s="237"/>
      <c r="Y53" s="237"/>
      <c r="Z53" s="231"/>
      <c r="AA53" s="231"/>
      <c r="AB53" s="231"/>
    </row>
    <row r="54" spans="1:28" ht="13.5" customHeight="1">
      <c r="A54" s="231"/>
      <c r="B54" s="480"/>
      <c r="C54" s="480"/>
      <c r="D54" s="375"/>
      <c r="E54" s="375"/>
      <c r="F54" s="479"/>
      <c r="G54" s="479"/>
      <c r="H54" s="479"/>
      <c r="I54" s="479"/>
      <c r="J54" s="479"/>
      <c r="K54" s="479"/>
      <c r="L54" s="479"/>
      <c r="M54" s="479"/>
      <c r="N54" s="479"/>
      <c r="O54" s="479"/>
      <c r="P54" s="482"/>
      <c r="Q54" s="482"/>
      <c r="R54" s="482"/>
      <c r="S54" s="237"/>
      <c r="T54" s="237"/>
      <c r="U54" s="237"/>
      <c r="V54" s="237"/>
      <c r="W54" s="237"/>
      <c r="X54" s="237"/>
      <c r="Y54" s="237"/>
      <c r="Z54" s="231"/>
      <c r="AA54" s="231"/>
      <c r="AB54" s="231"/>
    </row>
    <row r="55" spans="1:28" ht="13.5" customHeight="1">
      <c r="A55" s="231"/>
      <c r="B55" s="480"/>
      <c r="C55" s="480"/>
      <c r="D55" s="375"/>
      <c r="E55" s="375"/>
      <c r="F55" s="479"/>
      <c r="G55" s="479"/>
      <c r="H55" s="479"/>
      <c r="I55" s="479"/>
      <c r="J55" s="479"/>
      <c r="K55" s="479"/>
      <c r="L55" s="479"/>
      <c r="M55" s="479"/>
      <c r="N55" s="479"/>
      <c r="O55" s="479"/>
      <c r="P55" s="482"/>
      <c r="Q55" s="482"/>
      <c r="R55" s="482"/>
      <c r="S55" s="237"/>
      <c r="T55" s="237"/>
      <c r="U55" s="237"/>
      <c r="V55" s="237"/>
      <c r="W55" s="237"/>
      <c r="X55" s="237"/>
      <c r="Y55" s="237"/>
      <c r="Z55" s="231"/>
      <c r="AA55" s="231"/>
      <c r="AB55" s="231"/>
    </row>
    <row r="56" spans="1:28" ht="13.5" customHeight="1">
      <c r="A56" s="231"/>
      <c r="B56" s="480"/>
      <c r="C56" s="480"/>
      <c r="D56" s="375"/>
      <c r="E56" s="375"/>
      <c r="F56" s="479"/>
      <c r="G56" s="479"/>
      <c r="H56" s="479"/>
      <c r="I56" s="479"/>
      <c r="J56" s="479"/>
      <c r="K56" s="479"/>
      <c r="L56" s="479"/>
      <c r="M56" s="479"/>
      <c r="N56" s="479"/>
      <c r="O56" s="479"/>
      <c r="P56" s="482"/>
      <c r="Q56" s="482"/>
      <c r="R56" s="482"/>
      <c r="S56" s="237"/>
      <c r="T56" s="237"/>
      <c r="U56" s="237"/>
      <c r="V56" s="237"/>
      <c r="W56" s="237"/>
      <c r="X56" s="237"/>
      <c r="Y56" s="237"/>
      <c r="Z56" s="231"/>
      <c r="AA56" s="231"/>
      <c r="AB56" s="231"/>
    </row>
    <row r="57" spans="1:28" ht="13.5" customHeight="1">
      <c r="A57" s="231"/>
      <c r="B57" s="480"/>
      <c r="C57" s="480"/>
      <c r="D57" s="375"/>
      <c r="E57" s="375"/>
      <c r="F57" s="479"/>
      <c r="G57" s="479"/>
      <c r="H57" s="479"/>
      <c r="I57" s="479"/>
      <c r="J57" s="479"/>
      <c r="K57" s="479"/>
      <c r="L57" s="479"/>
      <c r="M57" s="479"/>
      <c r="N57" s="479"/>
      <c r="O57" s="479"/>
      <c r="P57" s="482"/>
      <c r="Q57" s="482"/>
      <c r="R57" s="482"/>
      <c r="S57" s="237"/>
      <c r="T57" s="237"/>
      <c r="U57" s="237"/>
      <c r="V57" s="237"/>
      <c r="W57" s="237"/>
      <c r="X57" s="237"/>
      <c r="Y57" s="237"/>
      <c r="Z57" s="231"/>
      <c r="AA57" s="231"/>
      <c r="AB57" s="231"/>
    </row>
    <row r="58" spans="1:28" ht="13.5" customHeight="1">
      <c r="A58" s="231"/>
      <c r="B58" s="480"/>
      <c r="C58" s="480"/>
      <c r="D58" s="375"/>
      <c r="E58" s="375"/>
      <c r="F58" s="479"/>
      <c r="G58" s="479"/>
      <c r="H58" s="479"/>
      <c r="I58" s="479"/>
      <c r="J58" s="479"/>
      <c r="K58" s="479"/>
      <c r="L58" s="479"/>
      <c r="M58" s="479"/>
      <c r="N58" s="479"/>
      <c r="O58" s="479"/>
      <c r="P58" s="482"/>
      <c r="Q58" s="482"/>
      <c r="R58" s="482"/>
      <c r="S58" s="237"/>
      <c r="T58" s="237"/>
      <c r="U58" s="237"/>
      <c r="V58" s="237"/>
      <c r="W58" s="237"/>
      <c r="X58" s="237"/>
      <c r="Y58" s="237"/>
      <c r="Z58" s="231"/>
      <c r="AA58" s="231"/>
      <c r="AB58" s="231"/>
    </row>
    <row r="59" spans="1:28" ht="13.5" customHeight="1">
      <c r="A59" s="231"/>
      <c r="B59" s="480"/>
      <c r="C59" s="480"/>
      <c r="D59" s="375"/>
      <c r="E59" s="375"/>
      <c r="F59" s="479"/>
      <c r="G59" s="479"/>
      <c r="H59" s="479"/>
      <c r="I59" s="479"/>
      <c r="J59" s="479"/>
      <c r="K59" s="479"/>
      <c r="L59" s="479"/>
      <c r="M59" s="479"/>
      <c r="N59" s="479"/>
      <c r="O59" s="479"/>
      <c r="P59" s="482"/>
      <c r="Q59" s="482"/>
      <c r="R59" s="482"/>
      <c r="S59" s="237"/>
      <c r="T59" s="237"/>
      <c r="U59" s="237"/>
      <c r="V59" s="237"/>
      <c r="W59" s="237"/>
      <c r="X59" s="237"/>
      <c r="Y59" s="237"/>
      <c r="Z59" s="231"/>
      <c r="AA59" s="231"/>
      <c r="AB59" s="231"/>
    </row>
    <row r="60" spans="1:28" ht="13.5" customHeight="1">
      <c r="A60" s="231"/>
      <c r="B60" s="480"/>
      <c r="C60" s="480"/>
      <c r="D60" s="375"/>
      <c r="E60" s="375"/>
      <c r="F60" s="479"/>
      <c r="G60" s="479"/>
      <c r="H60" s="479"/>
      <c r="I60" s="479"/>
      <c r="J60" s="479"/>
      <c r="K60" s="479"/>
      <c r="L60" s="479"/>
      <c r="M60" s="479"/>
      <c r="N60" s="479"/>
      <c r="O60" s="479"/>
      <c r="P60" s="482"/>
      <c r="Q60" s="482"/>
      <c r="R60" s="482"/>
      <c r="S60" s="237"/>
      <c r="T60" s="237"/>
      <c r="U60" s="237"/>
      <c r="V60" s="237"/>
      <c r="W60" s="237"/>
      <c r="X60" s="237"/>
      <c r="Y60" s="237"/>
      <c r="Z60" s="231"/>
      <c r="AA60" s="231"/>
      <c r="AB60" s="231"/>
    </row>
    <row r="61" spans="1:28" ht="13.5" customHeight="1">
      <c r="A61" s="231"/>
      <c r="B61" s="480"/>
      <c r="C61" s="480"/>
      <c r="D61" s="375"/>
      <c r="E61" s="375"/>
      <c r="F61" s="479"/>
      <c r="G61" s="479"/>
      <c r="H61" s="479"/>
      <c r="I61" s="479"/>
      <c r="J61" s="479"/>
      <c r="K61" s="479"/>
      <c r="L61" s="479"/>
      <c r="M61" s="479"/>
      <c r="N61" s="479"/>
      <c r="O61" s="479"/>
      <c r="P61" s="482"/>
      <c r="Q61" s="482"/>
      <c r="R61" s="482"/>
      <c r="S61" s="237"/>
      <c r="T61" s="237"/>
      <c r="U61" s="237"/>
      <c r="V61" s="237"/>
      <c r="W61" s="237"/>
      <c r="X61" s="237"/>
      <c r="Y61" s="237"/>
      <c r="Z61" s="231"/>
      <c r="AA61" s="231"/>
      <c r="AB61" s="231"/>
    </row>
    <row r="62" spans="1:28" ht="13.5" customHeight="1">
      <c r="A62" s="231"/>
      <c r="B62" s="480"/>
      <c r="C62" s="480"/>
      <c r="D62" s="375"/>
      <c r="E62" s="375"/>
      <c r="F62" s="479"/>
      <c r="G62" s="479"/>
      <c r="H62" s="479"/>
      <c r="I62" s="479"/>
      <c r="J62" s="479"/>
      <c r="K62" s="479"/>
      <c r="L62" s="479"/>
      <c r="M62" s="479"/>
      <c r="N62" s="479"/>
      <c r="O62" s="479"/>
      <c r="P62" s="482"/>
      <c r="Q62" s="482"/>
      <c r="R62" s="482"/>
      <c r="S62" s="237"/>
      <c r="T62" s="237"/>
      <c r="U62" s="237"/>
      <c r="V62" s="237"/>
      <c r="W62" s="237"/>
      <c r="X62" s="237"/>
      <c r="Y62" s="237"/>
      <c r="Z62" s="231"/>
      <c r="AA62" s="231"/>
      <c r="AB62" s="231"/>
    </row>
    <row r="63" spans="1:28" ht="13.5" customHeight="1">
      <c r="A63" s="231"/>
      <c r="B63" s="480"/>
      <c r="C63" s="480"/>
      <c r="D63" s="375"/>
      <c r="E63" s="375"/>
      <c r="F63" s="479"/>
      <c r="G63" s="479"/>
      <c r="H63" s="479"/>
      <c r="I63" s="479"/>
      <c r="J63" s="479"/>
      <c r="K63" s="479"/>
      <c r="L63" s="479"/>
      <c r="M63" s="479"/>
      <c r="N63" s="479"/>
      <c r="O63" s="479"/>
      <c r="P63" s="482"/>
      <c r="Q63" s="482"/>
      <c r="R63" s="482"/>
      <c r="S63" s="237"/>
      <c r="T63" s="237"/>
      <c r="U63" s="237"/>
      <c r="V63" s="237"/>
      <c r="W63" s="237"/>
      <c r="X63" s="237"/>
      <c r="Y63" s="237"/>
      <c r="Z63" s="231"/>
      <c r="AA63" s="231"/>
      <c r="AB63" s="231"/>
    </row>
    <row r="64" spans="1:28" ht="13.5" customHeight="1">
      <c r="A64" s="231"/>
      <c r="B64" s="480"/>
      <c r="C64" s="480"/>
      <c r="D64" s="375"/>
      <c r="E64" s="375"/>
      <c r="F64" s="479"/>
      <c r="G64" s="479"/>
      <c r="H64" s="479"/>
      <c r="I64" s="479"/>
      <c r="J64" s="479"/>
      <c r="K64" s="479"/>
      <c r="L64" s="479"/>
      <c r="M64" s="479"/>
      <c r="N64" s="479"/>
      <c r="O64" s="479"/>
      <c r="P64" s="482"/>
      <c r="Q64" s="482"/>
      <c r="R64" s="482"/>
      <c r="S64" s="237"/>
      <c r="T64" s="237"/>
      <c r="U64" s="237"/>
      <c r="V64" s="237"/>
      <c r="W64" s="237"/>
      <c r="X64" s="237"/>
      <c r="Y64" s="237"/>
      <c r="Z64" s="231"/>
      <c r="AA64" s="231"/>
      <c r="AB64" s="231"/>
    </row>
    <row r="65" spans="1:28" ht="15.75" customHeight="1">
      <c r="A65" s="231"/>
      <c r="B65" s="480"/>
      <c r="C65" s="480"/>
      <c r="D65" s="375"/>
      <c r="E65" s="375"/>
      <c r="F65" s="479"/>
      <c r="G65" s="479"/>
      <c r="H65" s="479"/>
      <c r="I65" s="479"/>
      <c r="J65" s="479"/>
      <c r="K65" s="479"/>
      <c r="L65" s="479"/>
      <c r="M65" s="479"/>
      <c r="N65" s="479"/>
      <c r="O65" s="479"/>
      <c r="P65" s="482"/>
      <c r="Q65" s="482"/>
      <c r="R65" s="482"/>
      <c r="S65" s="237"/>
      <c r="T65" s="237"/>
      <c r="U65" s="237"/>
      <c r="V65" s="237"/>
      <c r="W65" s="237"/>
      <c r="X65" s="237"/>
      <c r="Y65" s="237"/>
      <c r="Z65" s="231"/>
      <c r="AA65" s="231"/>
      <c r="AB65" s="231"/>
    </row>
    <row r="66" spans="1:28" ht="15.75" customHeight="1">
      <c r="A66" s="231"/>
      <c r="B66" s="480"/>
      <c r="C66" s="480"/>
      <c r="D66" s="375"/>
      <c r="E66" s="375"/>
      <c r="F66" s="479"/>
      <c r="G66" s="479"/>
      <c r="H66" s="479"/>
      <c r="I66" s="479"/>
      <c r="J66" s="479"/>
      <c r="K66" s="479"/>
      <c r="L66" s="479"/>
      <c r="M66" s="479"/>
      <c r="N66" s="479"/>
      <c r="O66" s="479"/>
      <c r="P66" s="482"/>
      <c r="Q66" s="482"/>
      <c r="R66" s="482"/>
      <c r="S66" s="237"/>
      <c r="T66" s="237"/>
      <c r="U66" s="237"/>
      <c r="V66" s="237"/>
      <c r="W66" s="237"/>
      <c r="X66" s="237"/>
      <c r="Y66" s="237"/>
      <c r="Z66" s="231"/>
      <c r="AA66" s="231"/>
      <c r="AB66" s="231"/>
    </row>
    <row r="67" spans="1:28" ht="15.75" customHeight="1">
      <c r="A67" s="231"/>
      <c r="B67" s="480"/>
      <c r="C67" s="480"/>
      <c r="D67" s="375"/>
      <c r="E67" s="375"/>
      <c r="F67" s="479"/>
      <c r="G67" s="479"/>
      <c r="H67" s="479"/>
      <c r="I67" s="479"/>
      <c r="J67" s="479"/>
      <c r="K67" s="479"/>
      <c r="L67" s="479"/>
      <c r="M67" s="479"/>
      <c r="N67" s="479"/>
      <c r="O67" s="479"/>
      <c r="P67" s="482"/>
      <c r="Q67" s="482"/>
      <c r="R67" s="482"/>
      <c r="S67" s="237"/>
      <c r="T67" s="237"/>
      <c r="U67" s="237"/>
      <c r="V67" s="237"/>
      <c r="W67" s="237"/>
      <c r="X67" s="237"/>
      <c r="Y67" s="237"/>
      <c r="Z67" s="231"/>
      <c r="AA67" s="231"/>
      <c r="AB67" s="231"/>
    </row>
    <row r="68" spans="1:28" ht="15.75" customHeight="1">
      <c r="A68" s="231"/>
      <c r="B68" s="480"/>
      <c r="C68" s="480"/>
      <c r="D68" s="375"/>
      <c r="E68" s="375"/>
      <c r="F68" s="479"/>
      <c r="G68" s="479"/>
      <c r="H68" s="479"/>
      <c r="I68" s="479"/>
      <c r="J68" s="479"/>
      <c r="K68" s="479"/>
      <c r="L68" s="479"/>
      <c r="M68" s="479"/>
      <c r="N68" s="479"/>
      <c r="O68" s="479"/>
      <c r="P68" s="482"/>
      <c r="Q68" s="482"/>
      <c r="R68" s="482"/>
      <c r="S68" s="237"/>
      <c r="T68" s="237"/>
      <c r="U68" s="237"/>
      <c r="V68" s="237"/>
      <c r="W68" s="237"/>
      <c r="X68" s="237"/>
      <c r="Y68" s="237"/>
      <c r="Z68" s="231"/>
      <c r="AA68" s="231"/>
      <c r="AB68" s="231"/>
    </row>
    <row r="69" spans="1:28" ht="15.75" customHeight="1">
      <c r="A69" s="231"/>
      <c r="B69" s="480"/>
      <c r="C69" s="480"/>
      <c r="D69" s="375"/>
      <c r="E69" s="375"/>
      <c r="F69" s="479"/>
      <c r="G69" s="479"/>
      <c r="H69" s="479"/>
      <c r="I69" s="479"/>
      <c r="J69" s="479"/>
      <c r="K69" s="479"/>
      <c r="L69" s="479"/>
      <c r="M69" s="479"/>
      <c r="N69" s="479"/>
      <c r="O69" s="479"/>
      <c r="P69" s="482"/>
      <c r="Q69" s="482"/>
      <c r="R69" s="482"/>
      <c r="S69" s="237"/>
      <c r="T69" s="237"/>
      <c r="U69" s="237"/>
      <c r="V69" s="237"/>
      <c r="W69" s="237"/>
      <c r="X69" s="237"/>
      <c r="Y69" s="237"/>
      <c r="Z69" s="231"/>
      <c r="AA69" s="231"/>
      <c r="AB69" s="231"/>
    </row>
    <row r="70" spans="1:28" ht="15.75" customHeight="1">
      <c r="A70" s="231"/>
      <c r="B70" s="480"/>
      <c r="C70" s="480"/>
      <c r="D70" s="375"/>
      <c r="E70" s="375"/>
      <c r="F70" s="479"/>
      <c r="G70" s="479"/>
      <c r="H70" s="479"/>
      <c r="I70" s="479"/>
      <c r="J70" s="479"/>
      <c r="K70" s="479"/>
      <c r="L70" s="479"/>
      <c r="M70" s="479"/>
      <c r="N70" s="479"/>
      <c r="O70" s="479"/>
      <c r="P70" s="482"/>
      <c r="Q70" s="482"/>
      <c r="R70" s="482"/>
      <c r="S70" s="237"/>
      <c r="T70" s="237"/>
      <c r="U70" s="237"/>
      <c r="V70" s="237"/>
      <c r="W70" s="237"/>
      <c r="X70" s="237"/>
      <c r="Y70" s="237"/>
      <c r="Z70" s="231"/>
      <c r="AA70" s="231"/>
      <c r="AB70" s="231"/>
    </row>
    <row r="71" spans="1:28" ht="15.75" customHeight="1">
      <c r="A71" s="231"/>
      <c r="B71" s="480"/>
      <c r="C71" s="480"/>
      <c r="D71" s="375"/>
      <c r="E71" s="375"/>
      <c r="F71" s="479"/>
      <c r="G71" s="479"/>
      <c r="H71" s="479"/>
      <c r="I71" s="479"/>
      <c r="J71" s="479"/>
      <c r="K71" s="479"/>
      <c r="L71" s="479"/>
      <c r="M71" s="479"/>
      <c r="N71" s="479"/>
      <c r="O71" s="479"/>
      <c r="P71" s="482"/>
      <c r="Q71" s="482"/>
      <c r="R71" s="482"/>
      <c r="S71" s="237"/>
      <c r="T71" s="237"/>
      <c r="U71" s="237"/>
      <c r="V71" s="237"/>
      <c r="W71" s="237"/>
      <c r="X71" s="237"/>
      <c r="Y71" s="237"/>
      <c r="Z71" s="231"/>
      <c r="AA71" s="231"/>
      <c r="AB71" s="231"/>
    </row>
    <row r="72" spans="1:28" ht="15.75" customHeight="1">
      <c r="A72" s="231"/>
      <c r="B72" s="480"/>
      <c r="C72" s="480"/>
      <c r="D72" s="375"/>
      <c r="E72" s="375"/>
      <c r="F72" s="479"/>
      <c r="G72" s="479"/>
      <c r="H72" s="479"/>
      <c r="I72" s="479"/>
      <c r="J72" s="479"/>
      <c r="K72" s="479"/>
      <c r="L72" s="479"/>
      <c r="M72" s="479"/>
      <c r="N72" s="479"/>
      <c r="O72" s="479"/>
      <c r="P72" s="482"/>
      <c r="Q72" s="482"/>
      <c r="R72" s="482"/>
      <c r="S72" s="237"/>
      <c r="T72" s="237"/>
      <c r="U72" s="237"/>
      <c r="V72" s="237"/>
      <c r="W72" s="237"/>
      <c r="X72" s="237"/>
      <c r="Y72" s="237"/>
      <c r="Z72" s="231"/>
      <c r="AA72" s="231"/>
      <c r="AB72" s="231"/>
    </row>
    <row r="73" spans="1:28" ht="15.75" customHeight="1">
      <c r="A73" s="231"/>
      <c r="B73" s="480"/>
      <c r="C73" s="480"/>
      <c r="D73" s="375"/>
      <c r="E73" s="375"/>
      <c r="F73" s="479"/>
      <c r="G73" s="479"/>
      <c r="H73" s="479"/>
      <c r="I73" s="479"/>
      <c r="J73" s="479"/>
      <c r="K73" s="479"/>
      <c r="L73" s="479"/>
      <c r="M73" s="479"/>
      <c r="N73" s="479"/>
      <c r="O73" s="479"/>
      <c r="P73" s="482"/>
      <c r="Q73" s="482"/>
      <c r="R73" s="482"/>
      <c r="S73" s="237"/>
      <c r="T73" s="237"/>
      <c r="U73" s="237"/>
      <c r="V73" s="237"/>
      <c r="W73" s="237"/>
      <c r="X73" s="237"/>
      <c r="Y73" s="237"/>
      <c r="Z73" s="231"/>
      <c r="AA73" s="231"/>
      <c r="AB73" s="231"/>
    </row>
    <row r="74" spans="1:28" ht="15.75" customHeight="1">
      <c r="A74" s="231"/>
      <c r="B74" s="480"/>
      <c r="C74" s="480"/>
      <c r="D74" s="375"/>
      <c r="E74" s="375"/>
      <c r="F74" s="479"/>
      <c r="G74" s="479"/>
      <c r="H74" s="479"/>
      <c r="I74" s="479"/>
      <c r="J74" s="479"/>
      <c r="K74" s="479"/>
      <c r="L74" s="479"/>
      <c r="M74" s="479"/>
      <c r="N74" s="479"/>
      <c r="O74" s="479"/>
      <c r="P74" s="482"/>
      <c r="Q74" s="482"/>
      <c r="R74" s="482"/>
      <c r="S74" s="237"/>
      <c r="T74" s="237"/>
      <c r="U74" s="237"/>
      <c r="V74" s="237"/>
      <c r="W74" s="237"/>
      <c r="X74" s="237"/>
      <c r="Y74" s="237"/>
      <c r="Z74" s="231"/>
      <c r="AA74" s="231"/>
      <c r="AB74" s="231"/>
    </row>
    <row r="75" spans="1:28" ht="15.75" customHeight="1">
      <c r="A75" s="231"/>
      <c r="B75" s="480"/>
      <c r="C75" s="480"/>
      <c r="D75" s="375"/>
      <c r="E75" s="375"/>
      <c r="F75" s="479"/>
      <c r="G75" s="479"/>
      <c r="H75" s="479"/>
      <c r="I75" s="479"/>
      <c r="J75" s="479"/>
      <c r="K75" s="479"/>
      <c r="L75" s="479"/>
      <c r="M75" s="479"/>
      <c r="N75" s="479"/>
      <c r="O75" s="479"/>
      <c r="P75" s="482"/>
      <c r="Q75" s="482"/>
      <c r="R75" s="482"/>
      <c r="S75" s="237"/>
      <c r="T75" s="237"/>
      <c r="U75" s="237"/>
      <c r="V75" s="237"/>
      <c r="W75" s="237"/>
      <c r="X75" s="237"/>
      <c r="Y75" s="237"/>
      <c r="Z75" s="231"/>
      <c r="AA75" s="231"/>
      <c r="AB75" s="231"/>
    </row>
    <row r="76" spans="1:28" ht="15.75" customHeight="1">
      <c r="A76" s="231"/>
      <c r="B76" s="480"/>
      <c r="C76" s="480"/>
      <c r="D76" s="375"/>
      <c r="E76" s="375"/>
      <c r="F76" s="479"/>
      <c r="G76" s="479"/>
      <c r="H76" s="479"/>
      <c r="I76" s="479"/>
      <c r="J76" s="479"/>
      <c r="K76" s="479"/>
      <c r="L76" s="479"/>
      <c r="M76" s="479"/>
      <c r="N76" s="479"/>
      <c r="O76" s="479"/>
      <c r="P76" s="482"/>
      <c r="Q76" s="482"/>
      <c r="R76" s="482"/>
      <c r="S76" s="237"/>
      <c r="T76" s="237"/>
      <c r="U76" s="237"/>
      <c r="V76" s="237"/>
      <c r="W76" s="237"/>
      <c r="X76" s="237"/>
      <c r="Y76" s="237"/>
      <c r="Z76" s="231"/>
      <c r="AA76" s="231"/>
      <c r="AB76" s="231"/>
    </row>
    <row r="77" spans="1:28" ht="15.75" customHeight="1">
      <c r="A77" s="231"/>
      <c r="B77" s="480"/>
      <c r="C77" s="480"/>
      <c r="D77" s="375"/>
      <c r="E77" s="375"/>
      <c r="F77" s="479"/>
      <c r="G77" s="479"/>
      <c r="H77" s="479"/>
      <c r="I77" s="479"/>
      <c r="J77" s="479"/>
      <c r="K77" s="479"/>
      <c r="L77" s="479"/>
      <c r="M77" s="479"/>
      <c r="N77" s="479"/>
      <c r="O77" s="479"/>
      <c r="P77" s="482"/>
      <c r="Q77" s="482"/>
      <c r="R77" s="482"/>
      <c r="S77" s="237"/>
      <c r="T77" s="237"/>
      <c r="U77" s="237"/>
      <c r="V77" s="237"/>
      <c r="W77" s="237"/>
      <c r="X77" s="237"/>
      <c r="Y77" s="237"/>
      <c r="Z77" s="231"/>
      <c r="AA77" s="231"/>
      <c r="AB77" s="231"/>
    </row>
    <row r="78" spans="1:28" ht="15.75" customHeight="1">
      <c r="A78" s="231"/>
      <c r="B78" s="480"/>
      <c r="C78" s="480"/>
      <c r="D78" s="375"/>
      <c r="E78" s="375"/>
      <c r="F78" s="479"/>
      <c r="G78" s="479"/>
      <c r="H78" s="479"/>
      <c r="I78" s="479"/>
      <c r="J78" s="479"/>
      <c r="K78" s="479"/>
      <c r="L78" s="479"/>
      <c r="M78" s="479"/>
      <c r="N78" s="479"/>
      <c r="O78" s="479"/>
      <c r="P78" s="482"/>
      <c r="Q78" s="482"/>
      <c r="R78" s="482"/>
      <c r="S78" s="237"/>
      <c r="T78" s="237"/>
      <c r="U78" s="237"/>
      <c r="V78" s="237"/>
      <c r="W78" s="237"/>
      <c r="X78" s="237"/>
      <c r="Y78" s="237"/>
      <c r="Z78" s="231"/>
      <c r="AA78" s="231"/>
      <c r="AB78" s="231"/>
    </row>
    <row r="79" spans="1:28" ht="15.75" customHeight="1">
      <c r="A79" s="231"/>
      <c r="B79" s="480"/>
      <c r="C79" s="480"/>
      <c r="D79" s="375"/>
      <c r="E79" s="375"/>
      <c r="F79" s="479"/>
      <c r="G79" s="479"/>
      <c r="H79" s="479"/>
      <c r="I79" s="479"/>
      <c r="J79" s="479"/>
      <c r="K79" s="479"/>
      <c r="L79" s="479"/>
      <c r="M79" s="479"/>
      <c r="N79" s="479"/>
      <c r="O79" s="479"/>
      <c r="P79" s="482"/>
      <c r="Q79" s="482"/>
      <c r="R79" s="482"/>
      <c r="S79" s="237"/>
      <c r="T79" s="237"/>
      <c r="U79" s="237"/>
      <c r="V79" s="237"/>
      <c r="W79" s="237"/>
      <c r="X79" s="237"/>
      <c r="Y79" s="237"/>
      <c r="Z79" s="231"/>
      <c r="AA79" s="231"/>
      <c r="AB79" s="231"/>
    </row>
    <row r="80" spans="1:28" ht="15.75" customHeight="1">
      <c r="A80" s="231"/>
      <c r="B80" s="480"/>
      <c r="C80" s="480"/>
      <c r="D80" s="375"/>
      <c r="E80" s="375"/>
      <c r="F80" s="479"/>
      <c r="G80" s="479"/>
      <c r="H80" s="479"/>
      <c r="I80" s="479"/>
      <c r="J80" s="479"/>
      <c r="K80" s="479"/>
      <c r="L80" s="479"/>
      <c r="M80" s="479"/>
      <c r="N80" s="479"/>
      <c r="O80" s="479"/>
      <c r="P80" s="482"/>
      <c r="Q80" s="482"/>
      <c r="R80" s="482"/>
      <c r="S80" s="237"/>
      <c r="T80" s="237"/>
      <c r="U80" s="237"/>
      <c r="V80" s="237"/>
      <c r="W80" s="237"/>
      <c r="X80" s="237"/>
      <c r="Y80" s="237"/>
      <c r="Z80" s="231"/>
      <c r="AA80" s="231"/>
      <c r="AB80" s="231"/>
    </row>
    <row r="81" spans="1:28" ht="15.75" customHeight="1">
      <c r="A81" s="231"/>
      <c r="B81" s="480"/>
      <c r="C81" s="480"/>
      <c r="D81" s="375"/>
      <c r="E81" s="375"/>
      <c r="F81" s="479"/>
      <c r="G81" s="479"/>
      <c r="H81" s="479"/>
      <c r="I81" s="479"/>
      <c r="J81" s="479"/>
      <c r="K81" s="479"/>
      <c r="L81" s="479"/>
      <c r="M81" s="479"/>
      <c r="N81" s="479"/>
      <c r="O81" s="479"/>
      <c r="P81" s="482"/>
      <c r="Q81" s="482"/>
      <c r="R81" s="482"/>
      <c r="S81" s="237"/>
      <c r="T81" s="237"/>
      <c r="U81" s="237"/>
      <c r="V81" s="237"/>
      <c r="W81" s="237"/>
      <c r="X81" s="237"/>
      <c r="Y81" s="237"/>
      <c r="Z81" s="231"/>
      <c r="AA81" s="231"/>
      <c r="AB81" s="231"/>
    </row>
    <row r="82" spans="1:28" ht="15.75" customHeight="1">
      <c r="A82" s="231"/>
      <c r="B82" s="480"/>
      <c r="C82" s="480"/>
      <c r="D82" s="375"/>
      <c r="E82" s="375"/>
      <c r="F82" s="479"/>
      <c r="G82" s="479"/>
      <c r="H82" s="479"/>
      <c r="I82" s="479"/>
      <c r="J82" s="479"/>
      <c r="K82" s="479"/>
      <c r="L82" s="479"/>
      <c r="M82" s="479"/>
      <c r="N82" s="479"/>
      <c r="O82" s="479"/>
      <c r="P82" s="482"/>
      <c r="Q82" s="482"/>
      <c r="R82" s="482"/>
      <c r="S82" s="237"/>
      <c r="T82" s="237"/>
      <c r="U82" s="237"/>
      <c r="V82" s="237"/>
      <c r="W82" s="237"/>
      <c r="X82" s="237"/>
      <c r="Y82" s="237"/>
      <c r="Z82" s="231"/>
      <c r="AA82" s="231"/>
      <c r="AB82" s="231"/>
    </row>
    <row r="83" spans="1:28" ht="15.75" customHeight="1">
      <c r="A83" s="231"/>
      <c r="B83" s="480"/>
      <c r="C83" s="480"/>
      <c r="D83" s="375"/>
      <c r="E83" s="375"/>
      <c r="F83" s="479"/>
      <c r="G83" s="479"/>
      <c r="H83" s="479"/>
      <c r="I83" s="479"/>
      <c r="J83" s="479"/>
      <c r="K83" s="479"/>
      <c r="L83" s="479"/>
      <c r="M83" s="479"/>
      <c r="N83" s="479"/>
      <c r="O83" s="479"/>
      <c r="P83" s="482"/>
      <c r="Q83" s="482"/>
      <c r="R83" s="482"/>
      <c r="S83" s="237"/>
      <c r="T83" s="237"/>
      <c r="U83" s="237"/>
      <c r="V83" s="237"/>
      <c r="W83" s="237"/>
      <c r="X83" s="237"/>
      <c r="Y83" s="237"/>
      <c r="Z83" s="231"/>
      <c r="AA83" s="231"/>
      <c r="AB83" s="231"/>
    </row>
    <row r="84" spans="1:28" ht="15.75" customHeight="1">
      <c r="A84" s="231"/>
      <c r="B84" s="480"/>
      <c r="C84" s="480"/>
      <c r="D84" s="375"/>
      <c r="E84" s="375"/>
      <c r="F84" s="479"/>
      <c r="G84" s="479"/>
      <c r="H84" s="479"/>
      <c r="I84" s="479"/>
      <c r="J84" s="479"/>
      <c r="K84" s="479"/>
      <c r="L84" s="479"/>
      <c r="M84" s="479"/>
      <c r="N84" s="479"/>
      <c r="O84" s="479"/>
      <c r="P84" s="482"/>
      <c r="Q84" s="482"/>
      <c r="R84" s="482"/>
      <c r="S84" s="237"/>
      <c r="T84" s="237"/>
      <c r="U84" s="237"/>
      <c r="V84" s="237"/>
      <c r="W84" s="237"/>
      <c r="X84" s="237"/>
      <c r="Y84" s="237"/>
      <c r="Z84" s="231"/>
      <c r="AA84" s="231"/>
      <c r="AB84" s="231"/>
    </row>
    <row r="85" spans="1:28" ht="15.75" customHeight="1">
      <c r="A85" s="231"/>
      <c r="B85" s="480"/>
      <c r="C85" s="480"/>
      <c r="D85" s="375"/>
      <c r="E85" s="375"/>
      <c r="F85" s="479"/>
      <c r="G85" s="479"/>
      <c r="H85" s="479"/>
      <c r="I85" s="479"/>
      <c r="J85" s="479"/>
      <c r="K85" s="479"/>
      <c r="L85" s="479"/>
      <c r="M85" s="479"/>
      <c r="N85" s="479"/>
      <c r="O85" s="479"/>
      <c r="P85" s="482"/>
      <c r="Q85" s="482"/>
      <c r="R85" s="482"/>
      <c r="S85" s="237"/>
      <c r="T85" s="237"/>
      <c r="U85" s="237"/>
      <c r="V85" s="237"/>
      <c r="W85" s="237"/>
      <c r="X85" s="237"/>
      <c r="Y85" s="237"/>
      <c r="Z85" s="231"/>
      <c r="AA85" s="231"/>
      <c r="AB85" s="231"/>
    </row>
    <row r="86" spans="1:28" ht="15.75" customHeight="1">
      <c r="A86" s="231"/>
      <c r="B86" s="480"/>
      <c r="C86" s="480"/>
      <c r="D86" s="375"/>
      <c r="E86" s="375"/>
      <c r="F86" s="479"/>
      <c r="G86" s="479"/>
      <c r="H86" s="479"/>
      <c r="I86" s="479"/>
      <c r="J86" s="479"/>
      <c r="K86" s="479"/>
      <c r="L86" s="479"/>
      <c r="M86" s="479"/>
      <c r="N86" s="479"/>
      <c r="O86" s="479"/>
      <c r="P86" s="482"/>
      <c r="Q86" s="482"/>
      <c r="R86" s="482"/>
      <c r="S86" s="237"/>
      <c r="T86" s="237"/>
      <c r="U86" s="237"/>
      <c r="V86" s="237"/>
      <c r="W86" s="237"/>
      <c r="X86" s="237"/>
      <c r="Y86" s="237"/>
      <c r="Z86" s="231"/>
      <c r="AA86" s="231"/>
      <c r="AB86" s="231"/>
    </row>
    <row r="87" spans="1:28" ht="15.75" customHeight="1">
      <c r="A87" s="231"/>
      <c r="B87" s="480"/>
      <c r="C87" s="480"/>
      <c r="D87" s="375"/>
      <c r="E87" s="375"/>
      <c r="F87" s="479"/>
      <c r="G87" s="479"/>
      <c r="H87" s="479"/>
      <c r="I87" s="479"/>
      <c r="J87" s="479"/>
      <c r="K87" s="479"/>
      <c r="L87" s="479"/>
      <c r="M87" s="479"/>
      <c r="N87" s="479"/>
      <c r="O87" s="479"/>
      <c r="P87" s="482"/>
      <c r="Q87" s="482"/>
      <c r="R87" s="482"/>
      <c r="S87" s="237"/>
      <c r="T87" s="237"/>
      <c r="U87" s="237"/>
      <c r="V87" s="237"/>
      <c r="W87" s="237"/>
      <c r="X87" s="237"/>
      <c r="Y87" s="237"/>
      <c r="Z87" s="231"/>
      <c r="AA87" s="231"/>
      <c r="AB87" s="231"/>
    </row>
    <row r="88" spans="1:28" ht="15.75" customHeight="1">
      <c r="A88" s="231"/>
      <c r="B88" s="480"/>
      <c r="C88" s="480"/>
      <c r="D88" s="375"/>
      <c r="E88" s="375"/>
      <c r="F88" s="479"/>
      <c r="G88" s="479"/>
      <c r="H88" s="479"/>
      <c r="I88" s="479"/>
      <c r="J88" s="479"/>
      <c r="K88" s="479"/>
      <c r="L88" s="479"/>
      <c r="M88" s="479"/>
      <c r="N88" s="479"/>
      <c r="O88" s="479"/>
      <c r="P88" s="482"/>
      <c r="Q88" s="482"/>
      <c r="R88" s="482"/>
      <c r="S88" s="237"/>
      <c r="T88" s="237"/>
      <c r="U88" s="237"/>
      <c r="V88" s="237"/>
      <c r="W88" s="237"/>
      <c r="X88" s="237"/>
      <c r="Y88" s="237"/>
      <c r="Z88" s="231"/>
      <c r="AA88" s="231"/>
      <c r="AB88" s="231"/>
    </row>
    <row r="89" spans="1:28" ht="15.75" customHeight="1">
      <c r="A89" s="231"/>
      <c r="B89" s="480"/>
      <c r="C89" s="480"/>
      <c r="D89" s="375"/>
      <c r="E89" s="375"/>
      <c r="F89" s="479"/>
      <c r="G89" s="479"/>
      <c r="H89" s="479"/>
      <c r="I89" s="479"/>
      <c r="J89" s="479"/>
      <c r="K89" s="479"/>
      <c r="L89" s="479"/>
      <c r="M89" s="479"/>
      <c r="N89" s="479"/>
      <c r="O89" s="479"/>
      <c r="P89" s="482"/>
      <c r="Q89" s="482"/>
      <c r="R89" s="482"/>
      <c r="S89" s="237"/>
      <c r="T89" s="237"/>
      <c r="U89" s="237"/>
      <c r="V89" s="237"/>
      <c r="W89" s="237"/>
      <c r="X89" s="237"/>
      <c r="Y89" s="237"/>
      <c r="Z89" s="231"/>
      <c r="AA89" s="231"/>
      <c r="AB89" s="231"/>
    </row>
    <row r="90" spans="1:28" ht="15.75" customHeight="1">
      <c r="A90" s="231"/>
      <c r="B90" s="480"/>
      <c r="C90" s="480"/>
      <c r="D90" s="375"/>
      <c r="E90" s="375"/>
      <c r="F90" s="479"/>
      <c r="G90" s="479"/>
      <c r="H90" s="479"/>
      <c r="I90" s="479"/>
      <c r="J90" s="479"/>
      <c r="K90" s="479"/>
      <c r="L90" s="479"/>
      <c r="M90" s="479"/>
      <c r="N90" s="479"/>
      <c r="O90" s="479"/>
      <c r="P90" s="482"/>
      <c r="Q90" s="482"/>
      <c r="R90" s="482"/>
      <c r="S90" s="237"/>
      <c r="T90" s="237"/>
      <c r="U90" s="237"/>
      <c r="V90" s="237"/>
      <c r="W90" s="237"/>
      <c r="X90" s="237"/>
      <c r="Y90" s="237"/>
      <c r="Z90" s="231"/>
      <c r="AA90" s="231"/>
      <c r="AB90" s="231"/>
    </row>
    <row r="91" spans="1:28" ht="15.75" customHeight="1">
      <c r="A91" s="231"/>
      <c r="B91" s="480"/>
      <c r="C91" s="480"/>
      <c r="D91" s="375"/>
      <c r="E91" s="375"/>
      <c r="F91" s="479"/>
      <c r="G91" s="479"/>
      <c r="H91" s="479"/>
      <c r="I91" s="479"/>
      <c r="J91" s="479"/>
      <c r="K91" s="479"/>
      <c r="L91" s="479"/>
      <c r="M91" s="479"/>
      <c r="N91" s="479"/>
      <c r="O91" s="479"/>
      <c r="P91" s="482"/>
      <c r="Q91" s="482"/>
      <c r="R91" s="482"/>
      <c r="S91" s="237"/>
      <c r="T91" s="237"/>
      <c r="U91" s="237"/>
      <c r="V91" s="237"/>
      <c r="W91" s="237"/>
      <c r="X91" s="237"/>
      <c r="Y91" s="237"/>
      <c r="Z91" s="231"/>
      <c r="AA91" s="231"/>
      <c r="AB91" s="231"/>
    </row>
    <row r="92" spans="1:28" ht="15.75" customHeight="1">
      <c r="A92" s="231"/>
      <c r="B92" s="480"/>
      <c r="C92" s="480"/>
      <c r="D92" s="375"/>
      <c r="E92" s="375"/>
      <c r="F92" s="479"/>
      <c r="G92" s="479"/>
      <c r="H92" s="479"/>
      <c r="I92" s="479"/>
      <c r="J92" s="479"/>
      <c r="K92" s="479"/>
      <c r="L92" s="479"/>
      <c r="M92" s="479"/>
      <c r="N92" s="479"/>
      <c r="O92" s="479"/>
      <c r="P92" s="482"/>
      <c r="Q92" s="482"/>
      <c r="R92" s="482"/>
      <c r="S92" s="237"/>
      <c r="T92" s="237"/>
      <c r="U92" s="237"/>
      <c r="V92" s="237"/>
      <c r="W92" s="237"/>
      <c r="X92" s="237"/>
      <c r="Y92" s="237"/>
      <c r="Z92" s="231"/>
      <c r="AA92" s="231"/>
      <c r="AB92" s="231"/>
    </row>
    <row r="93" spans="1:28" ht="15.75" customHeight="1">
      <c r="A93" s="231"/>
      <c r="B93" s="480"/>
      <c r="C93" s="480"/>
      <c r="D93" s="375"/>
      <c r="E93" s="375"/>
      <c r="F93" s="479"/>
      <c r="G93" s="479"/>
      <c r="H93" s="479"/>
      <c r="I93" s="479"/>
      <c r="J93" s="479"/>
      <c r="K93" s="479"/>
      <c r="L93" s="479"/>
      <c r="M93" s="479"/>
      <c r="N93" s="479"/>
      <c r="O93" s="479"/>
      <c r="P93" s="482"/>
      <c r="Q93" s="482"/>
      <c r="R93" s="482"/>
      <c r="S93" s="237"/>
      <c r="T93" s="237"/>
      <c r="U93" s="237"/>
      <c r="V93" s="237"/>
      <c r="W93" s="237"/>
      <c r="X93" s="237"/>
      <c r="Y93" s="237"/>
      <c r="Z93" s="231"/>
      <c r="AA93" s="231"/>
      <c r="AB93" s="231"/>
    </row>
    <row r="94" spans="1:28" ht="15.75" customHeight="1">
      <c r="A94" s="231"/>
      <c r="B94" s="480"/>
      <c r="C94" s="480"/>
      <c r="D94" s="375"/>
      <c r="E94" s="375"/>
      <c r="F94" s="479"/>
      <c r="G94" s="479"/>
      <c r="H94" s="479"/>
      <c r="I94" s="479"/>
      <c r="J94" s="479"/>
      <c r="K94" s="479"/>
      <c r="L94" s="479"/>
      <c r="M94" s="479"/>
      <c r="N94" s="479"/>
      <c r="O94" s="479"/>
      <c r="P94" s="482"/>
      <c r="Q94" s="482"/>
      <c r="R94" s="482"/>
      <c r="S94" s="237"/>
      <c r="T94" s="237"/>
      <c r="U94" s="237"/>
      <c r="V94" s="237"/>
      <c r="W94" s="237"/>
      <c r="X94" s="237"/>
      <c r="Y94" s="237"/>
      <c r="Z94" s="231"/>
      <c r="AA94" s="231"/>
      <c r="AB94" s="231"/>
    </row>
    <row r="95" spans="1:28" ht="15.75" customHeight="1">
      <c r="A95" s="231"/>
      <c r="B95" s="480"/>
      <c r="C95" s="480"/>
      <c r="D95" s="375"/>
      <c r="E95" s="375"/>
      <c r="F95" s="479"/>
      <c r="G95" s="479"/>
      <c r="H95" s="479"/>
      <c r="I95" s="479"/>
      <c r="J95" s="479"/>
      <c r="K95" s="479"/>
      <c r="L95" s="479"/>
      <c r="M95" s="479"/>
      <c r="N95" s="479"/>
      <c r="O95" s="479"/>
      <c r="P95" s="482"/>
      <c r="Q95" s="482"/>
      <c r="R95" s="482"/>
      <c r="S95" s="237"/>
      <c r="T95" s="237"/>
      <c r="U95" s="237"/>
      <c r="V95" s="237"/>
      <c r="W95" s="237"/>
      <c r="X95" s="237"/>
      <c r="Y95" s="237"/>
      <c r="Z95" s="231"/>
      <c r="AA95" s="231"/>
      <c r="AB95" s="231"/>
    </row>
    <row r="96" spans="1:28" ht="15.75" customHeight="1">
      <c r="A96" s="231"/>
      <c r="B96" s="480"/>
      <c r="C96" s="480"/>
      <c r="D96" s="375"/>
      <c r="E96" s="375"/>
      <c r="F96" s="479"/>
      <c r="G96" s="479"/>
      <c r="H96" s="479"/>
      <c r="I96" s="479"/>
      <c r="J96" s="479"/>
      <c r="K96" s="479"/>
      <c r="L96" s="479"/>
      <c r="M96" s="479"/>
      <c r="N96" s="479"/>
      <c r="O96" s="479"/>
      <c r="P96" s="482"/>
      <c r="Q96" s="482"/>
      <c r="R96" s="482"/>
      <c r="S96" s="237"/>
      <c r="T96" s="237"/>
      <c r="U96" s="237"/>
      <c r="V96" s="237"/>
      <c r="W96" s="237"/>
      <c r="X96" s="237"/>
      <c r="Y96" s="237"/>
      <c r="Z96" s="231"/>
      <c r="AA96" s="231"/>
      <c r="AB96" s="231"/>
    </row>
    <row r="97" spans="1:28" ht="15.75" customHeight="1">
      <c r="A97" s="231"/>
      <c r="B97" s="480"/>
      <c r="C97" s="480"/>
      <c r="D97" s="375"/>
      <c r="E97" s="375"/>
      <c r="F97" s="479"/>
      <c r="G97" s="479"/>
      <c r="H97" s="479"/>
      <c r="I97" s="479"/>
      <c r="J97" s="479"/>
      <c r="K97" s="479"/>
      <c r="L97" s="479"/>
      <c r="M97" s="479"/>
      <c r="N97" s="479"/>
      <c r="O97" s="479"/>
      <c r="P97" s="482"/>
      <c r="Q97" s="482"/>
      <c r="R97" s="482"/>
      <c r="S97" s="237"/>
      <c r="T97" s="237"/>
      <c r="U97" s="237"/>
      <c r="V97" s="237"/>
      <c r="W97" s="237"/>
      <c r="X97" s="237"/>
      <c r="Y97" s="237"/>
      <c r="Z97" s="231"/>
      <c r="AA97" s="231"/>
      <c r="AB97" s="231"/>
    </row>
    <row r="98" spans="1:28" ht="15.75" customHeight="1">
      <c r="A98" s="231"/>
      <c r="B98" s="480"/>
      <c r="C98" s="480"/>
      <c r="D98" s="375"/>
      <c r="E98" s="375"/>
      <c r="F98" s="479"/>
      <c r="G98" s="479"/>
      <c r="H98" s="479"/>
      <c r="I98" s="479"/>
      <c r="J98" s="479"/>
      <c r="K98" s="479"/>
      <c r="L98" s="479"/>
      <c r="M98" s="479"/>
      <c r="N98" s="479"/>
      <c r="O98" s="479"/>
      <c r="P98" s="482"/>
      <c r="Q98" s="482"/>
      <c r="R98" s="482"/>
      <c r="S98" s="237"/>
      <c r="T98" s="237"/>
      <c r="U98" s="237"/>
      <c r="V98" s="237"/>
      <c r="W98" s="237"/>
      <c r="X98" s="237"/>
      <c r="Y98" s="237"/>
      <c r="Z98" s="231"/>
      <c r="AA98" s="231"/>
      <c r="AB98" s="231"/>
    </row>
    <row r="99" spans="1:28" ht="15.75" customHeight="1">
      <c r="A99" s="231"/>
      <c r="B99" s="480"/>
      <c r="C99" s="480"/>
      <c r="D99" s="375"/>
      <c r="E99" s="375"/>
      <c r="F99" s="479"/>
      <c r="G99" s="479"/>
      <c r="H99" s="479"/>
      <c r="I99" s="479"/>
      <c r="J99" s="479"/>
      <c r="K99" s="479"/>
      <c r="L99" s="479"/>
      <c r="M99" s="479"/>
      <c r="N99" s="479"/>
      <c r="O99" s="479"/>
      <c r="P99" s="482"/>
      <c r="Q99" s="482"/>
      <c r="R99" s="482"/>
      <c r="S99" s="237"/>
      <c r="T99" s="237"/>
      <c r="U99" s="237"/>
      <c r="V99" s="237"/>
      <c r="W99" s="237"/>
      <c r="X99" s="237"/>
      <c r="Y99" s="237"/>
      <c r="Z99" s="231"/>
      <c r="AA99" s="231"/>
      <c r="AB99" s="231"/>
    </row>
    <row r="100" spans="1:28" ht="15.75" customHeight="1">
      <c r="A100" s="231"/>
      <c r="B100" s="480"/>
      <c r="C100" s="480"/>
      <c r="D100" s="375"/>
      <c r="E100" s="375"/>
      <c r="F100" s="479"/>
      <c r="G100" s="479"/>
      <c r="H100" s="479"/>
      <c r="I100" s="479"/>
      <c r="J100" s="479"/>
      <c r="K100" s="479"/>
      <c r="L100" s="479"/>
      <c r="M100" s="479"/>
      <c r="N100" s="479"/>
      <c r="O100" s="479"/>
      <c r="P100" s="482"/>
      <c r="Q100" s="482"/>
      <c r="R100" s="482"/>
      <c r="S100" s="237"/>
      <c r="T100" s="237"/>
      <c r="U100" s="237"/>
      <c r="V100" s="237"/>
      <c r="W100" s="237"/>
      <c r="X100" s="237"/>
      <c r="Y100" s="237"/>
      <c r="Z100" s="231"/>
      <c r="AA100" s="231"/>
      <c r="AB100" s="231"/>
    </row>
    <row r="101" spans="1:28" ht="15.75" customHeight="1">
      <c r="A101" s="231"/>
      <c r="B101" s="480"/>
      <c r="C101" s="480"/>
      <c r="D101" s="375"/>
      <c r="E101" s="375"/>
      <c r="F101" s="479"/>
      <c r="G101" s="479"/>
      <c r="H101" s="479"/>
      <c r="I101" s="479"/>
      <c r="J101" s="479"/>
      <c r="K101" s="479"/>
      <c r="L101" s="479"/>
      <c r="M101" s="479"/>
      <c r="N101" s="479"/>
      <c r="O101" s="479"/>
      <c r="P101" s="482"/>
      <c r="Q101" s="482"/>
      <c r="R101" s="482"/>
      <c r="S101" s="237"/>
      <c r="T101" s="237"/>
      <c r="U101" s="237"/>
      <c r="V101" s="237"/>
      <c r="W101" s="237"/>
      <c r="X101" s="237"/>
      <c r="Y101" s="237"/>
      <c r="Z101" s="231"/>
      <c r="AA101" s="231"/>
      <c r="AB101" s="231"/>
    </row>
    <row r="102" spans="1:28" ht="15.75" customHeight="1">
      <c r="A102" s="231"/>
      <c r="B102" s="480"/>
      <c r="C102" s="480"/>
      <c r="D102" s="375"/>
      <c r="E102" s="375"/>
      <c r="F102" s="479"/>
      <c r="G102" s="479"/>
      <c r="H102" s="479"/>
      <c r="I102" s="479"/>
      <c r="J102" s="479"/>
      <c r="K102" s="479"/>
      <c r="L102" s="479"/>
      <c r="M102" s="479"/>
      <c r="N102" s="479"/>
      <c r="O102" s="479"/>
      <c r="P102" s="482"/>
      <c r="Q102" s="482"/>
      <c r="R102" s="482"/>
      <c r="S102" s="237"/>
      <c r="T102" s="237"/>
      <c r="U102" s="237"/>
      <c r="V102" s="237"/>
      <c r="W102" s="237"/>
      <c r="X102" s="237"/>
      <c r="Y102" s="237"/>
      <c r="Z102" s="231"/>
      <c r="AA102" s="231"/>
      <c r="AB102" s="231"/>
    </row>
    <row r="103" spans="1:28" ht="15.75" customHeight="1">
      <c r="A103" s="231"/>
      <c r="B103" s="480"/>
      <c r="C103" s="480"/>
      <c r="D103" s="375"/>
      <c r="E103" s="375"/>
      <c r="F103" s="479"/>
      <c r="G103" s="479"/>
      <c r="H103" s="479"/>
      <c r="I103" s="479"/>
      <c r="J103" s="479"/>
      <c r="K103" s="479"/>
      <c r="L103" s="479"/>
      <c r="M103" s="479"/>
      <c r="N103" s="479"/>
      <c r="O103" s="479"/>
      <c r="P103" s="482"/>
      <c r="Q103" s="482"/>
      <c r="R103" s="482"/>
      <c r="S103" s="237"/>
      <c r="T103" s="237"/>
      <c r="U103" s="237"/>
      <c r="V103" s="237"/>
      <c r="W103" s="237"/>
      <c r="X103" s="237"/>
      <c r="Y103" s="237"/>
      <c r="Z103" s="231"/>
      <c r="AA103" s="231"/>
      <c r="AB103" s="231"/>
    </row>
    <row r="104" spans="1:28" ht="15.75" customHeight="1">
      <c r="A104" s="231"/>
      <c r="B104" s="480"/>
      <c r="C104" s="480"/>
      <c r="D104" s="375"/>
      <c r="E104" s="375"/>
      <c r="F104" s="479"/>
      <c r="G104" s="479"/>
      <c r="H104" s="479"/>
      <c r="I104" s="479"/>
      <c r="J104" s="479"/>
      <c r="K104" s="479"/>
      <c r="L104" s="479"/>
      <c r="M104" s="479"/>
      <c r="N104" s="479"/>
      <c r="O104" s="479"/>
      <c r="P104" s="482"/>
      <c r="Q104" s="482"/>
      <c r="R104" s="482"/>
      <c r="S104" s="237"/>
      <c r="T104" s="237"/>
      <c r="U104" s="237"/>
      <c r="V104" s="237"/>
      <c r="W104" s="237"/>
      <c r="X104" s="237"/>
      <c r="Y104" s="237"/>
      <c r="Z104" s="231"/>
      <c r="AA104" s="231"/>
      <c r="AB104" s="231"/>
    </row>
    <row r="105" spans="1:28" ht="15.75" customHeight="1">
      <c r="A105" s="231"/>
      <c r="B105" s="480"/>
      <c r="C105" s="480"/>
      <c r="D105" s="375"/>
      <c r="E105" s="375"/>
      <c r="F105" s="479"/>
      <c r="G105" s="479"/>
      <c r="H105" s="479"/>
      <c r="I105" s="479"/>
      <c r="J105" s="479"/>
      <c r="K105" s="479"/>
      <c r="L105" s="479"/>
      <c r="M105" s="479"/>
      <c r="N105" s="479"/>
      <c r="O105" s="479"/>
      <c r="P105" s="482"/>
      <c r="Q105" s="482"/>
      <c r="R105" s="482"/>
      <c r="S105" s="237"/>
      <c r="T105" s="237"/>
      <c r="U105" s="237"/>
      <c r="V105" s="237"/>
      <c r="W105" s="237"/>
      <c r="X105" s="237"/>
      <c r="Y105" s="237"/>
      <c r="Z105" s="231"/>
      <c r="AA105" s="231"/>
      <c r="AB105" s="231"/>
    </row>
    <row r="106" spans="1:28" ht="15.75" customHeight="1">
      <c r="A106" s="231"/>
      <c r="B106" s="480"/>
      <c r="C106" s="480"/>
      <c r="D106" s="375"/>
      <c r="E106" s="375"/>
      <c r="F106" s="479"/>
      <c r="G106" s="479"/>
      <c r="H106" s="479"/>
      <c r="I106" s="479"/>
      <c r="J106" s="479"/>
      <c r="K106" s="479"/>
      <c r="L106" s="479"/>
      <c r="M106" s="479"/>
      <c r="N106" s="479"/>
      <c r="O106" s="479"/>
      <c r="P106" s="482"/>
      <c r="Q106" s="482"/>
      <c r="R106" s="482"/>
      <c r="S106" s="237"/>
      <c r="T106" s="237"/>
      <c r="U106" s="237"/>
      <c r="V106" s="237"/>
      <c r="W106" s="237"/>
      <c r="X106" s="237"/>
      <c r="Y106" s="237"/>
      <c r="Z106" s="231"/>
      <c r="AA106" s="231"/>
      <c r="AB106" s="231"/>
    </row>
    <row r="107" spans="1:28" ht="15.75" customHeight="1">
      <c r="A107" s="231"/>
      <c r="B107" s="480"/>
      <c r="C107" s="480"/>
      <c r="D107" s="375"/>
      <c r="E107" s="375"/>
      <c r="F107" s="479"/>
      <c r="G107" s="479"/>
      <c r="H107" s="479"/>
      <c r="I107" s="479"/>
      <c r="J107" s="479"/>
      <c r="K107" s="479"/>
      <c r="L107" s="479"/>
      <c r="M107" s="479"/>
      <c r="N107" s="479"/>
      <c r="O107" s="479"/>
      <c r="P107" s="482"/>
      <c r="Q107" s="482"/>
      <c r="R107" s="482"/>
      <c r="S107" s="237"/>
      <c r="T107" s="237"/>
      <c r="U107" s="237"/>
      <c r="V107" s="237"/>
      <c r="W107" s="237"/>
      <c r="X107" s="237"/>
      <c r="Y107" s="237"/>
      <c r="Z107" s="231"/>
      <c r="AA107" s="231"/>
      <c r="AB107" s="231"/>
    </row>
    <row r="108" spans="1:28" ht="15.75" customHeight="1">
      <c r="A108" s="231"/>
      <c r="B108" s="480"/>
      <c r="C108" s="480"/>
      <c r="D108" s="375"/>
      <c r="E108" s="375"/>
      <c r="F108" s="479"/>
      <c r="G108" s="479"/>
      <c r="H108" s="479"/>
      <c r="I108" s="479"/>
      <c r="J108" s="479"/>
      <c r="K108" s="479"/>
      <c r="L108" s="479"/>
      <c r="M108" s="479"/>
      <c r="N108" s="479"/>
      <c r="O108" s="479"/>
      <c r="P108" s="482"/>
      <c r="Q108" s="482"/>
      <c r="R108" s="482"/>
      <c r="S108" s="237"/>
      <c r="T108" s="237"/>
      <c r="U108" s="237"/>
      <c r="V108" s="237"/>
      <c r="W108" s="237"/>
      <c r="X108" s="237"/>
      <c r="Y108" s="237"/>
      <c r="Z108" s="231"/>
      <c r="AA108" s="231"/>
      <c r="AB108" s="231"/>
    </row>
    <row r="109" spans="1:28" ht="15.75" customHeight="1">
      <c r="A109" s="231"/>
      <c r="B109" s="480"/>
      <c r="C109" s="480"/>
      <c r="D109" s="375"/>
      <c r="E109" s="375"/>
      <c r="F109" s="479"/>
      <c r="G109" s="479"/>
      <c r="H109" s="479"/>
      <c r="I109" s="479"/>
      <c r="J109" s="479"/>
      <c r="K109" s="479"/>
      <c r="L109" s="479"/>
      <c r="M109" s="479"/>
      <c r="N109" s="479"/>
      <c r="O109" s="479"/>
      <c r="P109" s="482"/>
      <c r="Q109" s="482"/>
      <c r="R109" s="482"/>
      <c r="S109" s="237"/>
      <c r="T109" s="237"/>
      <c r="U109" s="237"/>
      <c r="V109" s="237"/>
      <c r="W109" s="237"/>
      <c r="X109" s="237"/>
      <c r="Y109" s="237"/>
      <c r="Z109" s="231"/>
      <c r="AA109" s="231"/>
      <c r="AB109" s="231"/>
    </row>
    <row r="110" spans="1:28" ht="15.75" customHeight="1">
      <c r="A110" s="231"/>
      <c r="B110" s="480"/>
      <c r="C110" s="480"/>
      <c r="D110" s="375"/>
      <c r="E110" s="375"/>
      <c r="F110" s="479"/>
      <c r="G110" s="479"/>
      <c r="H110" s="479"/>
      <c r="I110" s="479"/>
      <c r="J110" s="479"/>
      <c r="K110" s="479"/>
      <c r="L110" s="479"/>
      <c r="M110" s="479"/>
      <c r="N110" s="479"/>
      <c r="O110" s="479"/>
      <c r="P110" s="482"/>
      <c r="Q110" s="482"/>
      <c r="R110" s="482"/>
      <c r="S110" s="237"/>
      <c r="T110" s="237"/>
      <c r="U110" s="237"/>
      <c r="V110" s="237"/>
      <c r="W110" s="237"/>
      <c r="X110" s="237"/>
      <c r="Y110" s="237"/>
      <c r="Z110" s="231"/>
      <c r="AA110" s="231"/>
      <c r="AB110" s="231"/>
    </row>
    <row r="111" spans="1:28" ht="15.75" customHeight="1">
      <c r="A111" s="231"/>
      <c r="B111" s="480"/>
      <c r="C111" s="480"/>
      <c r="D111" s="375"/>
      <c r="E111" s="375"/>
      <c r="F111" s="479"/>
      <c r="G111" s="479"/>
      <c r="H111" s="479"/>
      <c r="I111" s="479"/>
      <c r="J111" s="479"/>
      <c r="K111" s="479"/>
      <c r="L111" s="479"/>
      <c r="M111" s="479"/>
      <c r="N111" s="479"/>
      <c r="O111" s="479"/>
      <c r="P111" s="482"/>
      <c r="Q111" s="482"/>
      <c r="R111" s="482"/>
      <c r="S111" s="237"/>
      <c r="T111" s="237"/>
      <c r="U111" s="237"/>
      <c r="V111" s="237"/>
      <c r="W111" s="237"/>
      <c r="X111" s="237"/>
      <c r="Y111" s="237"/>
      <c r="Z111" s="231"/>
      <c r="AA111" s="231"/>
      <c r="AB111" s="231"/>
    </row>
    <row r="112" spans="1:28" ht="15.75" customHeight="1">
      <c r="A112" s="231"/>
      <c r="B112" s="480"/>
      <c r="C112" s="480"/>
      <c r="D112" s="375"/>
      <c r="E112" s="375"/>
      <c r="F112" s="479"/>
      <c r="G112" s="479"/>
      <c r="H112" s="479"/>
      <c r="I112" s="479"/>
      <c r="J112" s="479"/>
      <c r="K112" s="479"/>
      <c r="L112" s="479"/>
      <c r="M112" s="479"/>
      <c r="N112" s="479"/>
      <c r="O112" s="479"/>
      <c r="P112" s="482"/>
      <c r="Q112" s="482"/>
      <c r="R112" s="482"/>
      <c r="S112" s="237"/>
      <c r="T112" s="237"/>
      <c r="U112" s="237"/>
      <c r="V112" s="237"/>
      <c r="W112" s="237"/>
      <c r="X112" s="237"/>
      <c r="Y112" s="237"/>
      <c r="Z112" s="231"/>
      <c r="AA112" s="231"/>
      <c r="AB112" s="231"/>
    </row>
    <row r="113" spans="1:28" ht="15.75" customHeight="1">
      <c r="A113" s="231"/>
      <c r="B113" s="480"/>
      <c r="C113" s="480"/>
      <c r="D113" s="375"/>
      <c r="E113" s="375"/>
      <c r="F113" s="479"/>
      <c r="G113" s="479"/>
      <c r="H113" s="479"/>
      <c r="I113" s="479"/>
      <c r="J113" s="479"/>
      <c r="K113" s="479"/>
      <c r="L113" s="479"/>
      <c r="M113" s="479"/>
      <c r="N113" s="479"/>
      <c r="O113" s="479"/>
      <c r="P113" s="482"/>
      <c r="Q113" s="482"/>
      <c r="R113" s="482"/>
      <c r="S113" s="237"/>
      <c r="T113" s="237"/>
      <c r="U113" s="237"/>
      <c r="V113" s="237"/>
      <c r="W113" s="237"/>
      <c r="X113" s="237"/>
      <c r="Y113" s="237"/>
      <c r="Z113" s="231"/>
      <c r="AA113" s="231"/>
      <c r="AB113" s="231"/>
    </row>
    <row r="114" spans="1:28" ht="15.75" customHeight="1">
      <c r="A114" s="231"/>
      <c r="B114" s="480"/>
      <c r="C114" s="480"/>
      <c r="D114" s="375"/>
      <c r="E114" s="375"/>
      <c r="F114" s="479"/>
      <c r="G114" s="479"/>
      <c r="H114" s="479"/>
      <c r="I114" s="479"/>
      <c r="J114" s="479"/>
      <c r="K114" s="479"/>
      <c r="L114" s="479"/>
      <c r="M114" s="479"/>
      <c r="N114" s="479"/>
      <c r="O114" s="479"/>
      <c r="P114" s="482"/>
      <c r="Q114" s="482"/>
      <c r="R114" s="482"/>
      <c r="S114" s="237"/>
      <c r="T114" s="237"/>
      <c r="U114" s="237"/>
      <c r="V114" s="237"/>
      <c r="W114" s="237"/>
      <c r="X114" s="237"/>
      <c r="Y114" s="237"/>
      <c r="Z114" s="231"/>
      <c r="AA114" s="231"/>
      <c r="AB114" s="231"/>
    </row>
    <row r="115" spans="1:28" ht="15.75" customHeight="1">
      <c r="A115" s="231"/>
      <c r="B115" s="480"/>
      <c r="C115" s="480"/>
      <c r="D115" s="375"/>
      <c r="E115" s="375"/>
      <c r="F115" s="479"/>
      <c r="G115" s="479"/>
      <c r="H115" s="479"/>
      <c r="I115" s="479"/>
      <c r="J115" s="479"/>
      <c r="K115" s="479"/>
      <c r="L115" s="479"/>
      <c r="M115" s="479"/>
      <c r="N115" s="479"/>
      <c r="O115" s="479"/>
      <c r="P115" s="482"/>
      <c r="Q115" s="482"/>
      <c r="R115" s="482"/>
      <c r="S115" s="237"/>
      <c r="T115" s="237"/>
      <c r="U115" s="237"/>
      <c r="V115" s="237"/>
      <c r="W115" s="237"/>
      <c r="X115" s="237"/>
      <c r="Y115" s="237"/>
      <c r="Z115" s="231"/>
      <c r="AA115" s="231"/>
      <c r="AB115" s="231"/>
    </row>
    <row r="116" spans="1:28" ht="15.75" customHeight="1">
      <c r="A116" s="231"/>
      <c r="B116" s="480"/>
      <c r="C116" s="480"/>
      <c r="D116" s="375"/>
      <c r="E116" s="375"/>
      <c r="F116" s="479"/>
      <c r="G116" s="479"/>
      <c r="H116" s="479"/>
      <c r="I116" s="479"/>
      <c r="J116" s="479"/>
      <c r="K116" s="479"/>
      <c r="L116" s="479"/>
      <c r="M116" s="479"/>
      <c r="N116" s="479"/>
      <c r="O116" s="479"/>
      <c r="P116" s="482"/>
      <c r="Q116" s="482"/>
      <c r="R116" s="482"/>
      <c r="S116" s="237"/>
      <c r="T116" s="237"/>
      <c r="U116" s="237"/>
      <c r="V116" s="237"/>
      <c r="W116" s="237"/>
      <c r="X116" s="237"/>
      <c r="Y116" s="237"/>
      <c r="Z116" s="231"/>
      <c r="AA116" s="231"/>
      <c r="AB116" s="231"/>
    </row>
    <row r="117" spans="1:28" ht="15.75" customHeight="1">
      <c r="A117" s="231"/>
      <c r="B117" s="480"/>
      <c r="C117" s="480"/>
      <c r="D117" s="375"/>
      <c r="E117" s="375"/>
      <c r="F117" s="479"/>
      <c r="G117" s="479"/>
      <c r="H117" s="479"/>
      <c r="I117" s="479"/>
      <c r="J117" s="479"/>
      <c r="K117" s="479"/>
      <c r="L117" s="479"/>
      <c r="M117" s="479"/>
      <c r="N117" s="479"/>
      <c r="O117" s="479"/>
      <c r="P117" s="482"/>
      <c r="Q117" s="482"/>
      <c r="R117" s="482"/>
      <c r="S117" s="237"/>
      <c r="T117" s="237"/>
      <c r="U117" s="237"/>
      <c r="V117" s="237"/>
      <c r="W117" s="237"/>
      <c r="X117" s="237"/>
      <c r="Y117" s="237"/>
      <c r="Z117" s="231"/>
      <c r="AA117" s="231"/>
      <c r="AB117" s="231"/>
    </row>
    <row r="118" spans="1:28" ht="15.75" customHeight="1">
      <c r="A118" s="231"/>
      <c r="B118" s="480"/>
      <c r="C118" s="480"/>
      <c r="D118" s="375"/>
      <c r="E118" s="375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82"/>
      <c r="Q118" s="482"/>
      <c r="R118" s="482"/>
      <c r="S118" s="237"/>
      <c r="T118" s="237"/>
      <c r="U118" s="237"/>
      <c r="V118" s="237"/>
      <c r="W118" s="237"/>
      <c r="X118" s="237"/>
      <c r="Y118" s="237"/>
      <c r="Z118" s="231"/>
      <c r="AA118" s="231"/>
      <c r="AB118" s="231"/>
    </row>
    <row r="119" spans="1:28" ht="15.75" customHeight="1">
      <c r="A119" s="231"/>
      <c r="B119" s="480"/>
      <c r="C119" s="480"/>
      <c r="D119" s="375"/>
      <c r="E119" s="375"/>
      <c r="F119" s="479"/>
      <c r="G119" s="479"/>
      <c r="H119" s="479"/>
      <c r="I119" s="479"/>
      <c r="J119" s="479"/>
      <c r="K119" s="479"/>
      <c r="L119" s="479"/>
      <c r="M119" s="479"/>
      <c r="N119" s="479"/>
      <c r="O119" s="479"/>
      <c r="P119" s="482"/>
      <c r="Q119" s="482"/>
      <c r="R119" s="482"/>
      <c r="S119" s="237"/>
      <c r="T119" s="237"/>
      <c r="U119" s="237"/>
      <c r="V119" s="237"/>
      <c r="W119" s="237"/>
      <c r="X119" s="237"/>
      <c r="Y119" s="237"/>
      <c r="Z119" s="231"/>
      <c r="AA119" s="231"/>
      <c r="AB119" s="231"/>
    </row>
    <row r="120" spans="1:28" ht="15.75" customHeight="1">
      <c r="A120" s="231"/>
      <c r="B120" s="480"/>
      <c r="C120" s="480"/>
      <c r="D120" s="375"/>
      <c r="E120" s="375"/>
      <c r="F120" s="479"/>
      <c r="G120" s="479"/>
      <c r="H120" s="479"/>
      <c r="I120" s="479"/>
      <c r="J120" s="479"/>
      <c r="K120" s="479"/>
      <c r="L120" s="479"/>
      <c r="M120" s="479"/>
      <c r="N120" s="479"/>
      <c r="O120" s="479"/>
      <c r="P120" s="482"/>
      <c r="Q120" s="482"/>
      <c r="R120" s="482"/>
      <c r="S120" s="237"/>
      <c r="T120" s="237"/>
      <c r="U120" s="237"/>
      <c r="V120" s="237"/>
      <c r="W120" s="237"/>
      <c r="X120" s="237"/>
      <c r="Y120" s="237"/>
      <c r="Z120" s="231"/>
      <c r="AA120" s="231"/>
      <c r="AB120" s="231"/>
    </row>
    <row r="121" spans="1:28" ht="15.75" customHeight="1">
      <c r="A121" s="231"/>
      <c r="B121" s="480"/>
      <c r="C121" s="480"/>
      <c r="D121" s="375"/>
      <c r="E121" s="375"/>
      <c r="F121" s="479"/>
      <c r="G121" s="479"/>
      <c r="H121" s="479"/>
      <c r="I121" s="479"/>
      <c r="J121" s="479"/>
      <c r="K121" s="479"/>
      <c r="L121" s="479"/>
      <c r="M121" s="479"/>
      <c r="N121" s="479"/>
      <c r="O121" s="479"/>
      <c r="P121" s="482"/>
      <c r="Q121" s="482"/>
      <c r="R121" s="482"/>
      <c r="S121" s="237"/>
      <c r="T121" s="237"/>
      <c r="U121" s="237"/>
      <c r="V121" s="237"/>
      <c r="W121" s="237"/>
      <c r="X121" s="237"/>
      <c r="Y121" s="237"/>
      <c r="Z121" s="231"/>
      <c r="AA121" s="231"/>
      <c r="AB121" s="231"/>
    </row>
    <row r="122" spans="1:28" ht="15.75" customHeight="1">
      <c r="A122" s="231"/>
      <c r="B122" s="480"/>
      <c r="C122" s="480"/>
      <c r="D122" s="375"/>
      <c r="E122" s="375"/>
      <c r="F122" s="479"/>
      <c r="G122" s="479"/>
      <c r="H122" s="479"/>
      <c r="I122" s="479"/>
      <c r="J122" s="479"/>
      <c r="K122" s="479"/>
      <c r="L122" s="479"/>
      <c r="M122" s="479"/>
      <c r="N122" s="479"/>
      <c r="O122" s="479"/>
      <c r="P122" s="482"/>
      <c r="Q122" s="482"/>
      <c r="R122" s="482"/>
      <c r="S122" s="237"/>
      <c r="T122" s="237"/>
      <c r="U122" s="237"/>
      <c r="V122" s="237"/>
      <c r="W122" s="237"/>
      <c r="X122" s="237"/>
      <c r="Y122" s="237"/>
      <c r="Z122" s="231"/>
      <c r="AA122" s="231"/>
      <c r="AB122" s="231"/>
    </row>
    <row r="123" spans="1:28" ht="15.75" customHeight="1">
      <c r="A123" s="231"/>
      <c r="B123" s="480"/>
      <c r="C123" s="480"/>
      <c r="D123" s="375"/>
      <c r="E123" s="375"/>
      <c r="F123" s="479"/>
      <c r="G123" s="479"/>
      <c r="H123" s="479"/>
      <c r="I123" s="479"/>
      <c r="J123" s="479"/>
      <c r="K123" s="479"/>
      <c r="L123" s="479"/>
      <c r="M123" s="479"/>
      <c r="N123" s="479"/>
      <c r="O123" s="479"/>
      <c r="P123" s="482"/>
      <c r="Q123" s="482"/>
      <c r="R123" s="482"/>
      <c r="S123" s="237"/>
      <c r="T123" s="237"/>
      <c r="U123" s="237"/>
      <c r="V123" s="237"/>
      <c r="W123" s="237"/>
      <c r="X123" s="237"/>
      <c r="Y123" s="237"/>
      <c r="Z123" s="231"/>
      <c r="AA123" s="231"/>
      <c r="AB123" s="231"/>
    </row>
    <row r="124" spans="1:28" ht="15.75" customHeight="1">
      <c r="A124" s="231"/>
      <c r="B124" s="480"/>
      <c r="C124" s="480"/>
      <c r="D124" s="375"/>
      <c r="E124" s="375"/>
      <c r="F124" s="479"/>
      <c r="G124" s="479"/>
      <c r="H124" s="479"/>
      <c r="I124" s="479"/>
      <c r="J124" s="479"/>
      <c r="K124" s="479"/>
      <c r="L124" s="479"/>
      <c r="M124" s="479"/>
      <c r="N124" s="479"/>
      <c r="O124" s="479"/>
      <c r="P124" s="482"/>
      <c r="Q124" s="482"/>
      <c r="R124" s="482"/>
      <c r="S124" s="237"/>
      <c r="T124" s="237"/>
      <c r="U124" s="237"/>
      <c r="V124" s="237"/>
      <c r="W124" s="237"/>
      <c r="X124" s="237"/>
      <c r="Y124" s="237"/>
      <c r="Z124" s="231"/>
      <c r="AA124" s="231"/>
      <c r="AB124" s="231"/>
    </row>
    <row r="125" spans="1:28" ht="15.75" customHeight="1">
      <c r="A125" s="231"/>
      <c r="B125" s="480"/>
      <c r="C125" s="480"/>
      <c r="D125" s="375"/>
      <c r="E125" s="375"/>
      <c r="F125" s="479"/>
      <c r="G125" s="479"/>
      <c r="H125" s="479"/>
      <c r="I125" s="479"/>
      <c r="J125" s="479"/>
      <c r="K125" s="479"/>
      <c r="L125" s="479"/>
      <c r="M125" s="479"/>
      <c r="N125" s="479"/>
      <c r="O125" s="479"/>
      <c r="P125" s="482"/>
      <c r="Q125" s="482"/>
      <c r="R125" s="482"/>
      <c r="S125" s="237"/>
      <c r="T125" s="237"/>
      <c r="U125" s="237"/>
      <c r="V125" s="237"/>
      <c r="W125" s="237"/>
      <c r="X125" s="237"/>
      <c r="Y125" s="237"/>
      <c r="Z125" s="231"/>
      <c r="AA125" s="231"/>
      <c r="AB125" s="231"/>
    </row>
    <row r="126" spans="1:28" ht="15.75" customHeight="1">
      <c r="A126" s="231"/>
      <c r="B126" s="480"/>
      <c r="C126" s="480"/>
      <c r="D126" s="375"/>
      <c r="E126" s="375"/>
      <c r="F126" s="479"/>
      <c r="G126" s="479"/>
      <c r="H126" s="479"/>
      <c r="I126" s="479"/>
      <c r="J126" s="479"/>
      <c r="K126" s="479"/>
      <c r="L126" s="479"/>
      <c r="M126" s="479"/>
      <c r="N126" s="479"/>
      <c r="O126" s="479"/>
      <c r="P126" s="482"/>
      <c r="Q126" s="482"/>
      <c r="R126" s="482"/>
      <c r="S126" s="237"/>
      <c r="T126" s="237"/>
      <c r="U126" s="237"/>
      <c r="V126" s="237"/>
      <c r="W126" s="237"/>
      <c r="X126" s="237"/>
      <c r="Y126" s="237"/>
      <c r="Z126" s="231"/>
      <c r="AA126" s="231"/>
      <c r="AB126" s="231"/>
    </row>
    <row r="127" spans="1:28" ht="15.75" customHeight="1">
      <c r="A127" s="231"/>
      <c r="B127" s="480"/>
      <c r="C127" s="480"/>
      <c r="D127" s="375"/>
      <c r="E127" s="375"/>
      <c r="F127" s="479"/>
      <c r="G127" s="479"/>
      <c r="H127" s="479"/>
      <c r="I127" s="479"/>
      <c r="J127" s="479"/>
      <c r="K127" s="479"/>
      <c r="L127" s="479"/>
      <c r="M127" s="479"/>
      <c r="N127" s="479"/>
      <c r="O127" s="479"/>
      <c r="P127" s="482"/>
      <c r="Q127" s="482"/>
      <c r="R127" s="482"/>
      <c r="S127" s="237"/>
      <c r="T127" s="237"/>
      <c r="U127" s="237"/>
      <c r="V127" s="237"/>
      <c r="W127" s="237"/>
      <c r="X127" s="237"/>
      <c r="Y127" s="237"/>
      <c r="Z127" s="231"/>
      <c r="AA127" s="231"/>
      <c r="AB127" s="231"/>
    </row>
    <row r="128" spans="1:28" ht="15.75" customHeight="1">
      <c r="A128" s="231"/>
      <c r="B128" s="480"/>
      <c r="C128" s="480"/>
      <c r="D128" s="375"/>
      <c r="E128" s="375"/>
      <c r="F128" s="479"/>
      <c r="G128" s="479"/>
      <c r="H128" s="479"/>
      <c r="I128" s="479"/>
      <c r="J128" s="479"/>
      <c r="K128" s="479"/>
      <c r="L128" s="479"/>
      <c r="M128" s="479"/>
      <c r="N128" s="479"/>
      <c r="O128" s="479"/>
      <c r="P128" s="482"/>
      <c r="Q128" s="482"/>
      <c r="R128" s="482"/>
      <c r="S128" s="237"/>
      <c r="T128" s="237"/>
      <c r="U128" s="237"/>
      <c r="V128" s="237"/>
      <c r="W128" s="237"/>
      <c r="X128" s="237"/>
      <c r="Y128" s="237"/>
      <c r="Z128" s="231"/>
      <c r="AA128" s="231"/>
      <c r="AB128" s="231"/>
    </row>
    <row r="129" spans="1:28" ht="15.75" customHeight="1">
      <c r="A129" s="231"/>
      <c r="B129" s="480"/>
      <c r="C129" s="480"/>
      <c r="D129" s="375"/>
      <c r="E129" s="375"/>
      <c r="F129" s="479"/>
      <c r="G129" s="479"/>
      <c r="H129" s="479"/>
      <c r="I129" s="479"/>
      <c r="J129" s="479"/>
      <c r="K129" s="479"/>
      <c r="L129" s="479"/>
      <c r="M129" s="479"/>
      <c r="N129" s="479"/>
      <c r="O129" s="479"/>
      <c r="P129" s="482"/>
      <c r="Q129" s="482"/>
      <c r="R129" s="482"/>
      <c r="S129" s="237"/>
      <c r="T129" s="237"/>
      <c r="U129" s="237"/>
      <c r="V129" s="237"/>
      <c r="W129" s="237"/>
      <c r="X129" s="237"/>
      <c r="Y129" s="237"/>
      <c r="Z129" s="231"/>
      <c r="AA129" s="231"/>
      <c r="AB129" s="231"/>
    </row>
    <row r="130" spans="1:28" ht="15.75" customHeight="1">
      <c r="A130" s="231"/>
      <c r="B130" s="480"/>
      <c r="C130" s="480"/>
      <c r="D130" s="375"/>
      <c r="E130" s="375"/>
      <c r="F130" s="479"/>
      <c r="G130" s="479"/>
      <c r="H130" s="479"/>
      <c r="I130" s="479"/>
      <c r="J130" s="479"/>
      <c r="K130" s="479"/>
      <c r="L130" s="479"/>
      <c r="M130" s="479"/>
      <c r="N130" s="479"/>
      <c r="O130" s="479"/>
      <c r="P130" s="482"/>
      <c r="Q130" s="482"/>
      <c r="R130" s="482"/>
      <c r="S130" s="237"/>
      <c r="T130" s="237"/>
      <c r="U130" s="237"/>
      <c r="V130" s="237"/>
      <c r="W130" s="237"/>
      <c r="X130" s="237"/>
      <c r="Y130" s="237"/>
      <c r="Z130" s="231"/>
      <c r="AA130" s="231"/>
      <c r="AB130" s="231"/>
    </row>
    <row r="131" spans="1:28" ht="15.75" customHeight="1">
      <c r="A131" s="231"/>
      <c r="B131" s="480"/>
      <c r="C131" s="480"/>
      <c r="D131" s="375"/>
      <c r="E131" s="375"/>
      <c r="F131" s="479"/>
      <c r="G131" s="479"/>
      <c r="H131" s="479"/>
      <c r="I131" s="479"/>
      <c r="J131" s="479"/>
      <c r="K131" s="479"/>
      <c r="L131" s="479"/>
      <c r="M131" s="479"/>
      <c r="N131" s="479"/>
      <c r="O131" s="479"/>
      <c r="P131" s="482"/>
      <c r="Q131" s="482"/>
      <c r="R131" s="482"/>
      <c r="S131" s="237"/>
      <c r="T131" s="237"/>
      <c r="U131" s="237"/>
      <c r="V131" s="237"/>
      <c r="W131" s="237"/>
      <c r="X131" s="237"/>
      <c r="Y131" s="237"/>
      <c r="Z131" s="231"/>
      <c r="AA131" s="231"/>
      <c r="AB131" s="231"/>
    </row>
    <row r="132" spans="1:28" ht="15.75" customHeight="1">
      <c r="A132" s="231"/>
      <c r="B132" s="480"/>
      <c r="C132" s="480"/>
      <c r="D132" s="375"/>
      <c r="E132" s="375"/>
      <c r="F132" s="479"/>
      <c r="G132" s="479"/>
      <c r="H132" s="479"/>
      <c r="I132" s="479"/>
      <c r="J132" s="479"/>
      <c r="K132" s="479"/>
      <c r="L132" s="479"/>
      <c r="M132" s="479"/>
      <c r="N132" s="479"/>
      <c r="O132" s="479"/>
      <c r="P132" s="482"/>
      <c r="Q132" s="482"/>
      <c r="R132" s="482"/>
      <c r="S132" s="237"/>
      <c r="T132" s="237"/>
      <c r="U132" s="237"/>
      <c r="V132" s="237"/>
      <c r="W132" s="237"/>
      <c r="X132" s="237"/>
      <c r="Y132" s="237"/>
      <c r="Z132" s="231"/>
      <c r="AA132" s="231"/>
      <c r="AB132" s="231"/>
    </row>
    <row r="133" spans="1:28" ht="15.75" customHeight="1">
      <c r="A133" s="231"/>
      <c r="B133" s="480"/>
      <c r="C133" s="480"/>
      <c r="D133" s="375"/>
      <c r="E133" s="375"/>
      <c r="F133" s="479"/>
      <c r="G133" s="479"/>
      <c r="H133" s="479"/>
      <c r="I133" s="479"/>
      <c r="J133" s="479"/>
      <c r="K133" s="479"/>
      <c r="L133" s="479"/>
      <c r="M133" s="479"/>
      <c r="N133" s="479"/>
      <c r="O133" s="479"/>
      <c r="P133" s="482"/>
      <c r="Q133" s="482"/>
      <c r="R133" s="482"/>
      <c r="S133" s="237"/>
      <c r="T133" s="237"/>
      <c r="U133" s="237"/>
      <c r="V133" s="237"/>
      <c r="W133" s="237"/>
      <c r="X133" s="237"/>
      <c r="Y133" s="237"/>
      <c r="Z133" s="231"/>
      <c r="AA133" s="231"/>
      <c r="AB133" s="231"/>
    </row>
    <row r="134" spans="1:28" ht="15.75" customHeight="1">
      <c r="A134" s="231"/>
      <c r="B134" s="480"/>
      <c r="C134" s="480"/>
      <c r="D134" s="375"/>
      <c r="E134" s="375"/>
      <c r="F134" s="479"/>
      <c r="G134" s="479"/>
      <c r="H134" s="479"/>
      <c r="I134" s="479"/>
      <c r="J134" s="479"/>
      <c r="K134" s="479"/>
      <c r="L134" s="479"/>
      <c r="M134" s="479"/>
      <c r="N134" s="479"/>
      <c r="O134" s="479"/>
      <c r="P134" s="482"/>
      <c r="Q134" s="482"/>
      <c r="R134" s="482"/>
      <c r="S134" s="237"/>
      <c r="T134" s="237"/>
      <c r="U134" s="237"/>
      <c r="V134" s="237"/>
      <c r="W134" s="237"/>
      <c r="X134" s="237"/>
      <c r="Y134" s="237"/>
      <c r="Z134" s="231"/>
      <c r="AA134" s="231"/>
      <c r="AB134" s="231"/>
    </row>
    <row r="135" spans="1:28" ht="15.75" customHeight="1">
      <c r="A135" s="231"/>
      <c r="B135" s="480"/>
      <c r="C135" s="480"/>
      <c r="D135" s="375"/>
      <c r="E135" s="375"/>
      <c r="F135" s="479"/>
      <c r="G135" s="479"/>
      <c r="H135" s="479"/>
      <c r="I135" s="479"/>
      <c r="J135" s="479"/>
      <c r="K135" s="479"/>
      <c r="L135" s="479"/>
      <c r="M135" s="479"/>
      <c r="N135" s="479"/>
      <c r="O135" s="479"/>
      <c r="P135" s="482"/>
      <c r="Q135" s="482"/>
      <c r="R135" s="482"/>
      <c r="S135" s="237"/>
      <c r="T135" s="237"/>
      <c r="U135" s="237"/>
      <c r="V135" s="237"/>
      <c r="W135" s="237"/>
      <c r="X135" s="237"/>
      <c r="Y135" s="237"/>
      <c r="Z135" s="231"/>
      <c r="AA135" s="231"/>
      <c r="AB135" s="231"/>
    </row>
    <row r="136" spans="1:28" ht="15.75" customHeight="1">
      <c r="A136" s="231"/>
      <c r="B136" s="480"/>
      <c r="C136" s="480"/>
      <c r="D136" s="375"/>
      <c r="E136" s="375"/>
      <c r="F136" s="479"/>
      <c r="G136" s="479"/>
      <c r="H136" s="479"/>
      <c r="I136" s="479"/>
      <c r="J136" s="479"/>
      <c r="K136" s="479"/>
      <c r="L136" s="479"/>
      <c r="M136" s="479"/>
      <c r="N136" s="479"/>
      <c r="O136" s="479"/>
      <c r="P136" s="482"/>
      <c r="Q136" s="482"/>
      <c r="R136" s="482"/>
      <c r="S136" s="237"/>
      <c r="T136" s="237"/>
      <c r="U136" s="237"/>
      <c r="V136" s="237"/>
      <c r="W136" s="237"/>
      <c r="X136" s="237"/>
      <c r="Y136" s="237"/>
      <c r="Z136" s="231"/>
      <c r="AA136" s="231"/>
      <c r="AB136" s="231"/>
    </row>
    <row r="137" spans="1:28" ht="15.75" customHeight="1">
      <c r="A137" s="231"/>
      <c r="B137" s="480"/>
      <c r="C137" s="480"/>
      <c r="D137" s="375"/>
      <c r="E137" s="375"/>
      <c r="F137" s="479"/>
      <c r="G137" s="479"/>
      <c r="H137" s="479"/>
      <c r="I137" s="479"/>
      <c r="J137" s="479"/>
      <c r="K137" s="479"/>
      <c r="L137" s="479"/>
      <c r="M137" s="479"/>
      <c r="N137" s="479"/>
      <c r="O137" s="479"/>
      <c r="P137" s="482"/>
      <c r="Q137" s="482"/>
      <c r="R137" s="482"/>
      <c r="S137" s="237"/>
      <c r="T137" s="237"/>
      <c r="U137" s="237"/>
      <c r="V137" s="237"/>
      <c r="W137" s="237"/>
      <c r="X137" s="237"/>
      <c r="Y137" s="237"/>
      <c r="Z137" s="231"/>
      <c r="AA137" s="231"/>
      <c r="AB137" s="231"/>
    </row>
    <row r="138" spans="1:28" ht="15.75" customHeight="1">
      <c r="A138" s="231"/>
      <c r="B138" s="480"/>
      <c r="C138" s="480"/>
      <c r="D138" s="375"/>
      <c r="E138" s="375"/>
      <c r="F138" s="479"/>
      <c r="G138" s="479"/>
      <c r="H138" s="479"/>
      <c r="I138" s="479"/>
      <c r="J138" s="479"/>
      <c r="K138" s="479"/>
      <c r="L138" s="479"/>
      <c r="M138" s="479"/>
      <c r="N138" s="479"/>
      <c r="O138" s="479"/>
      <c r="P138" s="482"/>
      <c r="Q138" s="482"/>
      <c r="R138" s="482"/>
      <c r="S138" s="237"/>
      <c r="T138" s="237"/>
      <c r="U138" s="237"/>
      <c r="V138" s="237"/>
      <c r="W138" s="237"/>
      <c r="X138" s="237"/>
      <c r="Y138" s="237"/>
      <c r="Z138" s="231"/>
      <c r="AA138" s="231"/>
      <c r="AB138" s="231"/>
    </row>
    <row r="139" spans="1:28" ht="15.75" customHeight="1">
      <c r="A139" s="231"/>
      <c r="B139" s="480"/>
      <c r="C139" s="480"/>
      <c r="D139" s="375"/>
      <c r="E139" s="375"/>
      <c r="F139" s="479"/>
      <c r="G139" s="479"/>
      <c r="H139" s="479"/>
      <c r="I139" s="479"/>
      <c r="J139" s="479"/>
      <c r="K139" s="479"/>
      <c r="L139" s="479"/>
      <c r="M139" s="479"/>
      <c r="N139" s="479"/>
      <c r="O139" s="479"/>
      <c r="P139" s="482"/>
      <c r="Q139" s="482"/>
      <c r="R139" s="482"/>
      <c r="S139" s="237"/>
      <c r="T139" s="237"/>
      <c r="U139" s="237"/>
      <c r="V139" s="237"/>
      <c r="W139" s="237"/>
      <c r="X139" s="237"/>
      <c r="Y139" s="237"/>
      <c r="Z139" s="231"/>
      <c r="AA139" s="231"/>
      <c r="AB139" s="231"/>
    </row>
    <row r="140" spans="1:28" ht="15.75" customHeight="1">
      <c r="A140" s="231"/>
      <c r="B140" s="480"/>
      <c r="C140" s="480"/>
      <c r="D140" s="375"/>
      <c r="E140" s="375"/>
      <c r="F140" s="479"/>
      <c r="G140" s="479"/>
      <c r="H140" s="479"/>
      <c r="I140" s="479"/>
      <c r="J140" s="479"/>
      <c r="K140" s="479"/>
      <c r="L140" s="479"/>
      <c r="M140" s="479"/>
      <c r="N140" s="479"/>
      <c r="O140" s="479"/>
      <c r="P140" s="482"/>
      <c r="Q140" s="482"/>
      <c r="R140" s="482"/>
      <c r="S140" s="237"/>
      <c r="T140" s="237"/>
      <c r="U140" s="237"/>
      <c r="V140" s="237"/>
      <c r="W140" s="237"/>
      <c r="X140" s="237"/>
      <c r="Y140" s="237"/>
      <c r="Z140" s="231"/>
      <c r="AA140" s="231"/>
      <c r="AB140" s="231"/>
    </row>
    <row r="141" spans="1:28" ht="15.75" customHeight="1">
      <c r="A141" s="231"/>
      <c r="B141" s="480"/>
      <c r="C141" s="480"/>
      <c r="D141" s="375"/>
      <c r="E141" s="375"/>
      <c r="F141" s="479"/>
      <c r="G141" s="479"/>
      <c r="H141" s="479"/>
      <c r="I141" s="479"/>
      <c r="J141" s="479"/>
      <c r="K141" s="479"/>
      <c r="L141" s="479"/>
      <c r="M141" s="479"/>
      <c r="N141" s="479"/>
      <c r="O141" s="479"/>
      <c r="P141" s="482"/>
      <c r="Q141" s="482"/>
      <c r="R141" s="482"/>
      <c r="S141" s="237"/>
      <c r="T141" s="237"/>
      <c r="U141" s="237"/>
      <c r="V141" s="237"/>
      <c r="W141" s="237"/>
      <c r="X141" s="237"/>
      <c r="Y141" s="237"/>
      <c r="Z141" s="231"/>
      <c r="AA141" s="231"/>
      <c r="AB141" s="231"/>
    </row>
    <row r="142" spans="1:28" ht="15.75" customHeight="1">
      <c r="A142" s="231"/>
      <c r="B142" s="480"/>
      <c r="C142" s="480"/>
      <c r="D142" s="375"/>
      <c r="E142" s="375"/>
      <c r="F142" s="479"/>
      <c r="G142" s="479"/>
      <c r="H142" s="479"/>
      <c r="I142" s="479"/>
      <c r="J142" s="479"/>
      <c r="K142" s="479"/>
      <c r="L142" s="479"/>
      <c r="M142" s="479"/>
      <c r="N142" s="479"/>
      <c r="O142" s="479"/>
      <c r="P142" s="482"/>
      <c r="Q142" s="482"/>
      <c r="R142" s="482"/>
      <c r="S142" s="237"/>
      <c r="T142" s="237"/>
      <c r="U142" s="237"/>
      <c r="V142" s="237"/>
      <c r="W142" s="237"/>
      <c r="X142" s="237"/>
      <c r="Y142" s="237"/>
      <c r="Z142" s="231"/>
      <c r="AA142" s="231"/>
      <c r="AB142" s="231"/>
    </row>
    <row r="143" spans="1:28" ht="15.75" customHeight="1">
      <c r="A143" s="231"/>
      <c r="B143" s="480"/>
      <c r="C143" s="480"/>
      <c r="D143" s="375"/>
      <c r="E143" s="375"/>
      <c r="F143" s="479"/>
      <c r="G143" s="479"/>
      <c r="H143" s="479"/>
      <c r="I143" s="479"/>
      <c r="J143" s="479"/>
      <c r="K143" s="479"/>
      <c r="L143" s="479"/>
      <c r="M143" s="479"/>
      <c r="N143" s="479"/>
      <c r="O143" s="479"/>
      <c r="P143" s="482"/>
      <c r="Q143" s="482"/>
      <c r="R143" s="482"/>
      <c r="S143" s="237"/>
      <c r="T143" s="237"/>
      <c r="U143" s="237"/>
      <c r="V143" s="237"/>
      <c r="W143" s="237"/>
      <c r="X143" s="237"/>
      <c r="Y143" s="237"/>
      <c r="Z143" s="231"/>
      <c r="AA143" s="231"/>
      <c r="AB143" s="231"/>
    </row>
    <row r="144" spans="1:28" ht="15.75" customHeight="1">
      <c r="A144" s="231"/>
      <c r="B144" s="480"/>
      <c r="C144" s="480"/>
      <c r="D144" s="375"/>
      <c r="E144" s="375"/>
      <c r="F144" s="479"/>
      <c r="G144" s="479"/>
      <c r="H144" s="479"/>
      <c r="I144" s="479"/>
      <c r="J144" s="479"/>
      <c r="K144" s="479"/>
      <c r="L144" s="479"/>
      <c r="M144" s="479"/>
      <c r="N144" s="479"/>
      <c r="O144" s="479"/>
      <c r="P144" s="482"/>
      <c r="Q144" s="482"/>
      <c r="R144" s="482"/>
      <c r="S144" s="237"/>
      <c r="T144" s="237"/>
      <c r="U144" s="237"/>
      <c r="V144" s="237"/>
      <c r="W144" s="237"/>
      <c r="X144" s="237"/>
      <c r="Y144" s="237"/>
      <c r="Z144" s="231"/>
      <c r="AA144" s="231"/>
      <c r="AB144" s="231"/>
    </row>
    <row r="145" spans="1:28" ht="15.75" customHeight="1">
      <c r="A145" s="231"/>
      <c r="B145" s="480"/>
      <c r="C145" s="480"/>
      <c r="D145" s="375"/>
      <c r="E145" s="375"/>
      <c r="F145" s="479"/>
      <c r="G145" s="479"/>
      <c r="H145" s="479"/>
      <c r="I145" s="479"/>
      <c r="J145" s="479"/>
      <c r="K145" s="479"/>
      <c r="L145" s="479"/>
      <c r="M145" s="479"/>
      <c r="N145" s="479"/>
      <c r="O145" s="479"/>
      <c r="P145" s="482"/>
      <c r="Q145" s="482"/>
      <c r="R145" s="482"/>
      <c r="S145" s="237"/>
      <c r="T145" s="237"/>
      <c r="U145" s="237"/>
      <c r="V145" s="237"/>
      <c r="W145" s="237"/>
      <c r="X145" s="237"/>
      <c r="Y145" s="237"/>
      <c r="Z145" s="231"/>
      <c r="AA145" s="231"/>
      <c r="AB145" s="231"/>
    </row>
    <row r="146" spans="1:28" ht="15.75" customHeight="1">
      <c r="A146" s="231"/>
      <c r="B146" s="480"/>
      <c r="C146" s="480"/>
      <c r="D146" s="375"/>
      <c r="E146" s="375"/>
      <c r="F146" s="479"/>
      <c r="G146" s="479"/>
      <c r="H146" s="479"/>
      <c r="I146" s="479"/>
      <c r="J146" s="479"/>
      <c r="K146" s="479"/>
      <c r="L146" s="479"/>
      <c r="M146" s="479"/>
      <c r="N146" s="479"/>
      <c r="O146" s="479"/>
      <c r="P146" s="482"/>
      <c r="Q146" s="482"/>
      <c r="R146" s="482"/>
      <c r="S146" s="237"/>
      <c r="T146" s="237"/>
      <c r="U146" s="237"/>
      <c r="V146" s="237"/>
      <c r="W146" s="237"/>
      <c r="X146" s="237"/>
      <c r="Y146" s="237"/>
      <c r="Z146" s="231"/>
      <c r="AA146" s="231"/>
      <c r="AB146" s="231"/>
    </row>
    <row r="147" spans="1:28" ht="15.75" customHeight="1">
      <c r="A147" s="231"/>
      <c r="B147" s="480"/>
      <c r="C147" s="480"/>
      <c r="D147" s="375"/>
      <c r="E147" s="375"/>
      <c r="F147" s="479"/>
      <c r="G147" s="479"/>
      <c r="H147" s="479"/>
      <c r="I147" s="479"/>
      <c r="J147" s="479"/>
      <c r="K147" s="479"/>
      <c r="L147" s="479"/>
      <c r="M147" s="479"/>
      <c r="N147" s="479"/>
      <c r="O147" s="479"/>
      <c r="P147" s="482"/>
      <c r="Q147" s="482"/>
      <c r="R147" s="482"/>
      <c r="S147" s="237"/>
      <c r="T147" s="237"/>
      <c r="U147" s="237"/>
      <c r="V147" s="237"/>
      <c r="W147" s="237"/>
      <c r="X147" s="237"/>
      <c r="Y147" s="237"/>
      <c r="Z147" s="231"/>
      <c r="AA147" s="231"/>
      <c r="AB147" s="231"/>
    </row>
    <row r="148" spans="1:28" ht="15.75" customHeight="1">
      <c r="A148" s="231"/>
      <c r="B148" s="480"/>
      <c r="C148" s="480"/>
      <c r="D148" s="375"/>
      <c r="E148" s="375"/>
      <c r="F148" s="479"/>
      <c r="G148" s="479"/>
      <c r="H148" s="479"/>
      <c r="I148" s="479"/>
      <c r="J148" s="479"/>
      <c r="K148" s="479"/>
      <c r="L148" s="479"/>
      <c r="M148" s="479"/>
      <c r="N148" s="479"/>
      <c r="O148" s="479"/>
      <c r="P148" s="482"/>
      <c r="Q148" s="482"/>
      <c r="R148" s="482"/>
      <c r="S148" s="237"/>
      <c r="T148" s="237"/>
      <c r="U148" s="237"/>
      <c r="V148" s="237"/>
      <c r="W148" s="237"/>
      <c r="X148" s="237"/>
      <c r="Y148" s="237"/>
      <c r="Z148" s="231"/>
      <c r="AA148" s="231"/>
      <c r="AB148" s="231"/>
    </row>
    <row r="149" spans="1:28" ht="15.75" customHeight="1">
      <c r="A149" s="231"/>
      <c r="B149" s="480"/>
      <c r="C149" s="480"/>
      <c r="D149" s="375"/>
      <c r="E149" s="375"/>
      <c r="F149" s="479"/>
      <c r="G149" s="479"/>
      <c r="H149" s="479"/>
      <c r="I149" s="479"/>
      <c r="J149" s="479"/>
      <c r="K149" s="479"/>
      <c r="L149" s="479"/>
      <c r="M149" s="479"/>
      <c r="N149" s="479"/>
      <c r="O149" s="479"/>
      <c r="P149" s="482"/>
      <c r="Q149" s="482"/>
      <c r="R149" s="482"/>
      <c r="S149" s="237"/>
      <c r="T149" s="237"/>
      <c r="U149" s="237"/>
      <c r="V149" s="237"/>
      <c r="W149" s="237"/>
      <c r="X149" s="237"/>
      <c r="Y149" s="237"/>
      <c r="Z149" s="231"/>
      <c r="AA149" s="231"/>
      <c r="AB149" s="231"/>
    </row>
    <row r="150" spans="1:28" ht="15.75" customHeight="1">
      <c r="A150" s="231"/>
      <c r="B150" s="480"/>
      <c r="C150" s="480"/>
      <c r="D150" s="375"/>
      <c r="E150" s="375"/>
      <c r="F150" s="479"/>
      <c r="G150" s="479"/>
      <c r="H150" s="479"/>
      <c r="I150" s="479"/>
      <c r="J150" s="479"/>
      <c r="K150" s="479"/>
      <c r="L150" s="479"/>
      <c r="M150" s="479"/>
      <c r="N150" s="479"/>
      <c r="O150" s="479"/>
      <c r="P150" s="482"/>
      <c r="Q150" s="482"/>
      <c r="R150" s="482"/>
      <c r="S150" s="237"/>
      <c r="T150" s="237"/>
      <c r="U150" s="237"/>
      <c r="V150" s="237"/>
      <c r="W150" s="237"/>
      <c r="X150" s="237"/>
      <c r="Y150" s="237"/>
      <c r="Z150" s="231"/>
      <c r="AA150" s="231"/>
      <c r="AB150" s="231"/>
    </row>
    <row r="151" spans="1:28" ht="15.75" customHeight="1">
      <c r="A151" s="231"/>
      <c r="B151" s="480"/>
      <c r="C151" s="480"/>
      <c r="D151" s="375"/>
      <c r="E151" s="375"/>
      <c r="F151" s="479"/>
      <c r="G151" s="479"/>
      <c r="H151" s="479"/>
      <c r="I151" s="479"/>
      <c r="J151" s="479"/>
      <c r="K151" s="479"/>
      <c r="L151" s="479"/>
      <c r="M151" s="479"/>
      <c r="N151" s="479"/>
      <c r="O151" s="479"/>
      <c r="P151" s="482"/>
      <c r="Q151" s="482"/>
      <c r="R151" s="482"/>
      <c r="S151" s="237"/>
      <c r="T151" s="237"/>
      <c r="U151" s="237"/>
      <c r="V151" s="237"/>
      <c r="W151" s="237"/>
      <c r="X151" s="237"/>
      <c r="Y151" s="237"/>
      <c r="Z151" s="231"/>
      <c r="AA151" s="231"/>
      <c r="AB151" s="231"/>
    </row>
    <row r="152" spans="1:28" ht="15.75" customHeight="1">
      <c r="A152" s="231"/>
      <c r="B152" s="480"/>
      <c r="C152" s="480"/>
      <c r="D152" s="375"/>
      <c r="E152" s="375"/>
      <c r="F152" s="479"/>
      <c r="G152" s="479"/>
      <c r="H152" s="479"/>
      <c r="I152" s="479"/>
      <c r="J152" s="479"/>
      <c r="K152" s="479"/>
      <c r="L152" s="479"/>
      <c r="M152" s="479"/>
      <c r="N152" s="479"/>
      <c r="O152" s="479"/>
      <c r="P152" s="482"/>
      <c r="Q152" s="482"/>
      <c r="R152" s="482"/>
      <c r="S152" s="237"/>
      <c r="T152" s="237"/>
      <c r="U152" s="237"/>
      <c r="V152" s="237"/>
      <c r="W152" s="237"/>
      <c r="X152" s="237"/>
      <c r="Y152" s="237"/>
      <c r="Z152" s="231"/>
      <c r="AA152" s="231"/>
      <c r="AB152" s="231"/>
    </row>
    <row r="153" spans="1:28" ht="15.75" customHeight="1">
      <c r="A153" s="231"/>
      <c r="B153" s="480"/>
      <c r="C153" s="480"/>
      <c r="D153" s="375"/>
      <c r="E153" s="375"/>
      <c r="F153" s="479"/>
      <c r="G153" s="479"/>
      <c r="H153" s="479"/>
      <c r="I153" s="479"/>
      <c r="J153" s="479"/>
      <c r="K153" s="479"/>
      <c r="L153" s="479"/>
      <c r="M153" s="479"/>
      <c r="N153" s="479"/>
      <c r="O153" s="479"/>
      <c r="P153" s="482"/>
      <c r="Q153" s="482"/>
      <c r="R153" s="482"/>
      <c r="S153" s="237"/>
      <c r="T153" s="237"/>
      <c r="U153" s="237"/>
      <c r="V153" s="237"/>
      <c r="W153" s="237"/>
      <c r="X153" s="237"/>
      <c r="Y153" s="237"/>
      <c r="Z153" s="231"/>
      <c r="AA153" s="231"/>
      <c r="AB153" s="231"/>
    </row>
    <row r="154" spans="1:28" ht="15.75" customHeight="1">
      <c r="A154" s="231"/>
      <c r="B154" s="480"/>
      <c r="C154" s="480"/>
      <c r="D154" s="375"/>
      <c r="E154" s="375"/>
      <c r="F154" s="479"/>
      <c r="G154" s="479"/>
      <c r="H154" s="479"/>
      <c r="I154" s="479"/>
      <c r="J154" s="479"/>
      <c r="K154" s="479"/>
      <c r="L154" s="479"/>
      <c r="M154" s="479"/>
      <c r="N154" s="479"/>
      <c r="O154" s="479"/>
      <c r="P154" s="482"/>
      <c r="Q154" s="482"/>
      <c r="R154" s="482"/>
      <c r="S154" s="237"/>
      <c r="T154" s="237"/>
      <c r="U154" s="237"/>
      <c r="V154" s="237"/>
      <c r="W154" s="237"/>
      <c r="X154" s="237"/>
      <c r="Y154" s="237"/>
      <c r="Z154" s="231"/>
      <c r="AA154" s="231"/>
      <c r="AB154" s="231"/>
    </row>
    <row r="155" spans="1:28" ht="15.75" customHeight="1">
      <c r="A155" s="231"/>
      <c r="B155" s="480"/>
      <c r="C155" s="480"/>
      <c r="D155" s="375"/>
      <c r="E155" s="375"/>
      <c r="F155" s="479"/>
      <c r="G155" s="479"/>
      <c r="H155" s="479"/>
      <c r="I155" s="479"/>
      <c r="J155" s="479"/>
      <c r="K155" s="479"/>
      <c r="L155" s="479"/>
      <c r="M155" s="479"/>
      <c r="N155" s="479"/>
      <c r="O155" s="479"/>
      <c r="P155" s="482"/>
      <c r="Q155" s="482"/>
      <c r="R155" s="482"/>
      <c r="S155" s="237"/>
      <c r="T155" s="237"/>
      <c r="U155" s="237"/>
      <c r="V155" s="237"/>
      <c r="W155" s="237"/>
      <c r="X155" s="237"/>
      <c r="Y155" s="237"/>
      <c r="Z155" s="231"/>
      <c r="AA155" s="231"/>
      <c r="AB155" s="231"/>
    </row>
    <row r="156" spans="1:28" ht="15.75" customHeight="1">
      <c r="A156" s="231"/>
      <c r="B156" s="480"/>
      <c r="C156" s="480"/>
      <c r="D156" s="375"/>
      <c r="E156" s="375"/>
      <c r="F156" s="479"/>
      <c r="G156" s="479"/>
      <c r="H156" s="479"/>
      <c r="I156" s="479"/>
      <c r="J156" s="479"/>
      <c r="K156" s="479"/>
      <c r="L156" s="479"/>
      <c r="M156" s="479"/>
      <c r="N156" s="479"/>
      <c r="O156" s="479"/>
      <c r="P156" s="482"/>
      <c r="Q156" s="482"/>
      <c r="R156" s="482"/>
      <c r="S156" s="237"/>
      <c r="T156" s="237"/>
      <c r="U156" s="237"/>
      <c r="V156" s="237"/>
      <c r="W156" s="237"/>
      <c r="X156" s="237"/>
      <c r="Y156" s="237"/>
      <c r="Z156" s="231"/>
      <c r="AA156" s="231"/>
      <c r="AB156" s="231"/>
    </row>
    <row r="157" spans="1:28" ht="15.75" customHeight="1">
      <c r="A157" s="231"/>
      <c r="B157" s="480"/>
      <c r="C157" s="480"/>
      <c r="D157" s="375"/>
      <c r="E157" s="375"/>
      <c r="F157" s="479"/>
      <c r="G157" s="479"/>
      <c r="H157" s="479"/>
      <c r="I157" s="479"/>
      <c r="J157" s="479"/>
      <c r="K157" s="479"/>
      <c r="L157" s="479"/>
      <c r="M157" s="479"/>
      <c r="N157" s="479"/>
      <c r="O157" s="479"/>
      <c r="P157" s="482"/>
      <c r="Q157" s="482"/>
      <c r="R157" s="482"/>
      <c r="S157" s="237"/>
      <c r="T157" s="237"/>
      <c r="U157" s="237"/>
      <c r="V157" s="237"/>
      <c r="W157" s="237"/>
      <c r="X157" s="237"/>
      <c r="Y157" s="237"/>
      <c r="Z157" s="231"/>
      <c r="AA157" s="231"/>
      <c r="AB157" s="231"/>
    </row>
    <row r="158" spans="1:28" ht="15.75" customHeight="1">
      <c r="A158" s="231"/>
      <c r="B158" s="480"/>
      <c r="C158" s="480"/>
      <c r="D158" s="375"/>
      <c r="E158" s="375"/>
      <c r="F158" s="479"/>
      <c r="G158" s="479"/>
      <c r="H158" s="479"/>
      <c r="I158" s="479"/>
      <c r="J158" s="479"/>
      <c r="K158" s="479"/>
      <c r="L158" s="479"/>
      <c r="M158" s="479"/>
      <c r="N158" s="479"/>
      <c r="O158" s="479"/>
      <c r="P158" s="482"/>
      <c r="Q158" s="482"/>
      <c r="R158" s="482"/>
      <c r="S158" s="237"/>
      <c r="T158" s="237"/>
      <c r="U158" s="237"/>
      <c r="V158" s="237"/>
      <c r="W158" s="237"/>
      <c r="X158" s="237"/>
      <c r="Y158" s="237"/>
      <c r="Z158" s="231"/>
      <c r="AA158" s="231"/>
      <c r="AB158" s="231"/>
    </row>
    <row r="159" spans="1:28" ht="15.75" customHeight="1">
      <c r="A159" s="231"/>
      <c r="B159" s="480"/>
      <c r="C159" s="480"/>
      <c r="D159" s="375"/>
      <c r="E159" s="375"/>
      <c r="F159" s="479"/>
      <c r="G159" s="479"/>
      <c r="H159" s="479"/>
      <c r="I159" s="479"/>
      <c r="J159" s="479"/>
      <c r="K159" s="479"/>
      <c r="L159" s="479"/>
      <c r="M159" s="479"/>
      <c r="N159" s="479"/>
      <c r="O159" s="479"/>
      <c r="P159" s="482"/>
      <c r="Q159" s="482"/>
      <c r="R159" s="482"/>
      <c r="S159" s="237"/>
      <c r="T159" s="237"/>
      <c r="U159" s="237"/>
      <c r="V159" s="237"/>
      <c r="W159" s="237"/>
      <c r="X159" s="237"/>
      <c r="Y159" s="237"/>
      <c r="Z159" s="231"/>
      <c r="AA159" s="231"/>
      <c r="AB159" s="231"/>
    </row>
    <row r="160" spans="1:28" ht="15.75" customHeight="1">
      <c r="A160" s="231"/>
      <c r="B160" s="480"/>
      <c r="C160" s="480"/>
      <c r="D160" s="375"/>
      <c r="E160" s="375"/>
      <c r="F160" s="479"/>
      <c r="G160" s="479"/>
      <c r="H160" s="479"/>
      <c r="I160" s="479"/>
      <c r="J160" s="479"/>
      <c r="K160" s="479"/>
      <c r="L160" s="479"/>
      <c r="M160" s="479"/>
      <c r="N160" s="479"/>
      <c r="O160" s="479"/>
      <c r="P160" s="482"/>
      <c r="Q160" s="482"/>
      <c r="R160" s="482"/>
      <c r="S160" s="237"/>
      <c r="T160" s="237"/>
      <c r="U160" s="237"/>
      <c r="V160" s="237"/>
      <c r="W160" s="237"/>
      <c r="X160" s="237"/>
      <c r="Y160" s="237"/>
      <c r="Z160" s="231"/>
      <c r="AA160" s="231"/>
      <c r="AB160" s="231"/>
    </row>
    <row r="161" spans="1:28" ht="15.75" customHeight="1">
      <c r="A161" s="231"/>
      <c r="B161" s="480"/>
      <c r="C161" s="480"/>
      <c r="D161" s="375"/>
      <c r="E161" s="375"/>
      <c r="F161" s="479"/>
      <c r="G161" s="479"/>
      <c r="H161" s="479"/>
      <c r="I161" s="479"/>
      <c r="J161" s="479"/>
      <c r="K161" s="479"/>
      <c r="L161" s="479"/>
      <c r="M161" s="479"/>
      <c r="N161" s="479"/>
      <c r="O161" s="479"/>
      <c r="P161" s="482"/>
      <c r="Q161" s="482"/>
      <c r="R161" s="482"/>
      <c r="S161" s="237"/>
      <c r="T161" s="237"/>
      <c r="U161" s="237"/>
      <c r="V161" s="237"/>
      <c r="W161" s="237"/>
      <c r="X161" s="237"/>
      <c r="Y161" s="237"/>
      <c r="Z161" s="231"/>
      <c r="AA161" s="231"/>
      <c r="AB161" s="231"/>
    </row>
    <row r="162" spans="1:28" ht="15.75" customHeight="1">
      <c r="A162" s="231"/>
      <c r="B162" s="480"/>
      <c r="C162" s="480"/>
      <c r="D162" s="375"/>
      <c r="E162" s="375"/>
      <c r="F162" s="479"/>
      <c r="G162" s="479"/>
      <c r="H162" s="479"/>
      <c r="I162" s="479"/>
      <c r="J162" s="479"/>
      <c r="K162" s="479"/>
      <c r="L162" s="479"/>
      <c r="M162" s="479"/>
      <c r="N162" s="479"/>
      <c r="O162" s="479"/>
      <c r="P162" s="482"/>
      <c r="Q162" s="482"/>
      <c r="R162" s="482"/>
      <c r="S162" s="237"/>
      <c r="T162" s="237"/>
      <c r="U162" s="237"/>
      <c r="V162" s="237"/>
      <c r="W162" s="237"/>
      <c r="X162" s="237"/>
      <c r="Y162" s="237"/>
      <c r="Z162" s="231"/>
      <c r="AA162" s="231"/>
      <c r="AB162" s="231"/>
    </row>
    <row r="163" spans="1:28" ht="15.75" customHeight="1">
      <c r="A163" s="231"/>
      <c r="B163" s="480"/>
      <c r="C163" s="480"/>
      <c r="D163" s="375"/>
      <c r="E163" s="375"/>
      <c r="F163" s="479"/>
      <c r="G163" s="479"/>
      <c r="H163" s="479"/>
      <c r="I163" s="479"/>
      <c r="J163" s="479"/>
      <c r="K163" s="479"/>
      <c r="L163" s="479"/>
      <c r="M163" s="479"/>
      <c r="N163" s="479"/>
      <c r="O163" s="479"/>
      <c r="P163" s="482"/>
      <c r="Q163" s="482"/>
      <c r="R163" s="482"/>
      <c r="S163" s="237"/>
      <c r="T163" s="237"/>
      <c r="U163" s="237"/>
      <c r="V163" s="237"/>
      <c r="W163" s="237"/>
      <c r="X163" s="237"/>
      <c r="Y163" s="237"/>
      <c r="Z163" s="231"/>
      <c r="AA163" s="231"/>
      <c r="AB163" s="231"/>
    </row>
    <row r="164" spans="1:28" ht="15.75" customHeight="1">
      <c r="A164" s="231"/>
      <c r="B164" s="480"/>
      <c r="C164" s="480"/>
      <c r="D164" s="375"/>
      <c r="E164" s="375"/>
      <c r="F164" s="479"/>
      <c r="G164" s="479"/>
      <c r="H164" s="479"/>
      <c r="I164" s="479"/>
      <c r="J164" s="479"/>
      <c r="K164" s="479"/>
      <c r="L164" s="479"/>
      <c r="M164" s="479"/>
      <c r="N164" s="479"/>
      <c r="O164" s="479"/>
      <c r="P164" s="482"/>
      <c r="Q164" s="482"/>
      <c r="R164" s="482"/>
      <c r="S164" s="237"/>
      <c r="T164" s="237"/>
      <c r="U164" s="237"/>
      <c r="V164" s="237"/>
      <c r="W164" s="237"/>
      <c r="X164" s="237"/>
      <c r="Y164" s="237"/>
      <c r="Z164" s="231"/>
      <c r="AA164" s="231"/>
      <c r="AB164" s="231"/>
    </row>
    <row r="165" spans="1:28" ht="15.75" customHeight="1">
      <c r="A165" s="231"/>
      <c r="B165" s="480"/>
      <c r="C165" s="480"/>
      <c r="D165" s="375"/>
      <c r="E165" s="375"/>
      <c r="F165" s="479"/>
      <c r="G165" s="479"/>
      <c r="H165" s="479"/>
      <c r="I165" s="479"/>
      <c r="J165" s="479"/>
      <c r="K165" s="479"/>
      <c r="L165" s="479"/>
      <c r="M165" s="479"/>
      <c r="N165" s="479"/>
      <c r="O165" s="479"/>
      <c r="P165" s="482"/>
      <c r="Q165" s="482"/>
      <c r="R165" s="482"/>
      <c r="S165" s="237"/>
      <c r="T165" s="237"/>
      <c r="U165" s="237"/>
      <c r="V165" s="237"/>
      <c r="W165" s="237"/>
      <c r="X165" s="237"/>
      <c r="Y165" s="237"/>
      <c r="Z165" s="231"/>
      <c r="AA165" s="231"/>
      <c r="AB165" s="231"/>
    </row>
    <row r="166" spans="1:28" ht="15.75" customHeight="1">
      <c r="A166" s="231"/>
      <c r="B166" s="480"/>
      <c r="C166" s="480"/>
      <c r="D166" s="375"/>
      <c r="E166" s="375"/>
      <c r="F166" s="479"/>
      <c r="G166" s="479"/>
      <c r="H166" s="479"/>
      <c r="I166" s="479"/>
      <c r="J166" s="479"/>
      <c r="K166" s="479"/>
      <c r="L166" s="479"/>
      <c r="M166" s="479"/>
      <c r="N166" s="479"/>
      <c r="O166" s="479"/>
      <c r="P166" s="482"/>
      <c r="Q166" s="482"/>
      <c r="R166" s="482"/>
      <c r="S166" s="237"/>
      <c r="T166" s="237"/>
      <c r="U166" s="237"/>
      <c r="V166" s="237"/>
      <c r="W166" s="237"/>
      <c r="X166" s="237"/>
      <c r="Y166" s="237"/>
      <c r="Z166" s="231"/>
      <c r="AA166" s="231"/>
      <c r="AB166" s="231"/>
    </row>
    <row r="167" spans="1:28" ht="15.75" customHeight="1">
      <c r="A167" s="231"/>
      <c r="B167" s="480"/>
      <c r="C167" s="480"/>
      <c r="D167" s="375"/>
      <c r="E167" s="375"/>
      <c r="F167" s="479"/>
      <c r="G167" s="479"/>
      <c r="H167" s="479"/>
      <c r="I167" s="479"/>
      <c r="J167" s="479"/>
      <c r="K167" s="479"/>
      <c r="L167" s="479"/>
      <c r="M167" s="479"/>
      <c r="N167" s="479"/>
      <c r="O167" s="479"/>
      <c r="P167" s="482"/>
      <c r="Q167" s="482"/>
      <c r="R167" s="482"/>
      <c r="S167" s="237"/>
      <c r="T167" s="237"/>
      <c r="U167" s="237"/>
      <c r="V167" s="237"/>
      <c r="W167" s="237"/>
      <c r="X167" s="237"/>
      <c r="Y167" s="237"/>
      <c r="Z167" s="231"/>
      <c r="AA167" s="231"/>
      <c r="AB167" s="231"/>
    </row>
    <row r="168" spans="1:28" ht="15.75" customHeight="1">
      <c r="A168" s="231"/>
      <c r="B168" s="480"/>
      <c r="C168" s="480"/>
      <c r="D168" s="375"/>
      <c r="E168" s="375"/>
      <c r="F168" s="479"/>
      <c r="G168" s="479"/>
      <c r="H168" s="479"/>
      <c r="I168" s="479"/>
      <c r="J168" s="479"/>
      <c r="K168" s="479"/>
      <c r="L168" s="479"/>
      <c r="M168" s="479"/>
      <c r="N168" s="479"/>
      <c r="O168" s="479"/>
      <c r="P168" s="482"/>
      <c r="Q168" s="482"/>
      <c r="R168" s="482"/>
      <c r="S168" s="237"/>
      <c r="T168" s="237"/>
      <c r="U168" s="237"/>
      <c r="V168" s="237"/>
      <c r="W168" s="237"/>
      <c r="X168" s="237"/>
      <c r="Y168" s="237"/>
      <c r="Z168" s="231"/>
      <c r="AA168" s="231"/>
      <c r="AB168" s="231"/>
    </row>
    <row r="169" spans="1:28" ht="15.75" customHeight="1">
      <c r="A169" s="231"/>
      <c r="B169" s="480"/>
      <c r="C169" s="480"/>
      <c r="D169" s="375"/>
      <c r="E169" s="375"/>
      <c r="F169" s="479"/>
      <c r="G169" s="479"/>
      <c r="H169" s="479"/>
      <c r="I169" s="479"/>
      <c r="J169" s="479"/>
      <c r="K169" s="479"/>
      <c r="L169" s="479"/>
      <c r="M169" s="479"/>
      <c r="N169" s="479"/>
      <c r="O169" s="479"/>
      <c r="P169" s="482"/>
      <c r="Q169" s="482"/>
      <c r="R169" s="482"/>
      <c r="S169" s="237"/>
      <c r="T169" s="237"/>
      <c r="U169" s="237"/>
      <c r="V169" s="237"/>
      <c r="W169" s="237"/>
      <c r="X169" s="237"/>
      <c r="Y169" s="237"/>
      <c r="Z169" s="231"/>
      <c r="AA169" s="231"/>
      <c r="AB169" s="231"/>
    </row>
    <row r="170" spans="1:28" ht="15.75" customHeight="1">
      <c r="A170" s="231"/>
      <c r="B170" s="480"/>
      <c r="C170" s="480"/>
      <c r="D170" s="375"/>
      <c r="E170" s="375"/>
      <c r="F170" s="479"/>
      <c r="G170" s="479"/>
      <c r="H170" s="479"/>
      <c r="I170" s="479"/>
      <c r="J170" s="479"/>
      <c r="K170" s="479"/>
      <c r="L170" s="479"/>
      <c r="M170" s="479"/>
      <c r="N170" s="479"/>
      <c r="O170" s="479"/>
      <c r="P170" s="482"/>
      <c r="Q170" s="482"/>
      <c r="R170" s="482"/>
      <c r="S170" s="237"/>
      <c r="T170" s="237"/>
      <c r="U170" s="237"/>
      <c r="V170" s="237"/>
      <c r="W170" s="237"/>
      <c r="X170" s="237"/>
      <c r="Y170" s="237"/>
      <c r="Z170" s="231"/>
      <c r="AA170" s="231"/>
      <c r="AB170" s="231"/>
    </row>
    <row r="171" spans="1:28" ht="15.75" customHeight="1">
      <c r="A171" s="231"/>
      <c r="B171" s="480"/>
      <c r="C171" s="480"/>
      <c r="D171" s="375"/>
      <c r="E171" s="375"/>
      <c r="F171" s="479"/>
      <c r="G171" s="479"/>
      <c r="H171" s="479"/>
      <c r="I171" s="479"/>
      <c r="J171" s="479"/>
      <c r="K171" s="479"/>
      <c r="L171" s="479"/>
      <c r="M171" s="479"/>
      <c r="N171" s="479"/>
      <c r="O171" s="479"/>
      <c r="P171" s="482"/>
      <c r="Q171" s="482"/>
      <c r="R171" s="482"/>
      <c r="S171" s="237"/>
      <c r="T171" s="237"/>
      <c r="U171" s="237"/>
      <c r="V171" s="237"/>
      <c r="W171" s="237"/>
      <c r="X171" s="237"/>
      <c r="Y171" s="237"/>
      <c r="Z171" s="231"/>
      <c r="AA171" s="231"/>
      <c r="AB171" s="231"/>
    </row>
    <row r="172" spans="1:28" ht="15.75" customHeight="1">
      <c r="A172" s="231"/>
      <c r="B172" s="480"/>
      <c r="C172" s="480"/>
      <c r="D172" s="375"/>
      <c r="E172" s="375"/>
      <c r="F172" s="479"/>
      <c r="G172" s="479"/>
      <c r="H172" s="479"/>
      <c r="I172" s="479"/>
      <c r="J172" s="479"/>
      <c r="K172" s="479"/>
      <c r="L172" s="479"/>
      <c r="M172" s="479"/>
      <c r="N172" s="479"/>
      <c r="O172" s="479"/>
      <c r="P172" s="482"/>
      <c r="Q172" s="482"/>
      <c r="R172" s="482"/>
      <c r="S172" s="237"/>
      <c r="T172" s="237"/>
      <c r="U172" s="237"/>
      <c r="V172" s="237"/>
      <c r="W172" s="237"/>
      <c r="X172" s="237"/>
      <c r="Y172" s="237"/>
      <c r="Z172" s="231"/>
      <c r="AA172" s="231"/>
      <c r="AB172" s="231"/>
    </row>
    <row r="173" spans="1:28" ht="15.75" customHeight="1">
      <c r="A173" s="231"/>
      <c r="B173" s="480"/>
      <c r="C173" s="480"/>
      <c r="D173" s="375"/>
      <c r="E173" s="375"/>
      <c r="F173" s="479"/>
      <c r="G173" s="479"/>
      <c r="H173" s="479"/>
      <c r="I173" s="479"/>
      <c r="J173" s="479"/>
      <c r="K173" s="479"/>
      <c r="L173" s="479"/>
      <c r="M173" s="479"/>
      <c r="N173" s="479"/>
      <c r="O173" s="479"/>
      <c r="P173" s="482"/>
      <c r="Q173" s="482"/>
      <c r="R173" s="482"/>
      <c r="S173" s="237"/>
      <c r="T173" s="237"/>
      <c r="U173" s="237"/>
      <c r="V173" s="237"/>
      <c r="W173" s="237"/>
      <c r="X173" s="237"/>
      <c r="Y173" s="237"/>
      <c r="Z173" s="231"/>
      <c r="AA173" s="231"/>
      <c r="AB173" s="231"/>
    </row>
    <row r="174" spans="1:28" ht="15.75" customHeight="1">
      <c r="A174" s="231"/>
      <c r="B174" s="480"/>
      <c r="C174" s="480"/>
      <c r="D174" s="375"/>
      <c r="E174" s="375"/>
      <c r="F174" s="479"/>
      <c r="G174" s="479"/>
      <c r="H174" s="479"/>
      <c r="I174" s="479"/>
      <c r="J174" s="479"/>
      <c r="K174" s="479"/>
      <c r="L174" s="479"/>
      <c r="M174" s="479"/>
      <c r="N174" s="479"/>
      <c r="O174" s="479"/>
      <c r="P174" s="482"/>
      <c r="Q174" s="482"/>
      <c r="R174" s="482"/>
      <c r="S174" s="237"/>
      <c r="T174" s="237"/>
      <c r="U174" s="237"/>
      <c r="V174" s="237"/>
      <c r="W174" s="237"/>
      <c r="X174" s="237"/>
      <c r="Y174" s="237"/>
      <c r="Z174" s="231"/>
      <c r="AA174" s="231"/>
      <c r="AB174" s="231"/>
    </row>
    <row r="175" spans="1:28" ht="15.75" customHeight="1">
      <c r="A175" s="231"/>
      <c r="B175" s="480"/>
      <c r="C175" s="480"/>
      <c r="D175" s="375"/>
      <c r="E175" s="375"/>
      <c r="F175" s="479"/>
      <c r="G175" s="479"/>
      <c r="H175" s="479"/>
      <c r="I175" s="479"/>
      <c r="J175" s="479"/>
      <c r="K175" s="479"/>
      <c r="L175" s="479"/>
      <c r="M175" s="479"/>
      <c r="N175" s="479"/>
      <c r="O175" s="479"/>
      <c r="P175" s="482"/>
      <c r="Q175" s="482"/>
      <c r="R175" s="482"/>
      <c r="S175" s="237"/>
      <c r="T175" s="237"/>
      <c r="U175" s="237"/>
      <c r="V175" s="237"/>
      <c r="W175" s="237"/>
      <c r="X175" s="237"/>
      <c r="Y175" s="237"/>
      <c r="Z175" s="231"/>
      <c r="AA175" s="231"/>
      <c r="AB175" s="231"/>
    </row>
    <row r="176" spans="1:28" ht="15.75" customHeight="1">
      <c r="A176" s="231"/>
      <c r="B176" s="480"/>
      <c r="C176" s="480"/>
      <c r="D176" s="375"/>
      <c r="E176" s="375"/>
      <c r="F176" s="479"/>
      <c r="G176" s="479"/>
      <c r="H176" s="479"/>
      <c r="I176" s="479"/>
      <c r="J176" s="479"/>
      <c r="K176" s="479"/>
      <c r="L176" s="479"/>
      <c r="M176" s="479"/>
      <c r="N176" s="479"/>
      <c r="O176" s="479"/>
      <c r="P176" s="482"/>
      <c r="Q176" s="482"/>
      <c r="R176" s="482"/>
      <c r="S176" s="237"/>
      <c r="T176" s="237"/>
      <c r="U176" s="237"/>
      <c r="V176" s="237"/>
      <c r="W176" s="237"/>
      <c r="X176" s="237"/>
      <c r="Y176" s="237"/>
      <c r="Z176" s="231"/>
      <c r="AA176" s="231"/>
      <c r="AB176" s="231"/>
    </row>
    <row r="177" spans="1:28" ht="15.75" customHeight="1">
      <c r="A177" s="231"/>
      <c r="B177" s="480"/>
      <c r="C177" s="480"/>
      <c r="D177" s="375"/>
      <c r="E177" s="375"/>
      <c r="F177" s="479"/>
      <c r="G177" s="479"/>
      <c r="H177" s="479"/>
      <c r="I177" s="479"/>
      <c r="J177" s="479"/>
      <c r="K177" s="479"/>
      <c r="L177" s="479"/>
      <c r="M177" s="479"/>
      <c r="N177" s="479"/>
      <c r="O177" s="479"/>
      <c r="P177" s="482"/>
      <c r="Q177" s="482"/>
      <c r="R177" s="482"/>
      <c r="S177" s="237"/>
      <c r="T177" s="237"/>
      <c r="U177" s="237"/>
      <c r="V177" s="237"/>
      <c r="W177" s="237"/>
      <c r="X177" s="237"/>
      <c r="Y177" s="237"/>
      <c r="Z177" s="231"/>
      <c r="AA177" s="231"/>
      <c r="AB177" s="231"/>
    </row>
    <row r="178" spans="1:28" ht="15.75" customHeight="1">
      <c r="A178" s="231"/>
      <c r="B178" s="480"/>
      <c r="C178" s="480"/>
      <c r="D178" s="375"/>
      <c r="E178" s="375"/>
      <c r="F178" s="479"/>
      <c r="G178" s="479"/>
      <c r="H178" s="479"/>
      <c r="I178" s="479"/>
      <c r="J178" s="479"/>
      <c r="K178" s="479"/>
      <c r="L178" s="479"/>
      <c r="M178" s="479"/>
      <c r="N178" s="479"/>
      <c r="O178" s="479"/>
      <c r="P178" s="482"/>
      <c r="Q178" s="482"/>
      <c r="R178" s="482"/>
      <c r="S178" s="237"/>
      <c r="T178" s="237"/>
      <c r="U178" s="237"/>
      <c r="V178" s="237"/>
      <c r="W178" s="237"/>
      <c r="X178" s="237"/>
      <c r="Y178" s="237"/>
      <c r="Z178" s="231"/>
      <c r="AA178" s="231"/>
      <c r="AB178" s="231"/>
    </row>
    <row r="179" spans="1:28" ht="15.75" customHeight="1">
      <c r="A179" s="231"/>
      <c r="B179" s="480"/>
      <c r="C179" s="480"/>
      <c r="D179" s="375"/>
      <c r="E179" s="375"/>
      <c r="F179" s="479"/>
      <c r="G179" s="479"/>
      <c r="H179" s="479"/>
      <c r="I179" s="479"/>
      <c r="J179" s="479"/>
      <c r="K179" s="479"/>
      <c r="L179" s="479"/>
      <c r="M179" s="479"/>
      <c r="N179" s="479"/>
      <c r="O179" s="479"/>
      <c r="P179" s="482"/>
      <c r="Q179" s="482"/>
      <c r="R179" s="482"/>
      <c r="S179" s="237"/>
      <c r="T179" s="237"/>
      <c r="U179" s="237"/>
      <c r="V179" s="237"/>
      <c r="W179" s="237"/>
      <c r="X179" s="237"/>
      <c r="Y179" s="237"/>
      <c r="Z179" s="231"/>
      <c r="AA179" s="231"/>
      <c r="AB179" s="231"/>
    </row>
    <row r="180" spans="1:28" ht="15.75" customHeight="1">
      <c r="A180" s="231"/>
      <c r="B180" s="480"/>
      <c r="C180" s="480"/>
      <c r="D180" s="375"/>
      <c r="E180" s="375"/>
      <c r="F180" s="479"/>
      <c r="G180" s="479"/>
      <c r="H180" s="479"/>
      <c r="I180" s="479"/>
      <c r="J180" s="479"/>
      <c r="K180" s="479"/>
      <c r="L180" s="479"/>
      <c r="M180" s="479"/>
      <c r="N180" s="479"/>
      <c r="O180" s="479"/>
      <c r="P180" s="482"/>
      <c r="Q180" s="482"/>
      <c r="R180" s="482"/>
      <c r="S180" s="237"/>
      <c r="T180" s="237"/>
      <c r="U180" s="237"/>
      <c r="V180" s="237"/>
      <c r="W180" s="237"/>
      <c r="X180" s="237"/>
      <c r="Y180" s="237"/>
      <c r="Z180" s="231"/>
      <c r="AA180" s="231"/>
      <c r="AB180" s="231"/>
    </row>
    <row r="181" spans="1:28" ht="15.75" customHeight="1">
      <c r="A181" s="231"/>
      <c r="B181" s="480"/>
      <c r="C181" s="480"/>
      <c r="D181" s="375"/>
      <c r="E181" s="375"/>
      <c r="F181" s="479"/>
      <c r="G181" s="479"/>
      <c r="H181" s="479"/>
      <c r="I181" s="479"/>
      <c r="J181" s="479"/>
      <c r="K181" s="479"/>
      <c r="L181" s="479"/>
      <c r="M181" s="479"/>
      <c r="N181" s="479"/>
      <c r="O181" s="479"/>
      <c r="P181" s="482"/>
      <c r="Q181" s="482"/>
      <c r="R181" s="482"/>
      <c r="S181" s="237"/>
      <c r="T181" s="237"/>
      <c r="U181" s="237"/>
      <c r="V181" s="237"/>
      <c r="W181" s="237"/>
      <c r="X181" s="237"/>
      <c r="Y181" s="237"/>
      <c r="Z181" s="231"/>
      <c r="AA181" s="231"/>
      <c r="AB181" s="231"/>
    </row>
    <row r="182" spans="1:28" ht="15.75" customHeight="1">
      <c r="A182" s="231"/>
      <c r="B182" s="480"/>
      <c r="C182" s="480"/>
      <c r="D182" s="375"/>
      <c r="E182" s="375"/>
      <c r="F182" s="479"/>
      <c r="G182" s="479"/>
      <c r="H182" s="479"/>
      <c r="I182" s="479"/>
      <c r="J182" s="479"/>
      <c r="K182" s="479"/>
      <c r="L182" s="479"/>
      <c r="M182" s="479"/>
      <c r="N182" s="479"/>
      <c r="O182" s="479"/>
      <c r="P182" s="482"/>
      <c r="Q182" s="482"/>
      <c r="R182" s="482"/>
      <c r="S182" s="237"/>
      <c r="T182" s="237"/>
      <c r="U182" s="237"/>
      <c r="V182" s="237"/>
      <c r="W182" s="237"/>
      <c r="X182" s="237"/>
      <c r="Y182" s="237"/>
      <c r="Z182" s="231"/>
      <c r="AA182" s="231"/>
      <c r="AB182" s="231"/>
    </row>
    <row r="183" spans="1:28" ht="15.75" customHeight="1">
      <c r="A183" s="231"/>
      <c r="B183" s="480"/>
      <c r="C183" s="480"/>
      <c r="D183" s="375"/>
      <c r="E183" s="375"/>
      <c r="F183" s="479"/>
      <c r="G183" s="479"/>
      <c r="H183" s="479"/>
      <c r="I183" s="479"/>
      <c r="J183" s="479"/>
      <c r="K183" s="479"/>
      <c r="L183" s="479"/>
      <c r="M183" s="479"/>
      <c r="N183" s="479"/>
      <c r="O183" s="479"/>
      <c r="P183" s="482"/>
      <c r="Q183" s="482"/>
      <c r="R183" s="482"/>
      <c r="S183" s="237"/>
      <c r="T183" s="237"/>
      <c r="U183" s="237"/>
      <c r="V183" s="237"/>
      <c r="W183" s="237"/>
      <c r="X183" s="237"/>
      <c r="Y183" s="237"/>
      <c r="Z183" s="231"/>
      <c r="AA183" s="231"/>
      <c r="AB183" s="231"/>
    </row>
    <row r="184" spans="1:28" ht="15.75" customHeight="1">
      <c r="A184" s="231"/>
      <c r="B184" s="480"/>
      <c r="C184" s="480"/>
      <c r="D184" s="375"/>
      <c r="E184" s="375"/>
      <c r="F184" s="479"/>
      <c r="G184" s="479"/>
      <c r="H184" s="479"/>
      <c r="I184" s="479"/>
      <c r="J184" s="479"/>
      <c r="K184" s="479"/>
      <c r="L184" s="479"/>
      <c r="M184" s="479"/>
      <c r="N184" s="479"/>
      <c r="O184" s="479"/>
      <c r="P184" s="482"/>
      <c r="Q184" s="482"/>
      <c r="R184" s="482"/>
      <c r="S184" s="237"/>
      <c r="T184" s="237"/>
      <c r="U184" s="237"/>
      <c r="V184" s="237"/>
      <c r="W184" s="237"/>
      <c r="X184" s="237"/>
      <c r="Y184" s="237"/>
      <c r="Z184" s="231"/>
      <c r="AA184" s="231"/>
      <c r="AB184" s="231"/>
    </row>
    <row r="185" spans="1:28" ht="15.75" customHeight="1">
      <c r="A185" s="231"/>
      <c r="B185" s="480"/>
      <c r="C185" s="480"/>
      <c r="D185" s="375"/>
      <c r="E185" s="375"/>
      <c r="F185" s="479"/>
      <c r="G185" s="479"/>
      <c r="H185" s="479"/>
      <c r="I185" s="479"/>
      <c r="J185" s="479"/>
      <c r="K185" s="479"/>
      <c r="L185" s="479"/>
      <c r="M185" s="479"/>
      <c r="N185" s="479"/>
      <c r="O185" s="479"/>
      <c r="P185" s="482"/>
      <c r="Q185" s="482"/>
      <c r="R185" s="482"/>
      <c r="S185" s="237"/>
      <c r="T185" s="237"/>
      <c r="U185" s="237"/>
      <c r="V185" s="237"/>
      <c r="W185" s="237"/>
      <c r="X185" s="237"/>
      <c r="Y185" s="237"/>
      <c r="Z185" s="231"/>
      <c r="AA185" s="231"/>
      <c r="AB185" s="231"/>
    </row>
    <row r="186" spans="1:28" ht="15.75" customHeight="1">
      <c r="A186" s="231"/>
      <c r="B186" s="480"/>
      <c r="C186" s="480"/>
      <c r="D186" s="375"/>
      <c r="E186" s="375"/>
      <c r="F186" s="479"/>
      <c r="G186" s="479"/>
      <c r="H186" s="479"/>
      <c r="I186" s="479"/>
      <c r="J186" s="479"/>
      <c r="K186" s="479"/>
      <c r="L186" s="479"/>
      <c r="M186" s="479"/>
      <c r="N186" s="479"/>
      <c r="O186" s="479"/>
      <c r="P186" s="482"/>
      <c r="Q186" s="482"/>
      <c r="R186" s="482"/>
      <c r="S186" s="237"/>
      <c r="T186" s="237"/>
      <c r="U186" s="237"/>
      <c r="V186" s="237"/>
      <c r="W186" s="237"/>
      <c r="X186" s="237"/>
      <c r="Y186" s="237"/>
      <c r="Z186" s="231"/>
      <c r="AA186" s="231"/>
      <c r="AB186" s="231"/>
    </row>
    <row r="187" spans="1:28" ht="15.75" customHeight="1">
      <c r="A187" s="231"/>
      <c r="B187" s="480"/>
      <c r="C187" s="480"/>
      <c r="D187" s="375"/>
      <c r="E187" s="375"/>
      <c r="F187" s="479"/>
      <c r="G187" s="479"/>
      <c r="H187" s="479"/>
      <c r="I187" s="479"/>
      <c r="J187" s="479"/>
      <c r="K187" s="479"/>
      <c r="L187" s="479"/>
      <c r="M187" s="479"/>
      <c r="N187" s="479"/>
      <c r="O187" s="479"/>
      <c r="P187" s="482"/>
      <c r="Q187" s="482"/>
      <c r="R187" s="482"/>
      <c r="S187" s="237"/>
      <c r="T187" s="237"/>
      <c r="U187" s="237"/>
      <c r="V187" s="237"/>
      <c r="W187" s="237"/>
      <c r="X187" s="237"/>
      <c r="Y187" s="237"/>
      <c r="Z187" s="231"/>
      <c r="AA187" s="231"/>
      <c r="AB187" s="231"/>
    </row>
    <row r="188" spans="1:28" ht="15.75" customHeight="1">
      <c r="A188" s="231"/>
      <c r="B188" s="480"/>
      <c r="C188" s="480"/>
      <c r="D188" s="375"/>
      <c r="E188" s="375"/>
      <c r="F188" s="479"/>
      <c r="G188" s="479"/>
      <c r="H188" s="479"/>
      <c r="I188" s="479"/>
      <c r="J188" s="479"/>
      <c r="K188" s="479"/>
      <c r="L188" s="479"/>
      <c r="M188" s="479"/>
      <c r="N188" s="479"/>
      <c r="O188" s="479"/>
      <c r="P188" s="482"/>
      <c r="Q188" s="482"/>
      <c r="R188" s="482"/>
      <c r="S188" s="237"/>
      <c r="T188" s="237"/>
      <c r="U188" s="237"/>
      <c r="V188" s="237"/>
      <c r="W188" s="237"/>
      <c r="X188" s="237"/>
      <c r="Y188" s="237"/>
      <c r="Z188" s="231"/>
      <c r="AA188" s="231"/>
      <c r="AB188" s="231"/>
    </row>
    <row r="189" spans="1:28" ht="15.75" customHeight="1">
      <c r="A189" s="231"/>
      <c r="B189" s="480"/>
      <c r="C189" s="480"/>
      <c r="D189" s="375"/>
      <c r="E189" s="375"/>
      <c r="F189" s="479"/>
      <c r="G189" s="479"/>
      <c r="H189" s="479"/>
      <c r="I189" s="479"/>
      <c r="J189" s="479"/>
      <c r="K189" s="479"/>
      <c r="L189" s="479"/>
      <c r="M189" s="479"/>
      <c r="N189" s="479"/>
      <c r="O189" s="479"/>
      <c r="P189" s="482"/>
      <c r="Q189" s="482"/>
      <c r="R189" s="482"/>
      <c r="S189" s="237"/>
      <c r="T189" s="237"/>
      <c r="U189" s="237"/>
      <c r="V189" s="237"/>
      <c r="W189" s="237"/>
      <c r="X189" s="237"/>
      <c r="Y189" s="237"/>
      <c r="Z189" s="231"/>
      <c r="AA189" s="231"/>
      <c r="AB189" s="231"/>
    </row>
    <row r="190" spans="1:28" ht="15.75" customHeight="1">
      <c r="A190" s="231"/>
      <c r="B190" s="480"/>
      <c r="C190" s="480"/>
      <c r="D190" s="375"/>
      <c r="E190" s="375"/>
      <c r="F190" s="479"/>
      <c r="G190" s="479"/>
      <c r="H190" s="479"/>
      <c r="I190" s="479"/>
      <c r="J190" s="479"/>
      <c r="K190" s="479"/>
      <c r="L190" s="479"/>
      <c r="M190" s="479"/>
      <c r="N190" s="479"/>
      <c r="O190" s="479"/>
      <c r="P190" s="482"/>
      <c r="Q190" s="482"/>
      <c r="R190" s="482"/>
      <c r="S190" s="237"/>
      <c r="T190" s="237"/>
      <c r="U190" s="237"/>
      <c r="V190" s="237"/>
      <c r="W190" s="237"/>
      <c r="X190" s="237"/>
      <c r="Y190" s="237"/>
      <c r="Z190" s="231"/>
      <c r="AA190" s="231"/>
      <c r="AB190" s="231"/>
    </row>
    <row r="191" spans="1:28" ht="15.75" customHeight="1">
      <c r="A191" s="231"/>
      <c r="B191" s="480"/>
      <c r="C191" s="480"/>
      <c r="D191" s="375"/>
      <c r="E191" s="375"/>
      <c r="F191" s="479"/>
      <c r="G191" s="479"/>
      <c r="H191" s="479"/>
      <c r="I191" s="479"/>
      <c r="J191" s="479"/>
      <c r="K191" s="479"/>
      <c r="L191" s="479"/>
      <c r="M191" s="479"/>
      <c r="N191" s="479"/>
      <c r="O191" s="479"/>
      <c r="P191" s="482"/>
      <c r="Q191" s="482"/>
      <c r="R191" s="482"/>
      <c r="S191" s="237"/>
      <c r="T191" s="237"/>
      <c r="U191" s="237"/>
      <c r="V191" s="237"/>
      <c r="W191" s="237"/>
      <c r="X191" s="237"/>
      <c r="Y191" s="237"/>
      <c r="Z191" s="231"/>
      <c r="AA191" s="231"/>
      <c r="AB191" s="231"/>
    </row>
    <row r="192" spans="1:28" ht="15.75" customHeight="1">
      <c r="A192" s="231"/>
      <c r="B192" s="480"/>
      <c r="C192" s="480"/>
      <c r="D192" s="375"/>
      <c r="E192" s="375"/>
      <c r="F192" s="479"/>
      <c r="G192" s="479"/>
      <c r="H192" s="479"/>
      <c r="I192" s="479"/>
      <c r="J192" s="479"/>
      <c r="K192" s="479"/>
      <c r="L192" s="479"/>
      <c r="M192" s="479"/>
      <c r="N192" s="479"/>
      <c r="O192" s="479"/>
      <c r="P192" s="482"/>
      <c r="Q192" s="482"/>
      <c r="R192" s="482"/>
      <c r="S192" s="237"/>
      <c r="T192" s="237"/>
      <c r="U192" s="237"/>
      <c r="V192" s="237"/>
      <c r="W192" s="237"/>
      <c r="X192" s="237"/>
      <c r="Y192" s="237"/>
      <c r="Z192" s="231"/>
      <c r="AA192" s="231"/>
      <c r="AB192" s="231"/>
    </row>
    <row r="193" spans="1:28" ht="15.75" customHeight="1">
      <c r="A193" s="231"/>
      <c r="B193" s="480"/>
      <c r="C193" s="480"/>
      <c r="D193" s="375"/>
      <c r="E193" s="375"/>
      <c r="F193" s="479"/>
      <c r="G193" s="479"/>
      <c r="H193" s="479"/>
      <c r="I193" s="479"/>
      <c r="J193" s="479"/>
      <c r="K193" s="479"/>
      <c r="L193" s="479"/>
      <c r="M193" s="479"/>
      <c r="N193" s="479"/>
      <c r="O193" s="479"/>
      <c r="P193" s="482"/>
      <c r="Q193" s="482"/>
      <c r="R193" s="482"/>
      <c r="S193" s="237"/>
      <c r="T193" s="237"/>
      <c r="U193" s="237"/>
      <c r="V193" s="237"/>
      <c r="W193" s="237"/>
      <c r="X193" s="237"/>
      <c r="Y193" s="237"/>
      <c r="Z193" s="231"/>
      <c r="AA193" s="231"/>
      <c r="AB193" s="231"/>
    </row>
    <row r="194" spans="1:28" ht="15.75" customHeight="1">
      <c r="A194" s="231"/>
      <c r="B194" s="480"/>
      <c r="C194" s="480"/>
      <c r="D194" s="375"/>
      <c r="E194" s="375"/>
      <c r="F194" s="479"/>
      <c r="G194" s="479"/>
      <c r="H194" s="479"/>
      <c r="I194" s="479"/>
      <c r="J194" s="479"/>
      <c r="K194" s="479"/>
      <c r="L194" s="479"/>
      <c r="M194" s="479"/>
      <c r="N194" s="479"/>
      <c r="O194" s="479"/>
      <c r="P194" s="482"/>
      <c r="Q194" s="482"/>
      <c r="R194" s="482"/>
      <c r="S194" s="237"/>
      <c r="T194" s="237"/>
      <c r="U194" s="237"/>
      <c r="V194" s="237"/>
      <c r="W194" s="237"/>
      <c r="X194" s="237"/>
      <c r="Y194" s="237"/>
      <c r="Z194" s="231"/>
      <c r="AA194" s="231"/>
      <c r="AB194" s="231"/>
    </row>
    <row r="195" spans="1:28" ht="15.75" customHeight="1">
      <c r="A195" s="231"/>
      <c r="B195" s="480"/>
      <c r="C195" s="480"/>
      <c r="D195" s="375"/>
      <c r="E195" s="375"/>
      <c r="F195" s="479"/>
      <c r="G195" s="479"/>
      <c r="H195" s="479"/>
      <c r="I195" s="479"/>
      <c r="J195" s="479"/>
      <c r="K195" s="479"/>
      <c r="L195" s="479"/>
      <c r="M195" s="479"/>
      <c r="N195" s="479"/>
      <c r="O195" s="479"/>
      <c r="P195" s="482"/>
      <c r="Q195" s="482"/>
      <c r="R195" s="482"/>
      <c r="S195" s="237"/>
      <c r="T195" s="237"/>
      <c r="U195" s="237"/>
      <c r="V195" s="237"/>
      <c r="W195" s="237"/>
      <c r="X195" s="237"/>
      <c r="Y195" s="237"/>
      <c r="Z195" s="231"/>
      <c r="AA195" s="231"/>
      <c r="AB195" s="231"/>
    </row>
    <row r="196" spans="1:28" ht="15.75" customHeight="1">
      <c r="A196" s="231"/>
      <c r="B196" s="480"/>
      <c r="C196" s="480"/>
      <c r="D196" s="375"/>
      <c r="E196" s="375"/>
      <c r="F196" s="479"/>
      <c r="G196" s="479"/>
      <c r="H196" s="479"/>
      <c r="I196" s="479"/>
      <c r="J196" s="479"/>
      <c r="K196" s="479"/>
      <c r="L196" s="479"/>
      <c r="M196" s="479"/>
      <c r="N196" s="479"/>
      <c r="O196" s="479"/>
      <c r="P196" s="482"/>
      <c r="Q196" s="482"/>
      <c r="R196" s="482"/>
      <c r="S196" s="237"/>
      <c r="T196" s="237"/>
      <c r="U196" s="237"/>
      <c r="V196" s="237"/>
      <c r="W196" s="237"/>
      <c r="X196" s="237"/>
      <c r="Y196" s="237"/>
      <c r="Z196" s="231"/>
      <c r="AA196" s="231"/>
      <c r="AB196" s="231"/>
    </row>
    <row r="197" spans="1:28" ht="15.75" customHeight="1">
      <c r="A197" s="231"/>
      <c r="B197" s="480"/>
      <c r="C197" s="480"/>
      <c r="D197" s="375"/>
      <c r="E197" s="375"/>
      <c r="F197" s="479"/>
      <c r="G197" s="479"/>
      <c r="H197" s="479"/>
      <c r="I197" s="479"/>
      <c r="J197" s="479"/>
      <c r="K197" s="479"/>
      <c r="L197" s="479"/>
      <c r="M197" s="479"/>
      <c r="N197" s="479"/>
      <c r="O197" s="479"/>
      <c r="P197" s="482"/>
      <c r="Q197" s="482"/>
      <c r="R197" s="482"/>
      <c r="S197" s="237"/>
      <c r="T197" s="237"/>
      <c r="U197" s="237"/>
      <c r="V197" s="237"/>
      <c r="W197" s="237"/>
      <c r="X197" s="237"/>
      <c r="Y197" s="237"/>
      <c r="Z197" s="231"/>
      <c r="AA197" s="231"/>
      <c r="AB197" s="231"/>
    </row>
    <row r="198" spans="1:28" ht="15.75" customHeight="1">
      <c r="A198" s="231"/>
      <c r="B198" s="480"/>
      <c r="C198" s="480"/>
      <c r="D198" s="375"/>
      <c r="E198" s="375"/>
      <c r="F198" s="479"/>
      <c r="G198" s="479"/>
      <c r="H198" s="479"/>
      <c r="I198" s="479"/>
      <c r="J198" s="479"/>
      <c r="K198" s="479"/>
      <c r="L198" s="479"/>
      <c r="M198" s="479"/>
      <c r="N198" s="479"/>
      <c r="O198" s="479"/>
      <c r="P198" s="482"/>
      <c r="Q198" s="482"/>
      <c r="R198" s="482"/>
      <c r="S198" s="237"/>
      <c r="T198" s="237"/>
      <c r="U198" s="237"/>
      <c r="V198" s="237"/>
      <c r="W198" s="237"/>
      <c r="X198" s="237"/>
      <c r="Y198" s="237"/>
      <c r="Z198" s="231"/>
      <c r="AA198" s="231"/>
      <c r="AB198" s="231"/>
    </row>
    <row r="199" spans="1:28" ht="15.75" customHeight="1">
      <c r="A199" s="231"/>
      <c r="B199" s="480"/>
      <c r="C199" s="480"/>
      <c r="D199" s="375"/>
      <c r="E199" s="375"/>
      <c r="F199" s="479"/>
      <c r="G199" s="479"/>
      <c r="H199" s="479"/>
      <c r="I199" s="479"/>
      <c r="J199" s="479"/>
      <c r="K199" s="479"/>
      <c r="L199" s="479"/>
      <c r="M199" s="479"/>
      <c r="N199" s="479"/>
      <c r="O199" s="479"/>
      <c r="P199" s="482"/>
      <c r="Q199" s="482"/>
      <c r="R199" s="482"/>
      <c r="S199" s="237"/>
      <c r="T199" s="237"/>
      <c r="U199" s="237"/>
      <c r="V199" s="237"/>
      <c r="W199" s="237"/>
      <c r="X199" s="237"/>
      <c r="Y199" s="237"/>
      <c r="Z199" s="231"/>
      <c r="AA199" s="231"/>
      <c r="AB199" s="231"/>
    </row>
    <row r="200" spans="1:28" ht="15.75" customHeight="1">
      <c r="A200" s="231"/>
      <c r="B200" s="480"/>
      <c r="C200" s="480"/>
      <c r="D200" s="375"/>
      <c r="E200" s="375"/>
      <c r="F200" s="479"/>
      <c r="G200" s="479"/>
      <c r="H200" s="479"/>
      <c r="I200" s="479"/>
      <c r="J200" s="479"/>
      <c r="K200" s="479"/>
      <c r="L200" s="479"/>
      <c r="M200" s="479"/>
      <c r="N200" s="479"/>
      <c r="O200" s="479"/>
      <c r="P200" s="482"/>
      <c r="Q200" s="482"/>
      <c r="R200" s="482"/>
      <c r="S200" s="237"/>
      <c r="T200" s="237"/>
      <c r="U200" s="237"/>
      <c r="V200" s="237"/>
      <c r="W200" s="237"/>
      <c r="X200" s="237"/>
      <c r="Y200" s="237"/>
      <c r="Z200" s="231"/>
      <c r="AA200" s="231"/>
      <c r="AB200" s="231"/>
    </row>
    <row r="201" spans="1:28" ht="15.75" customHeight="1">
      <c r="A201" s="231"/>
      <c r="B201" s="480"/>
      <c r="C201" s="480"/>
      <c r="D201" s="375"/>
      <c r="E201" s="375"/>
      <c r="F201" s="479"/>
      <c r="G201" s="479"/>
      <c r="H201" s="479"/>
      <c r="I201" s="479"/>
      <c r="J201" s="479"/>
      <c r="K201" s="479"/>
      <c r="L201" s="479"/>
      <c r="M201" s="479"/>
      <c r="N201" s="479"/>
      <c r="O201" s="479"/>
      <c r="P201" s="482"/>
      <c r="Q201" s="482"/>
      <c r="R201" s="482"/>
      <c r="S201" s="237"/>
      <c r="T201" s="237"/>
      <c r="U201" s="237"/>
      <c r="V201" s="237"/>
      <c r="W201" s="237"/>
      <c r="X201" s="237"/>
      <c r="Y201" s="237"/>
      <c r="Z201" s="231"/>
      <c r="AA201" s="231"/>
      <c r="AB201" s="231"/>
    </row>
    <row r="202" spans="1:28" ht="15.75" customHeight="1">
      <c r="A202" s="231"/>
      <c r="B202" s="480"/>
      <c r="C202" s="480"/>
      <c r="D202" s="375"/>
      <c r="E202" s="375"/>
      <c r="F202" s="479"/>
      <c r="G202" s="479"/>
      <c r="H202" s="479"/>
      <c r="I202" s="479"/>
      <c r="J202" s="479"/>
      <c r="K202" s="479"/>
      <c r="L202" s="479"/>
      <c r="M202" s="479"/>
      <c r="N202" s="479"/>
      <c r="O202" s="479"/>
      <c r="P202" s="482"/>
      <c r="Q202" s="482"/>
      <c r="R202" s="482"/>
      <c r="S202" s="237"/>
      <c r="T202" s="237"/>
      <c r="U202" s="237"/>
      <c r="V202" s="237"/>
      <c r="W202" s="237"/>
      <c r="X202" s="237"/>
      <c r="Y202" s="237"/>
      <c r="Z202" s="231"/>
      <c r="AA202" s="231"/>
      <c r="AB202" s="231"/>
    </row>
    <row r="203" spans="1:28" ht="15.75" customHeight="1">
      <c r="A203" s="231"/>
      <c r="B203" s="480"/>
      <c r="C203" s="480"/>
      <c r="D203" s="375"/>
      <c r="E203" s="375"/>
      <c r="F203" s="479"/>
      <c r="G203" s="479"/>
      <c r="H203" s="479"/>
      <c r="I203" s="479"/>
      <c r="J203" s="479"/>
      <c r="K203" s="479"/>
      <c r="L203" s="479"/>
      <c r="M203" s="479"/>
      <c r="N203" s="479"/>
      <c r="O203" s="479"/>
      <c r="P203" s="482"/>
      <c r="Q203" s="482"/>
      <c r="R203" s="482"/>
      <c r="S203" s="237"/>
      <c r="T203" s="237"/>
      <c r="U203" s="237"/>
      <c r="V203" s="237"/>
      <c r="W203" s="237"/>
      <c r="X203" s="237"/>
      <c r="Y203" s="237"/>
      <c r="Z203" s="231"/>
      <c r="AA203" s="231"/>
      <c r="AB203" s="231"/>
    </row>
    <row r="204" spans="1:28" ht="15.75" customHeight="1">
      <c r="A204" s="231"/>
      <c r="B204" s="480"/>
      <c r="C204" s="480"/>
      <c r="D204" s="375"/>
      <c r="E204" s="375"/>
      <c r="F204" s="479"/>
      <c r="G204" s="479"/>
      <c r="H204" s="479"/>
      <c r="I204" s="479"/>
      <c r="J204" s="479"/>
      <c r="K204" s="479"/>
      <c r="L204" s="479"/>
      <c r="M204" s="479"/>
      <c r="N204" s="479"/>
      <c r="O204" s="479"/>
      <c r="P204" s="482"/>
      <c r="Q204" s="482"/>
      <c r="R204" s="482"/>
      <c r="S204" s="237"/>
      <c r="T204" s="237"/>
      <c r="U204" s="237"/>
      <c r="V204" s="237"/>
      <c r="W204" s="237"/>
      <c r="X204" s="237"/>
      <c r="Y204" s="237"/>
      <c r="Z204" s="231"/>
      <c r="AA204" s="231"/>
      <c r="AB204" s="231"/>
    </row>
    <row r="205" spans="1:28" ht="15.75" customHeight="1">
      <c r="A205" s="231"/>
      <c r="B205" s="480"/>
      <c r="C205" s="480"/>
      <c r="D205" s="375"/>
      <c r="E205" s="375"/>
      <c r="F205" s="479"/>
      <c r="G205" s="479"/>
      <c r="H205" s="479"/>
      <c r="I205" s="479"/>
      <c r="J205" s="479"/>
      <c r="K205" s="479"/>
      <c r="L205" s="479"/>
      <c r="M205" s="479"/>
      <c r="N205" s="479"/>
      <c r="O205" s="479"/>
      <c r="P205" s="482"/>
      <c r="Q205" s="482"/>
      <c r="R205" s="482"/>
      <c r="S205" s="237"/>
      <c r="T205" s="237"/>
      <c r="U205" s="237"/>
      <c r="V205" s="237"/>
      <c r="W205" s="237"/>
      <c r="X205" s="237"/>
      <c r="Y205" s="237"/>
      <c r="Z205" s="231"/>
      <c r="AA205" s="231"/>
      <c r="AB205" s="231"/>
    </row>
    <row r="206" spans="1:28" ht="15.75" customHeight="1">
      <c r="A206" s="231"/>
      <c r="B206" s="480"/>
      <c r="C206" s="480"/>
      <c r="D206" s="375"/>
      <c r="E206" s="375"/>
      <c r="F206" s="479"/>
      <c r="G206" s="479"/>
      <c r="H206" s="479"/>
      <c r="I206" s="479"/>
      <c r="J206" s="479"/>
      <c r="K206" s="479"/>
      <c r="L206" s="479"/>
      <c r="M206" s="479"/>
      <c r="N206" s="479"/>
      <c r="O206" s="479"/>
      <c r="P206" s="482"/>
      <c r="Q206" s="482"/>
      <c r="R206" s="482"/>
      <c r="S206" s="237"/>
      <c r="T206" s="237"/>
      <c r="U206" s="237"/>
      <c r="V206" s="237"/>
      <c r="W206" s="237"/>
      <c r="X206" s="237"/>
      <c r="Y206" s="237"/>
      <c r="Z206" s="231"/>
      <c r="AA206" s="231"/>
      <c r="AB206" s="231"/>
    </row>
    <row r="207" spans="1:28" ht="15.75" customHeight="1">
      <c r="A207" s="231"/>
      <c r="B207" s="480"/>
      <c r="C207" s="480"/>
      <c r="D207" s="375"/>
      <c r="E207" s="375"/>
      <c r="F207" s="479"/>
      <c r="G207" s="479"/>
      <c r="H207" s="479"/>
      <c r="I207" s="479"/>
      <c r="J207" s="479"/>
      <c r="K207" s="479"/>
      <c r="L207" s="479"/>
      <c r="M207" s="479"/>
      <c r="N207" s="479"/>
      <c r="O207" s="479"/>
      <c r="P207" s="482"/>
      <c r="Q207" s="482"/>
      <c r="R207" s="482"/>
      <c r="S207" s="237"/>
      <c r="T207" s="237"/>
      <c r="U207" s="237"/>
      <c r="V207" s="237"/>
      <c r="W207" s="237"/>
      <c r="X207" s="237"/>
      <c r="Y207" s="237"/>
      <c r="Z207" s="231"/>
      <c r="AA207" s="231"/>
      <c r="AB207" s="231"/>
    </row>
    <row r="208" spans="1:28" ht="15.75" customHeight="1">
      <c r="A208" s="231"/>
      <c r="B208" s="480"/>
      <c r="C208" s="480"/>
      <c r="D208" s="375"/>
      <c r="E208" s="375"/>
      <c r="F208" s="479"/>
      <c r="G208" s="479"/>
      <c r="H208" s="479"/>
      <c r="I208" s="479"/>
      <c r="J208" s="479"/>
      <c r="K208" s="479"/>
      <c r="L208" s="479"/>
      <c r="M208" s="479"/>
      <c r="N208" s="479"/>
      <c r="O208" s="479"/>
      <c r="P208" s="482"/>
      <c r="Q208" s="482"/>
      <c r="R208" s="482"/>
      <c r="S208" s="237"/>
      <c r="T208" s="237"/>
      <c r="U208" s="237"/>
      <c r="V208" s="237"/>
      <c r="W208" s="237"/>
      <c r="X208" s="237"/>
      <c r="Y208" s="237"/>
      <c r="Z208" s="231"/>
      <c r="AA208" s="231"/>
      <c r="AB208" s="231"/>
    </row>
    <row r="209" spans="1:28" ht="15.75" customHeight="1">
      <c r="A209" s="231"/>
      <c r="B209" s="480"/>
      <c r="C209" s="480"/>
      <c r="D209" s="375"/>
      <c r="E209" s="375"/>
      <c r="F209" s="479"/>
      <c r="G209" s="479"/>
      <c r="H209" s="479"/>
      <c r="I209" s="479"/>
      <c r="J209" s="479"/>
      <c r="K209" s="479"/>
      <c r="L209" s="479"/>
      <c r="M209" s="479"/>
      <c r="N209" s="479"/>
      <c r="O209" s="479"/>
      <c r="P209" s="482"/>
      <c r="Q209" s="482"/>
      <c r="R209" s="482"/>
      <c r="S209" s="237"/>
      <c r="T209" s="237"/>
      <c r="U209" s="237"/>
      <c r="V209" s="237"/>
      <c r="W209" s="237"/>
      <c r="X209" s="237"/>
      <c r="Y209" s="237"/>
      <c r="Z209" s="231"/>
      <c r="AA209" s="231"/>
      <c r="AB209" s="231"/>
    </row>
    <row r="210" spans="1:28" ht="15.75" customHeight="1">
      <c r="A210" s="231"/>
      <c r="B210" s="480"/>
      <c r="C210" s="480"/>
      <c r="D210" s="375"/>
      <c r="E210" s="375"/>
      <c r="F210" s="479"/>
      <c r="G210" s="479"/>
      <c r="H210" s="479"/>
      <c r="I210" s="479"/>
      <c r="J210" s="479"/>
      <c r="K210" s="479"/>
      <c r="L210" s="479"/>
      <c r="M210" s="479"/>
      <c r="N210" s="479"/>
      <c r="O210" s="479"/>
      <c r="P210" s="482"/>
      <c r="Q210" s="482"/>
      <c r="R210" s="482"/>
      <c r="S210" s="237"/>
      <c r="T210" s="237"/>
      <c r="U210" s="237"/>
      <c r="V210" s="237"/>
      <c r="W210" s="237"/>
      <c r="X210" s="237"/>
      <c r="Y210" s="237"/>
      <c r="Z210" s="231"/>
      <c r="AA210" s="231"/>
      <c r="AB210" s="231"/>
    </row>
    <row r="211" spans="1:28" ht="15.75" customHeight="1">
      <c r="A211" s="231"/>
      <c r="B211" s="480"/>
      <c r="C211" s="480"/>
      <c r="D211" s="375"/>
      <c r="E211" s="375"/>
      <c r="F211" s="479"/>
      <c r="G211" s="479"/>
      <c r="H211" s="479"/>
      <c r="I211" s="479"/>
      <c r="J211" s="479"/>
      <c r="K211" s="479"/>
      <c r="L211" s="479"/>
      <c r="M211" s="479"/>
      <c r="N211" s="479"/>
      <c r="O211" s="479"/>
      <c r="P211" s="482"/>
      <c r="Q211" s="482"/>
      <c r="R211" s="482"/>
      <c r="S211" s="237"/>
      <c r="T211" s="237"/>
      <c r="U211" s="237"/>
      <c r="V211" s="237"/>
      <c r="W211" s="237"/>
      <c r="X211" s="237"/>
      <c r="Y211" s="237"/>
      <c r="Z211" s="231"/>
      <c r="AA211" s="231"/>
      <c r="AB211" s="231"/>
    </row>
    <row r="212" spans="1:28" ht="15.75" customHeight="1">
      <c r="A212" s="231"/>
      <c r="B212" s="480"/>
      <c r="C212" s="480"/>
      <c r="D212" s="375"/>
      <c r="E212" s="375"/>
      <c r="F212" s="479"/>
      <c r="G212" s="479"/>
      <c r="H212" s="479"/>
      <c r="I212" s="479"/>
      <c r="J212" s="479"/>
      <c r="K212" s="479"/>
      <c r="L212" s="479"/>
      <c r="M212" s="479"/>
      <c r="N212" s="479"/>
      <c r="O212" s="479"/>
      <c r="P212" s="482"/>
      <c r="Q212" s="482"/>
      <c r="R212" s="482"/>
      <c r="S212" s="237"/>
      <c r="T212" s="237"/>
      <c r="U212" s="237"/>
      <c r="V212" s="237"/>
      <c r="W212" s="237"/>
      <c r="X212" s="237"/>
      <c r="Y212" s="237"/>
      <c r="Z212" s="231"/>
      <c r="AA212" s="231"/>
      <c r="AB212" s="231"/>
    </row>
    <row r="213" spans="1:28" ht="15.75" customHeight="1">
      <c r="A213" s="231"/>
      <c r="B213" s="480"/>
      <c r="C213" s="480"/>
      <c r="D213" s="375"/>
      <c r="E213" s="375"/>
      <c r="F213" s="479"/>
      <c r="G213" s="479"/>
      <c r="H213" s="479"/>
      <c r="I213" s="479"/>
      <c r="J213" s="479"/>
      <c r="K213" s="479"/>
      <c r="L213" s="479"/>
      <c r="M213" s="479"/>
      <c r="N213" s="479"/>
      <c r="O213" s="479"/>
      <c r="P213" s="482"/>
      <c r="Q213" s="482"/>
      <c r="R213" s="482"/>
      <c r="S213" s="237"/>
      <c r="T213" s="237"/>
      <c r="U213" s="237"/>
      <c r="V213" s="237"/>
      <c r="W213" s="237"/>
      <c r="X213" s="237"/>
      <c r="Y213" s="237"/>
      <c r="Z213" s="231"/>
      <c r="AA213" s="231"/>
      <c r="AB213" s="231"/>
    </row>
    <row r="214" spans="1:28" ht="15.75" customHeight="1">
      <c r="A214" s="231"/>
      <c r="B214" s="480"/>
      <c r="C214" s="480"/>
      <c r="D214" s="375"/>
      <c r="E214" s="375"/>
      <c r="F214" s="479"/>
      <c r="G214" s="479"/>
      <c r="H214" s="479"/>
      <c r="I214" s="479"/>
      <c r="J214" s="479"/>
      <c r="K214" s="479"/>
      <c r="L214" s="479"/>
      <c r="M214" s="479"/>
      <c r="N214" s="479"/>
      <c r="O214" s="479"/>
      <c r="P214" s="482"/>
      <c r="Q214" s="482"/>
      <c r="R214" s="482"/>
      <c r="S214" s="237"/>
      <c r="T214" s="237"/>
      <c r="U214" s="237"/>
      <c r="V214" s="237"/>
      <c r="W214" s="237"/>
      <c r="X214" s="237"/>
      <c r="Y214" s="237"/>
      <c r="Z214" s="231"/>
      <c r="AA214" s="231"/>
      <c r="AB214" s="231"/>
    </row>
    <row r="215" spans="1:28" ht="15.75" customHeight="1">
      <c r="A215" s="231"/>
      <c r="B215" s="480"/>
      <c r="C215" s="480"/>
      <c r="D215" s="375"/>
      <c r="E215" s="375"/>
      <c r="F215" s="479"/>
      <c r="G215" s="479"/>
      <c r="H215" s="479"/>
      <c r="I215" s="479"/>
      <c r="J215" s="479"/>
      <c r="K215" s="479"/>
      <c r="L215" s="479"/>
      <c r="M215" s="479"/>
      <c r="N215" s="479"/>
      <c r="O215" s="479"/>
      <c r="P215" s="482"/>
      <c r="Q215" s="482"/>
      <c r="R215" s="482"/>
      <c r="S215" s="237"/>
      <c r="T215" s="237"/>
      <c r="U215" s="237"/>
      <c r="V215" s="237"/>
      <c r="W215" s="237"/>
      <c r="X215" s="237"/>
      <c r="Y215" s="237"/>
      <c r="Z215" s="231"/>
      <c r="AA215" s="231"/>
      <c r="AB215" s="231"/>
    </row>
    <row r="216" spans="1:28" ht="15.75" customHeight="1">
      <c r="A216" s="231"/>
      <c r="B216" s="480"/>
      <c r="C216" s="480"/>
      <c r="D216" s="375"/>
      <c r="E216" s="375"/>
      <c r="F216" s="479"/>
      <c r="G216" s="479"/>
      <c r="H216" s="479"/>
      <c r="I216" s="479"/>
      <c r="J216" s="479"/>
      <c r="K216" s="479"/>
      <c r="L216" s="479"/>
      <c r="M216" s="479"/>
      <c r="N216" s="479"/>
      <c r="O216" s="479"/>
      <c r="P216" s="482"/>
      <c r="Q216" s="482"/>
      <c r="R216" s="482"/>
      <c r="S216" s="237"/>
      <c r="T216" s="237"/>
      <c r="U216" s="237"/>
      <c r="V216" s="237"/>
      <c r="W216" s="237"/>
      <c r="X216" s="237"/>
      <c r="Y216" s="237"/>
      <c r="Z216" s="231"/>
      <c r="AA216" s="231"/>
      <c r="AB216" s="231"/>
    </row>
    <row r="217" spans="1:28" ht="15.75" customHeight="1">
      <c r="A217" s="231"/>
      <c r="B217" s="480"/>
      <c r="C217" s="480"/>
      <c r="D217" s="375"/>
      <c r="E217" s="375"/>
      <c r="F217" s="479"/>
      <c r="G217" s="479"/>
      <c r="H217" s="479"/>
      <c r="I217" s="479"/>
      <c r="J217" s="479"/>
      <c r="K217" s="479"/>
      <c r="L217" s="479"/>
      <c r="M217" s="479"/>
      <c r="N217" s="479"/>
      <c r="O217" s="479"/>
      <c r="P217" s="482"/>
      <c r="Q217" s="482"/>
      <c r="R217" s="482"/>
      <c r="S217" s="237"/>
      <c r="T217" s="237"/>
      <c r="U217" s="237"/>
      <c r="V217" s="237"/>
      <c r="W217" s="237"/>
      <c r="X217" s="237"/>
      <c r="Y217" s="237"/>
      <c r="Z217" s="231"/>
      <c r="AA217" s="231"/>
      <c r="AB217" s="231"/>
    </row>
    <row r="218" spans="1:28" ht="15.75" customHeight="1">
      <c r="A218" s="231"/>
      <c r="B218" s="480"/>
      <c r="C218" s="480"/>
      <c r="D218" s="375"/>
      <c r="E218" s="375"/>
      <c r="F218" s="479"/>
      <c r="G218" s="479"/>
      <c r="H218" s="479"/>
      <c r="I218" s="479"/>
      <c r="J218" s="479"/>
      <c r="K218" s="479"/>
      <c r="L218" s="479"/>
      <c r="M218" s="479"/>
      <c r="N218" s="479"/>
      <c r="O218" s="479"/>
      <c r="P218" s="482"/>
      <c r="Q218" s="482"/>
      <c r="R218" s="482"/>
      <c r="S218" s="237"/>
      <c r="T218" s="237"/>
      <c r="U218" s="237"/>
      <c r="V218" s="237"/>
      <c r="W218" s="237"/>
      <c r="X218" s="237"/>
      <c r="Y218" s="237"/>
      <c r="Z218" s="231"/>
      <c r="AA218" s="231"/>
      <c r="AB218" s="231"/>
    </row>
    <row r="219" spans="1:28" ht="15.75" customHeight="1">
      <c r="A219" s="231"/>
      <c r="B219" s="480"/>
      <c r="C219" s="480"/>
      <c r="D219" s="375"/>
      <c r="E219" s="375"/>
      <c r="F219" s="479"/>
      <c r="G219" s="479"/>
      <c r="H219" s="479"/>
      <c r="I219" s="479"/>
      <c r="J219" s="479"/>
      <c r="K219" s="479"/>
      <c r="L219" s="479"/>
      <c r="M219" s="479"/>
      <c r="N219" s="479"/>
      <c r="O219" s="479"/>
      <c r="P219" s="482"/>
      <c r="Q219" s="482"/>
      <c r="R219" s="482"/>
      <c r="S219" s="237"/>
      <c r="T219" s="237"/>
      <c r="U219" s="237"/>
      <c r="V219" s="237"/>
      <c r="W219" s="237"/>
      <c r="X219" s="237"/>
      <c r="Y219" s="237"/>
      <c r="Z219" s="231"/>
      <c r="AA219" s="231"/>
      <c r="AB219" s="231"/>
    </row>
    <row r="220" spans="1:28" ht="15.75" customHeight="1">
      <c r="A220" s="231"/>
      <c r="B220" s="480"/>
      <c r="C220" s="480"/>
      <c r="D220" s="375"/>
      <c r="E220" s="375"/>
      <c r="F220" s="479"/>
      <c r="G220" s="479"/>
      <c r="H220" s="479"/>
      <c r="I220" s="479"/>
      <c r="J220" s="479"/>
      <c r="K220" s="479"/>
      <c r="L220" s="479"/>
      <c r="M220" s="479"/>
      <c r="N220" s="479"/>
      <c r="O220" s="479"/>
      <c r="P220" s="482"/>
      <c r="Q220" s="482"/>
      <c r="R220" s="482"/>
      <c r="S220" s="237"/>
      <c r="T220" s="237"/>
      <c r="U220" s="237"/>
      <c r="V220" s="237"/>
      <c r="W220" s="237"/>
      <c r="X220" s="237"/>
      <c r="Y220" s="237"/>
      <c r="Z220" s="231"/>
      <c r="AA220" s="231"/>
      <c r="AB220" s="231"/>
    </row>
    <row r="221" spans="1:28" ht="15.75" customHeight="1">
      <c r="A221" s="209"/>
      <c r="B221" s="209"/>
      <c r="C221" s="209"/>
      <c r="D221" s="209"/>
      <c r="E221" s="209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  <c r="AA221" s="209"/>
      <c r="AB221" s="209"/>
    </row>
    <row r="222" spans="1:28" ht="15.75" customHeight="1">
      <c r="A222" s="209"/>
      <c r="B222" s="209"/>
      <c r="C222" s="209"/>
      <c r="D222" s="209"/>
      <c r="E222" s="209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</row>
    <row r="223" spans="1:28" ht="15.75" customHeight="1">
      <c r="A223" s="209"/>
      <c r="B223" s="209"/>
      <c r="C223" s="209"/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  <c r="AA223" s="209"/>
      <c r="AB223" s="209"/>
    </row>
    <row r="224" spans="1:28" ht="15.75" customHeight="1">
      <c r="A224" s="209"/>
      <c r="B224" s="209"/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</row>
    <row r="225" spans="1:28" ht="15.75" customHeight="1">
      <c r="A225" s="209"/>
      <c r="B225" s="209"/>
      <c r="C225" s="209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  <c r="AA225" s="209"/>
      <c r="AB225" s="209"/>
    </row>
    <row r="226" spans="1:28" ht="15.75" customHeight="1">
      <c r="A226" s="209"/>
      <c r="B226" s="209"/>
      <c r="C226" s="209"/>
      <c r="D226" s="209"/>
      <c r="E226" s="209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</row>
    <row r="227" spans="1:28" ht="15.75" customHeight="1">
      <c r="A227" s="209"/>
      <c r="B227" s="209"/>
      <c r="C227" s="209"/>
      <c r="D227" s="209"/>
      <c r="E227" s="209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</row>
    <row r="228" spans="1:28" ht="15.75" customHeight="1">
      <c r="A228" s="209"/>
      <c r="B228" s="209"/>
      <c r="C228" s="209"/>
      <c r="D228" s="209"/>
      <c r="E228" s="209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</row>
    <row r="229" spans="1:28" ht="15.75" customHeight="1">
      <c r="A229" s="209"/>
      <c r="B229" s="209"/>
      <c r="C229" s="209"/>
      <c r="D229" s="209"/>
      <c r="E229" s="209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</row>
    <row r="230" spans="1:28" ht="15.75" customHeight="1">
      <c r="A230" s="209"/>
      <c r="B230" s="209"/>
      <c r="C230" s="209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</row>
    <row r="231" spans="1:28" ht="15.75" customHeight="1">
      <c r="A231" s="209"/>
      <c r="B231" s="209"/>
      <c r="C231" s="209"/>
      <c r="D231" s="209"/>
      <c r="E231" s="209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</row>
    <row r="232" spans="1:28" ht="15.75" customHeight="1">
      <c r="A232" s="209"/>
      <c r="B232" s="209"/>
      <c r="C232" s="209"/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  <c r="AA232" s="209"/>
      <c r="AB232" s="209"/>
    </row>
    <row r="233" spans="1:28" ht="15.75" customHeight="1">
      <c r="A233" s="209"/>
      <c r="B233" s="209"/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</row>
    <row r="234" spans="1:28" ht="15.75" customHeight="1">
      <c r="A234" s="209"/>
      <c r="B234" s="209"/>
      <c r="C234" s="209"/>
      <c r="D234" s="209"/>
      <c r="E234" s="209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  <c r="AA234" s="209"/>
      <c r="AB234" s="209"/>
    </row>
    <row r="235" spans="1:28" ht="15.75" customHeight="1">
      <c r="A235" s="209"/>
      <c r="B235" s="209"/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</row>
    <row r="236" spans="1:28" ht="15.75" customHeight="1">
      <c r="A236" s="209"/>
      <c r="B236" s="209"/>
      <c r="C236" s="209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</row>
    <row r="237" spans="1:28" ht="15.75" customHeight="1">
      <c r="A237" s="209"/>
      <c r="B237" s="209"/>
      <c r="C237" s="209"/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  <c r="AA237" s="209"/>
      <c r="AB237" s="209"/>
    </row>
    <row r="238" spans="1:28" ht="15.75" customHeight="1">
      <c r="A238" s="209"/>
      <c r="B238" s="209"/>
      <c r="C238" s="209"/>
      <c r="D238" s="209"/>
      <c r="E238" s="209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  <c r="AA238" s="209"/>
      <c r="AB238" s="209"/>
    </row>
    <row r="239" spans="1:28" ht="15.75" customHeight="1">
      <c r="A239" s="209"/>
      <c r="B239" s="209"/>
      <c r="C239" s="209"/>
      <c r="D239" s="209"/>
      <c r="E239" s="209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  <c r="AA239" s="209"/>
      <c r="AB239" s="209"/>
    </row>
    <row r="240" spans="1:28" ht="15.75" customHeight="1">
      <c r="A240" s="209"/>
      <c r="B240" s="209"/>
      <c r="C240" s="209"/>
      <c r="D240" s="209"/>
      <c r="E240" s="209"/>
      <c r="F240" s="209"/>
      <c r="G240" s="209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  <c r="AA240" s="209"/>
      <c r="AB240" s="209"/>
    </row>
    <row r="241" spans="1:28" ht="15.75" customHeight="1">
      <c r="A241" s="209"/>
      <c r="B241" s="209"/>
      <c r="C241" s="209"/>
      <c r="D241" s="209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  <c r="AA241" s="209"/>
      <c r="AB241" s="209"/>
    </row>
    <row r="242" spans="1:28" ht="15.75" customHeight="1">
      <c r="A242" s="209"/>
      <c r="B242" s="209"/>
      <c r="C242" s="209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  <c r="AA242" s="209"/>
      <c r="AB242" s="209"/>
    </row>
    <row r="243" spans="1:28" ht="15.75" customHeight="1">
      <c r="A243" s="209"/>
      <c r="B243" s="209"/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  <c r="AA243" s="209"/>
      <c r="AB243" s="209"/>
    </row>
    <row r="244" spans="1:28" ht="15.75" customHeight="1">
      <c r="A244" s="209"/>
      <c r="B244" s="209"/>
      <c r="C244" s="209"/>
      <c r="D244" s="209"/>
      <c r="E244" s="209"/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09"/>
    </row>
    <row r="245" spans="1:28" ht="15.75" customHeight="1">
      <c r="A245" s="209"/>
      <c r="B245" s="209"/>
      <c r="C245" s="209"/>
      <c r="D245" s="209"/>
      <c r="E245" s="209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  <c r="AA245" s="209"/>
      <c r="AB245" s="209"/>
    </row>
    <row r="246" spans="1:28" ht="15.75" customHeight="1">
      <c r="A246" s="209"/>
      <c r="B246" s="209"/>
      <c r="C246" s="209"/>
      <c r="D246" s="209"/>
      <c r="E246" s="209"/>
      <c r="F246" s="209"/>
      <c r="G246" s="209"/>
      <c r="H246" s="209"/>
      <c r="I246" s="209"/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209"/>
      <c r="AB246" s="209"/>
    </row>
    <row r="247" spans="1:28" ht="15.75" customHeight="1">
      <c r="A247" s="209"/>
      <c r="B247" s="209"/>
      <c r="C247" s="209"/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  <c r="AA247" s="209"/>
      <c r="AB247" s="209"/>
    </row>
    <row r="248" spans="1:28" ht="15.75" customHeight="1">
      <c r="A248" s="209"/>
      <c r="B248" s="209"/>
      <c r="C248" s="209"/>
      <c r="D248" s="209"/>
      <c r="E248" s="209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  <c r="AA248" s="209"/>
      <c r="AB248" s="209"/>
    </row>
    <row r="249" spans="1:28" ht="15.75" customHeight="1">
      <c r="A249" s="209"/>
      <c r="B249" s="209"/>
      <c r="C249" s="209"/>
      <c r="D249" s="209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  <c r="AA249" s="209"/>
      <c r="AB249" s="209"/>
    </row>
    <row r="250" spans="1:28" ht="15.75" customHeight="1">
      <c r="A250" s="209"/>
      <c r="B250" s="209"/>
      <c r="C250" s="209"/>
      <c r="D250" s="209"/>
      <c r="E250" s="209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  <c r="AA250" s="209"/>
      <c r="AB250" s="209"/>
    </row>
    <row r="251" spans="1:28" ht="15.75" customHeight="1">
      <c r="A251" s="209"/>
      <c r="B251" s="209"/>
      <c r="C251" s="209"/>
      <c r="D251" s="209"/>
      <c r="E251" s="209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  <c r="AA251" s="209"/>
      <c r="AB251" s="209"/>
    </row>
    <row r="252" spans="1:28" ht="15.75" customHeight="1">
      <c r="A252" s="209"/>
      <c r="B252" s="209"/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  <c r="AA252" s="209"/>
      <c r="AB252" s="209"/>
    </row>
    <row r="253" spans="1:28" ht="15.75" customHeight="1">
      <c r="A253" s="209"/>
      <c r="B253" s="209"/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  <c r="AA253" s="209"/>
      <c r="AB253" s="209"/>
    </row>
    <row r="254" spans="1:28" ht="15.75" customHeight="1">
      <c r="A254" s="209"/>
      <c r="B254" s="209"/>
      <c r="C254" s="209"/>
      <c r="D254" s="209"/>
      <c r="E254" s="209"/>
      <c r="F254" s="209"/>
      <c r="G254" s="209"/>
      <c r="H254" s="209"/>
      <c r="I254" s="209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  <c r="AA254" s="209"/>
      <c r="AB254" s="209"/>
    </row>
    <row r="255" spans="1:28" ht="15.75" customHeight="1">
      <c r="A255" s="209"/>
      <c r="B255" s="209"/>
      <c r="C255" s="209"/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  <c r="AA255" s="209"/>
      <c r="AB255" s="209"/>
    </row>
    <row r="256" spans="1:28" ht="15.75" customHeight="1">
      <c r="A256" s="209"/>
      <c r="B256" s="209"/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  <c r="AA256" s="209"/>
      <c r="AB256" s="209"/>
    </row>
    <row r="257" spans="1:28" ht="15.75" customHeight="1">
      <c r="A257" s="209"/>
      <c r="B257" s="209"/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  <c r="AA257" s="209"/>
      <c r="AB257" s="209"/>
    </row>
    <row r="258" spans="1:28" ht="15.75" customHeight="1">
      <c r="A258" s="209"/>
      <c r="B258" s="209"/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  <c r="AA258" s="209"/>
      <c r="AB258" s="209"/>
    </row>
    <row r="259" spans="1:28" ht="15.75" customHeight="1">
      <c r="A259" s="209"/>
      <c r="B259" s="209"/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  <c r="AA259" s="209"/>
      <c r="AB259" s="209"/>
    </row>
    <row r="260" spans="1:28" ht="15.75" customHeight="1">
      <c r="A260" s="209"/>
      <c r="B260" s="209"/>
      <c r="C260" s="209"/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  <c r="AA260" s="209"/>
      <c r="AB260" s="209"/>
    </row>
    <row r="261" spans="1:28" ht="15.75" customHeight="1">
      <c r="A261" s="209"/>
      <c r="B261" s="209"/>
      <c r="C261" s="209"/>
      <c r="D261" s="209"/>
      <c r="E261" s="209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  <c r="AA261" s="209"/>
      <c r="AB261" s="209"/>
    </row>
    <row r="262" spans="1:28" ht="15.75" customHeight="1">
      <c r="A262" s="209"/>
      <c r="B262" s="209"/>
      <c r="C262" s="209"/>
      <c r="D262" s="20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  <c r="AA262" s="209"/>
      <c r="AB262" s="209"/>
    </row>
    <row r="263" spans="1:28" ht="15.75" customHeight="1">
      <c r="A263" s="209"/>
      <c r="B263" s="209"/>
      <c r="C263" s="209"/>
      <c r="D263" s="209"/>
      <c r="E263" s="209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  <c r="AA263" s="209"/>
      <c r="AB263" s="209"/>
    </row>
    <row r="264" spans="1:28" ht="15.75" customHeight="1">
      <c r="A264" s="209"/>
      <c r="B264" s="209"/>
      <c r="C264" s="209"/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  <c r="AA264" s="209"/>
      <c r="AB264" s="209"/>
    </row>
    <row r="265" spans="1:28" ht="15.75" customHeight="1">
      <c r="A265" s="209"/>
      <c r="B265" s="209"/>
      <c r="C265" s="209"/>
      <c r="D265" s="209"/>
      <c r="E265" s="209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  <c r="AA265" s="209"/>
      <c r="AB265" s="209"/>
    </row>
    <row r="266" spans="1:28" ht="15.75" customHeight="1">
      <c r="A266" s="209"/>
      <c r="B266" s="209"/>
      <c r="C266" s="209"/>
      <c r="D266" s="209"/>
      <c r="E266" s="209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  <c r="AA266" s="209"/>
      <c r="AB266" s="209"/>
    </row>
    <row r="267" spans="1:28" ht="15.75" customHeight="1">
      <c r="A267" s="209"/>
      <c r="B267" s="209"/>
      <c r="C267" s="209"/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  <c r="AA267" s="209"/>
      <c r="AB267" s="209"/>
    </row>
    <row r="268" spans="1:28" ht="15.75" customHeight="1">
      <c r="A268" s="209"/>
      <c r="B268" s="209"/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  <c r="AA268" s="209"/>
      <c r="AB268" s="209"/>
    </row>
    <row r="269" spans="1:28" ht="15.75" customHeight="1">
      <c r="A269" s="209"/>
      <c r="B269" s="209"/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  <c r="AA269" s="209"/>
      <c r="AB269" s="209"/>
    </row>
    <row r="270" spans="1:28" ht="15.75" customHeight="1">
      <c r="A270" s="209"/>
      <c r="B270" s="209"/>
      <c r="C270" s="209"/>
      <c r="D270" s="209"/>
      <c r="E270" s="209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  <c r="AA270" s="209"/>
      <c r="AB270" s="209"/>
    </row>
    <row r="271" spans="1:28" ht="15.75" customHeight="1">
      <c r="A271" s="209"/>
      <c r="B271" s="209"/>
      <c r="C271" s="209"/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  <c r="AA271" s="209"/>
      <c r="AB271" s="209"/>
    </row>
    <row r="272" spans="1:28" ht="15.75" customHeight="1">
      <c r="A272" s="209"/>
      <c r="B272" s="209"/>
      <c r="C272" s="209"/>
      <c r="D272" s="209"/>
      <c r="E272" s="209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</row>
    <row r="273" spans="1:28" ht="15.75" customHeight="1">
      <c r="A273" s="209"/>
      <c r="B273" s="209"/>
      <c r="C273" s="209"/>
      <c r="D273" s="209"/>
      <c r="E273" s="209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</row>
    <row r="274" spans="1:28" ht="15.75" customHeight="1">
      <c r="A274" s="209"/>
      <c r="B274" s="209"/>
      <c r="C274" s="209"/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</row>
    <row r="275" spans="1:28" ht="15.75" customHeight="1">
      <c r="A275" s="209"/>
      <c r="B275" s="209"/>
      <c r="C275" s="209"/>
      <c r="D275" s="209"/>
      <c r="E275" s="209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</row>
    <row r="276" spans="1:28" ht="15.75" customHeight="1">
      <c r="A276" s="209"/>
      <c r="B276" s="209"/>
      <c r="C276" s="209"/>
      <c r="D276" s="209"/>
      <c r="E276" s="209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</row>
    <row r="277" spans="1:28" ht="15.75" customHeight="1">
      <c r="A277" s="209"/>
      <c r="B277" s="209"/>
      <c r="C277" s="209"/>
      <c r="D277" s="209"/>
      <c r="E277" s="209"/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  <c r="AA277" s="209"/>
      <c r="AB277" s="209"/>
    </row>
    <row r="278" spans="1:28" ht="15.75" customHeight="1">
      <c r="A278" s="209"/>
      <c r="B278" s="209"/>
      <c r="C278" s="209"/>
      <c r="D278" s="209"/>
      <c r="E278" s="209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  <c r="AA278" s="209"/>
      <c r="AB278" s="209"/>
    </row>
    <row r="279" spans="1:28" ht="15.75" customHeight="1">
      <c r="A279" s="209"/>
      <c r="B279" s="209"/>
      <c r="C279" s="209"/>
      <c r="D279" s="209"/>
      <c r="E279" s="209"/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  <c r="AA279" s="209"/>
      <c r="AB279" s="209"/>
    </row>
    <row r="280" spans="1:28" ht="15.75" customHeight="1">
      <c r="A280" s="209"/>
      <c r="B280" s="209"/>
      <c r="C280" s="209"/>
      <c r="D280" s="209"/>
      <c r="E280" s="209"/>
      <c r="F280" s="209"/>
      <c r="G280" s="209"/>
      <c r="H280" s="209"/>
      <c r="I280" s="209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  <c r="AA280" s="209"/>
      <c r="AB280" s="209"/>
    </row>
    <row r="281" spans="1:28" ht="15.75" customHeight="1">
      <c r="A281" s="209"/>
      <c r="B281" s="209"/>
      <c r="C281" s="209"/>
      <c r="D281" s="209"/>
      <c r="E281" s="209"/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  <c r="AA281" s="209"/>
      <c r="AB281" s="209"/>
    </row>
    <row r="282" spans="1:28" ht="15.75" customHeight="1">
      <c r="A282" s="209"/>
      <c r="B282" s="209"/>
      <c r="C282" s="209"/>
      <c r="D282" s="209"/>
      <c r="E282" s="209"/>
      <c r="F282" s="209"/>
      <c r="G282" s="209"/>
      <c r="H282" s="209"/>
      <c r="I282" s="209"/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  <c r="AA282" s="209"/>
      <c r="AB282" s="209"/>
    </row>
    <row r="283" spans="1:28" ht="15.75" customHeight="1">
      <c r="A283" s="209"/>
      <c r="B283" s="209"/>
      <c r="C283" s="209"/>
      <c r="D283" s="209"/>
      <c r="E283" s="209"/>
      <c r="F283" s="209"/>
      <c r="G283" s="209"/>
      <c r="H283" s="209"/>
      <c r="I283" s="209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  <c r="AA283" s="209"/>
      <c r="AB283" s="209"/>
    </row>
    <row r="284" spans="1:28" ht="15.75" customHeight="1">
      <c r="A284" s="209"/>
      <c r="B284" s="209"/>
      <c r="C284" s="209"/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  <c r="AA284" s="209"/>
      <c r="AB284" s="209"/>
    </row>
    <row r="285" spans="1:28" ht="15.75" customHeight="1">
      <c r="A285" s="209"/>
      <c r="B285" s="209"/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  <c r="AA285" s="209"/>
      <c r="AB285" s="209"/>
    </row>
    <row r="286" spans="1:28" ht="15.75" customHeight="1">
      <c r="A286" s="209"/>
      <c r="B286" s="209"/>
      <c r="C286" s="209"/>
      <c r="D286" s="209"/>
      <c r="E286" s="209"/>
      <c r="F286" s="209"/>
      <c r="G286" s="209"/>
      <c r="H286" s="209"/>
      <c r="I286" s="209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  <c r="AA286" s="209"/>
      <c r="AB286" s="209"/>
    </row>
    <row r="287" spans="1:28" ht="15.75" customHeight="1">
      <c r="A287" s="209"/>
      <c r="B287" s="209"/>
      <c r="C287" s="209"/>
      <c r="D287" s="209"/>
      <c r="E287" s="209"/>
      <c r="F287" s="209"/>
      <c r="G287" s="209"/>
      <c r="H287" s="209"/>
      <c r="I287" s="209"/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  <c r="AA287" s="209"/>
      <c r="AB287" s="209"/>
    </row>
    <row r="288" spans="1:28" ht="15.75" customHeight="1">
      <c r="A288" s="209"/>
      <c r="B288" s="209"/>
      <c r="C288" s="209"/>
      <c r="D288" s="209"/>
      <c r="E288" s="209"/>
      <c r="F288" s="209"/>
      <c r="G288" s="209"/>
      <c r="H288" s="209"/>
      <c r="I288" s="209"/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  <c r="AA288" s="209"/>
      <c r="AB288" s="209"/>
    </row>
    <row r="289" spans="1:28" ht="15.75" customHeight="1">
      <c r="A289" s="209"/>
      <c r="B289" s="209"/>
      <c r="C289" s="209"/>
      <c r="D289" s="209"/>
      <c r="E289" s="209"/>
      <c r="F289" s="209"/>
      <c r="G289" s="209"/>
      <c r="H289" s="209"/>
      <c r="I289" s="209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  <c r="AA289" s="209"/>
      <c r="AB289" s="209"/>
    </row>
    <row r="290" spans="1:28" ht="15.75" customHeight="1">
      <c r="A290" s="209"/>
      <c r="B290" s="209"/>
      <c r="C290" s="209"/>
      <c r="D290" s="209"/>
      <c r="E290" s="209"/>
      <c r="F290" s="209"/>
      <c r="G290" s="209"/>
      <c r="H290" s="209"/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  <c r="AA290" s="209"/>
      <c r="AB290" s="209"/>
    </row>
    <row r="291" spans="1:28" ht="15.75" customHeight="1">
      <c r="A291" s="209"/>
      <c r="B291" s="209"/>
      <c r="C291" s="209"/>
      <c r="D291" s="209"/>
      <c r="E291" s="209"/>
      <c r="F291" s="209"/>
      <c r="G291" s="209"/>
      <c r="H291" s="209"/>
      <c r="I291" s="209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  <c r="AA291" s="209"/>
      <c r="AB291" s="209"/>
    </row>
    <row r="292" spans="1:28" ht="15.75" customHeight="1">
      <c r="A292" s="209"/>
      <c r="B292" s="209"/>
      <c r="C292" s="209"/>
      <c r="D292" s="209"/>
      <c r="E292" s="209"/>
      <c r="F292" s="209"/>
      <c r="G292" s="209"/>
      <c r="H292" s="209"/>
      <c r="I292" s="209"/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</row>
    <row r="293" spans="1:28" ht="15.75" customHeight="1">
      <c r="A293" s="209"/>
      <c r="B293" s="209"/>
      <c r="C293" s="209"/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  <c r="AA293" s="209"/>
      <c r="AB293" s="209"/>
    </row>
    <row r="294" spans="1:28" ht="15.75" customHeight="1">
      <c r="A294" s="209"/>
      <c r="B294" s="209"/>
      <c r="C294" s="209"/>
      <c r="D294" s="209"/>
      <c r="E294" s="209"/>
      <c r="F294" s="209"/>
      <c r="G294" s="209"/>
      <c r="H294" s="209"/>
      <c r="I294" s="209"/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  <c r="AA294" s="209"/>
      <c r="AB294" s="209"/>
    </row>
    <row r="295" spans="1:28" ht="15.75" customHeight="1">
      <c r="A295" s="209"/>
      <c r="B295" s="209"/>
      <c r="C295" s="209"/>
      <c r="D295" s="209"/>
      <c r="E295" s="209"/>
      <c r="F295" s="209"/>
      <c r="G295" s="209"/>
      <c r="H295" s="209"/>
      <c r="I295" s="209"/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  <c r="AA295" s="209"/>
      <c r="AB295" s="209"/>
    </row>
    <row r="296" spans="1:28" ht="15.75" customHeight="1">
      <c r="A296" s="209"/>
      <c r="B296" s="209"/>
      <c r="C296" s="209"/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  <c r="AA296" s="209"/>
      <c r="AB296" s="209"/>
    </row>
    <row r="297" spans="1:28" ht="15.75" customHeight="1">
      <c r="A297" s="209"/>
      <c r="B297" s="209"/>
      <c r="C297" s="209"/>
      <c r="D297" s="209"/>
      <c r="E297" s="209"/>
      <c r="F297" s="209"/>
      <c r="G297" s="209"/>
      <c r="H297" s="209"/>
      <c r="I297" s="209"/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  <c r="AA297" s="209"/>
      <c r="AB297" s="209"/>
    </row>
    <row r="298" spans="1:28" ht="15.75" customHeight="1">
      <c r="A298" s="209"/>
      <c r="B298" s="209"/>
      <c r="C298" s="209"/>
      <c r="D298" s="209"/>
      <c r="E298" s="209"/>
      <c r="F298" s="209"/>
      <c r="G298" s="209"/>
      <c r="H298" s="209"/>
      <c r="I298" s="209"/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  <c r="AA298" s="209"/>
      <c r="AB298" s="209"/>
    </row>
    <row r="299" spans="1:28" ht="15.75" customHeight="1">
      <c r="A299" s="209"/>
      <c r="B299" s="209"/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  <c r="AA299" s="209"/>
      <c r="AB299" s="209"/>
    </row>
    <row r="300" spans="1:28" ht="15.75" customHeight="1">
      <c r="A300" s="209"/>
      <c r="B300" s="209"/>
      <c r="C300" s="209"/>
      <c r="D300" s="209"/>
      <c r="E300" s="209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</row>
    <row r="301" spans="1:28" ht="15.75" customHeight="1">
      <c r="A301" s="209"/>
      <c r="B301" s="209"/>
      <c r="C301" s="209"/>
      <c r="D301" s="209"/>
      <c r="E301" s="209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</row>
    <row r="302" spans="1:28" ht="15.75" customHeight="1">
      <c r="A302" s="209"/>
      <c r="B302" s="209"/>
      <c r="C302" s="209"/>
      <c r="D302" s="209"/>
      <c r="E302" s="209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</row>
    <row r="303" spans="1:28" ht="15.75" customHeight="1">
      <c r="A303" s="209"/>
      <c r="B303" s="209"/>
      <c r="C303" s="209"/>
      <c r="D303" s="209"/>
      <c r="E303" s="209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</row>
    <row r="304" spans="1:28" ht="15.75" customHeight="1">
      <c r="A304" s="209"/>
      <c r="B304" s="209"/>
      <c r="C304" s="209"/>
      <c r="D304" s="209"/>
      <c r="E304" s="209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</row>
    <row r="305" spans="1:28" ht="15.75" customHeight="1">
      <c r="A305" s="209"/>
      <c r="B305" s="209"/>
      <c r="C305" s="209"/>
      <c r="D305" s="209"/>
      <c r="E305" s="209"/>
      <c r="F305" s="209"/>
      <c r="G305" s="209"/>
      <c r="H305" s="209"/>
      <c r="I305" s="209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09"/>
    </row>
    <row r="306" spans="1:28" ht="15.75" customHeight="1">
      <c r="A306" s="209"/>
      <c r="B306" s="209"/>
      <c r="C306" s="209"/>
      <c r="D306" s="209"/>
      <c r="E306" s="209"/>
      <c r="F306" s="209"/>
      <c r="G306" s="209"/>
      <c r="H306" s="209"/>
      <c r="I306" s="209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  <c r="AA306" s="209"/>
      <c r="AB306" s="209"/>
    </row>
    <row r="307" spans="1:28" ht="15.75" customHeight="1">
      <c r="A307" s="209"/>
      <c r="B307" s="209"/>
      <c r="C307" s="209"/>
      <c r="D307" s="209"/>
      <c r="E307" s="209"/>
      <c r="F307" s="209"/>
      <c r="G307" s="209"/>
      <c r="H307" s="209"/>
      <c r="I307" s="209"/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  <c r="AA307" s="209"/>
      <c r="AB307" s="209"/>
    </row>
    <row r="308" spans="1:28" ht="15.75" customHeight="1">
      <c r="A308" s="209"/>
      <c r="B308" s="209"/>
      <c r="C308" s="209"/>
      <c r="D308" s="209"/>
      <c r="E308" s="209"/>
      <c r="F308" s="209"/>
      <c r="G308" s="209"/>
      <c r="H308" s="209"/>
      <c r="I308" s="209"/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  <c r="AA308" s="209"/>
      <c r="AB308" s="209"/>
    </row>
    <row r="309" spans="1:28" ht="15.75" customHeight="1">
      <c r="A309" s="209"/>
      <c r="B309" s="209"/>
      <c r="C309" s="209"/>
      <c r="D309" s="209"/>
      <c r="E309" s="209"/>
      <c r="F309" s="209"/>
      <c r="G309" s="209"/>
      <c r="H309" s="209"/>
      <c r="I309" s="209"/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  <c r="AA309" s="209"/>
      <c r="AB309" s="209"/>
    </row>
    <row r="310" spans="1:28" ht="15.75" customHeight="1">
      <c r="A310" s="209"/>
      <c r="B310" s="209"/>
      <c r="C310" s="209"/>
      <c r="D310" s="209"/>
      <c r="E310" s="209"/>
      <c r="F310" s="209"/>
      <c r="G310" s="209"/>
      <c r="H310" s="209"/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  <c r="AA310" s="209"/>
      <c r="AB310" s="209"/>
    </row>
    <row r="311" spans="1:28" ht="15.75" customHeight="1">
      <c r="A311" s="209"/>
      <c r="B311" s="209"/>
      <c r="C311" s="209"/>
      <c r="D311" s="209"/>
      <c r="E311" s="209"/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</row>
    <row r="312" spans="1:28" ht="15.75" customHeight="1">
      <c r="A312" s="209"/>
      <c r="B312" s="209"/>
      <c r="C312" s="209"/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  <c r="AA312" s="209"/>
      <c r="AB312" s="209"/>
    </row>
    <row r="313" spans="1:28" ht="15.75" customHeight="1">
      <c r="A313" s="209"/>
      <c r="B313" s="209"/>
      <c r="C313" s="209"/>
      <c r="D313" s="209"/>
      <c r="E313" s="209"/>
      <c r="F313" s="209"/>
      <c r="G313" s="209"/>
      <c r="H313" s="209"/>
      <c r="I313" s="209"/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  <c r="AA313" s="209"/>
      <c r="AB313" s="209"/>
    </row>
    <row r="314" spans="1:28" ht="15.75" customHeight="1">
      <c r="A314" s="209"/>
      <c r="B314" s="209"/>
      <c r="C314" s="209"/>
      <c r="D314" s="209"/>
      <c r="E314" s="209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</row>
    <row r="315" spans="1:28" ht="15.75" customHeight="1">
      <c r="A315" s="209"/>
      <c r="B315" s="209"/>
      <c r="C315" s="209"/>
      <c r="D315" s="209"/>
      <c r="E315" s="209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</row>
    <row r="316" spans="1:28" ht="15.75" customHeight="1">
      <c r="A316" s="209"/>
      <c r="B316" s="209"/>
      <c r="C316" s="209"/>
      <c r="D316" s="209"/>
      <c r="E316" s="209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</row>
    <row r="317" spans="1:28" ht="15.75" customHeight="1">
      <c r="A317" s="209"/>
      <c r="B317" s="209"/>
      <c r="C317" s="209"/>
      <c r="D317" s="209"/>
      <c r="E317" s="209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</row>
    <row r="318" spans="1:28" ht="15.75" customHeight="1">
      <c r="A318" s="209"/>
      <c r="B318" s="209"/>
      <c r="C318" s="209"/>
      <c r="D318" s="209"/>
      <c r="E318" s="209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</row>
    <row r="319" spans="1:28" ht="15.75" customHeight="1">
      <c r="A319" s="209"/>
      <c r="B319" s="209"/>
      <c r="C319" s="209"/>
      <c r="D319" s="209"/>
      <c r="E319" s="209"/>
      <c r="F319" s="209"/>
      <c r="G319" s="209"/>
      <c r="H319" s="209"/>
      <c r="I319" s="209"/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  <c r="AA319" s="209"/>
      <c r="AB319" s="209"/>
    </row>
    <row r="320" spans="1:28" ht="15.75" customHeight="1">
      <c r="A320" s="209"/>
      <c r="B320" s="209"/>
      <c r="C320" s="209"/>
      <c r="D320" s="209"/>
      <c r="E320" s="209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  <c r="AA320" s="209"/>
      <c r="AB320" s="209"/>
    </row>
    <row r="321" spans="1:28" ht="15.75" customHeight="1">
      <c r="A321" s="209"/>
      <c r="B321" s="209"/>
      <c r="C321" s="209"/>
      <c r="D321" s="209"/>
      <c r="E321" s="209"/>
      <c r="F321" s="209"/>
      <c r="G321" s="209"/>
      <c r="H321" s="209"/>
      <c r="I321" s="209"/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  <c r="AA321" s="209"/>
      <c r="AB321" s="209"/>
    </row>
    <row r="322" spans="1:28" ht="15.75" customHeight="1">
      <c r="A322" s="209"/>
      <c r="B322" s="209"/>
      <c r="C322" s="209"/>
      <c r="D322" s="209"/>
      <c r="E322" s="209"/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  <c r="AA322" s="209"/>
      <c r="AB322" s="209"/>
    </row>
    <row r="323" spans="1:28" ht="15.75" customHeight="1">
      <c r="A323" s="209"/>
      <c r="B323" s="209"/>
      <c r="C323" s="209"/>
      <c r="D323" s="209"/>
      <c r="E323" s="209"/>
      <c r="F323" s="209"/>
      <c r="G323" s="209"/>
      <c r="H323" s="209"/>
      <c r="I323" s="209"/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  <c r="AA323" s="209"/>
      <c r="AB323" s="209"/>
    </row>
    <row r="324" spans="1:28" ht="15.75" customHeight="1">
      <c r="A324" s="209"/>
      <c r="B324" s="209"/>
      <c r="C324" s="209"/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  <c r="AA324" s="209"/>
      <c r="AB324" s="209"/>
    </row>
    <row r="325" spans="1:28" ht="15.75" customHeight="1">
      <c r="A325" s="209"/>
      <c r="B325" s="209"/>
      <c r="C325" s="209"/>
      <c r="D325" s="209"/>
      <c r="E325" s="209"/>
      <c r="F325" s="209"/>
      <c r="G325" s="209"/>
      <c r="H325" s="209"/>
      <c r="I325" s="209"/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  <c r="AA325" s="209"/>
      <c r="AB325" s="209"/>
    </row>
    <row r="326" spans="1:28" ht="15.75" customHeight="1">
      <c r="A326" s="209"/>
      <c r="B326" s="209"/>
      <c r="C326" s="209"/>
      <c r="D326" s="209"/>
      <c r="E326" s="209"/>
      <c r="F326" s="209"/>
      <c r="G326" s="209"/>
      <c r="H326" s="209"/>
      <c r="I326" s="209"/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  <c r="AA326" s="209"/>
      <c r="AB326" s="209"/>
    </row>
    <row r="327" spans="1:28" ht="15.75" customHeight="1">
      <c r="A327" s="209"/>
      <c r="B327" s="209"/>
      <c r="C327" s="209"/>
      <c r="D327" s="209"/>
      <c r="E327" s="209"/>
      <c r="F327" s="209"/>
      <c r="G327" s="209"/>
      <c r="H327" s="209"/>
      <c r="I327" s="209"/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  <c r="AA327" s="209"/>
      <c r="AB327" s="209"/>
    </row>
    <row r="328" spans="1:28" ht="15.75" customHeight="1">
      <c r="A328" s="209"/>
      <c r="B328" s="209"/>
      <c r="C328" s="209"/>
      <c r="D328" s="209"/>
      <c r="E328" s="209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</row>
    <row r="329" spans="1:28" ht="15.75" customHeight="1">
      <c r="A329" s="209"/>
      <c r="B329" s="209"/>
      <c r="C329" s="209"/>
      <c r="D329" s="209"/>
      <c r="E329" s="209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</row>
    <row r="330" spans="1:28" ht="15.75" customHeight="1">
      <c r="A330" s="209"/>
      <c r="B330" s="209"/>
      <c r="C330" s="209"/>
      <c r="D330" s="209"/>
      <c r="E330" s="209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</row>
    <row r="331" spans="1:28" ht="15.75" customHeight="1">
      <c r="A331" s="209"/>
      <c r="B331" s="209"/>
      <c r="C331" s="209"/>
      <c r="D331" s="209"/>
      <c r="E331" s="209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</row>
    <row r="332" spans="1:28" ht="15.75" customHeight="1">
      <c r="A332" s="209"/>
      <c r="B332" s="209"/>
      <c r="C332" s="209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</row>
    <row r="333" spans="1:28" ht="15.75" customHeight="1">
      <c r="A333" s="209"/>
      <c r="B333" s="209"/>
      <c r="C333" s="209"/>
      <c r="D333" s="209"/>
      <c r="E333" s="209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  <c r="AA333" s="209"/>
      <c r="AB333" s="209"/>
    </row>
    <row r="334" spans="1:28" ht="15.75" customHeight="1">
      <c r="A334" s="209"/>
      <c r="B334" s="209"/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  <c r="AA334" s="209"/>
      <c r="AB334" s="209"/>
    </row>
    <row r="335" spans="1:28" ht="15.75" customHeight="1">
      <c r="A335" s="209"/>
      <c r="B335" s="209"/>
      <c r="C335" s="209"/>
      <c r="D335" s="209"/>
      <c r="E335" s="209"/>
      <c r="F335" s="209"/>
      <c r="G335" s="209"/>
      <c r="H335" s="209"/>
      <c r="I335" s="209"/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  <c r="AA335" s="209"/>
      <c r="AB335" s="209"/>
    </row>
    <row r="336" spans="1:28" ht="15.75" customHeight="1">
      <c r="A336" s="209"/>
      <c r="B336" s="209"/>
      <c r="C336" s="209"/>
      <c r="D336" s="209"/>
      <c r="E336" s="209"/>
      <c r="F336" s="209"/>
      <c r="G336" s="209"/>
      <c r="H336" s="209"/>
      <c r="I336" s="209"/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  <c r="AA336" s="209"/>
      <c r="AB336" s="209"/>
    </row>
    <row r="337" spans="1:28" ht="15.75" customHeight="1">
      <c r="A337" s="209"/>
      <c r="B337" s="209"/>
      <c r="C337" s="209"/>
      <c r="D337" s="209"/>
      <c r="E337" s="209"/>
      <c r="F337" s="209"/>
      <c r="G337" s="209"/>
      <c r="H337" s="209"/>
      <c r="I337" s="209"/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  <c r="AA337" s="209"/>
      <c r="AB337" s="209"/>
    </row>
    <row r="338" spans="1:28" ht="15.75" customHeight="1">
      <c r="A338" s="209"/>
      <c r="B338" s="209"/>
      <c r="C338" s="209"/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  <c r="AA338" s="209"/>
      <c r="AB338" s="209"/>
    </row>
    <row r="339" spans="1:28" ht="15.75" customHeight="1">
      <c r="A339" s="209"/>
      <c r="B339" s="209"/>
      <c r="C339" s="209"/>
      <c r="D339" s="209"/>
      <c r="E339" s="209"/>
      <c r="F339" s="209"/>
      <c r="G339" s="209"/>
      <c r="H339" s="209"/>
      <c r="I339" s="209"/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  <c r="AA339" s="209"/>
      <c r="AB339" s="209"/>
    </row>
    <row r="340" spans="1:28" ht="15.75" customHeight="1">
      <c r="A340" s="209"/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  <c r="AA340" s="209"/>
      <c r="AB340" s="209"/>
    </row>
    <row r="341" spans="1:28" ht="15.75" customHeight="1">
      <c r="A341" s="209"/>
      <c r="B341" s="209"/>
      <c r="C341" s="209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  <c r="AA341" s="209"/>
      <c r="AB341" s="209"/>
    </row>
    <row r="342" spans="1:28" ht="15.75" customHeight="1">
      <c r="A342" s="209"/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  <c r="AA342" s="209"/>
      <c r="AB342" s="209"/>
    </row>
    <row r="343" spans="1:28" ht="15.75" customHeight="1">
      <c r="A343" s="209"/>
      <c r="B343" s="209"/>
      <c r="C343" s="209"/>
      <c r="D343" s="209"/>
      <c r="E343" s="209"/>
      <c r="F343" s="209"/>
      <c r="G343" s="209"/>
      <c r="H343" s="209"/>
      <c r="I343" s="209"/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  <c r="AA343" s="209"/>
      <c r="AB343" s="209"/>
    </row>
    <row r="344" spans="1:28" ht="15.75" customHeight="1">
      <c r="A344" s="209"/>
      <c r="B344" s="209"/>
      <c r="C344" s="209"/>
      <c r="D344" s="209"/>
      <c r="E344" s="209"/>
      <c r="F344" s="209"/>
      <c r="G344" s="209"/>
      <c r="H344" s="209"/>
      <c r="I344" s="209"/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  <c r="AA344" s="209"/>
      <c r="AB344" s="209"/>
    </row>
    <row r="345" spans="1:28" ht="15.75" customHeight="1">
      <c r="A345" s="209"/>
      <c r="B345" s="209"/>
      <c r="C345" s="209"/>
      <c r="D345" s="209"/>
      <c r="E345" s="209"/>
      <c r="F345" s="209"/>
      <c r="G345" s="209"/>
      <c r="H345" s="209"/>
      <c r="I345" s="209"/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  <c r="AA345" s="209"/>
      <c r="AB345" s="209"/>
    </row>
    <row r="346" spans="1:28" ht="15.75" customHeight="1">
      <c r="A346" s="209"/>
      <c r="B346" s="209"/>
      <c r="C346" s="209"/>
      <c r="D346" s="209"/>
      <c r="E346" s="209"/>
      <c r="F346" s="209"/>
      <c r="G346" s="209"/>
      <c r="H346" s="209"/>
      <c r="I346" s="209"/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  <c r="AA346" s="209"/>
      <c r="AB346" s="209"/>
    </row>
    <row r="347" spans="1:28" ht="15.75" customHeight="1">
      <c r="A347" s="209"/>
      <c r="B347" s="209"/>
      <c r="C347" s="209"/>
      <c r="D347" s="209"/>
      <c r="E347" s="209"/>
      <c r="F347" s="209"/>
      <c r="G347" s="209"/>
      <c r="H347" s="209"/>
      <c r="I347" s="209"/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  <c r="AA347" s="209"/>
      <c r="AB347" s="209"/>
    </row>
    <row r="348" spans="1:28" ht="15.75" customHeight="1">
      <c r="A348" s="209"/>
      <c r="B348" s="209"/>
      <c r="C348" s="209"/>
      <c r="D348" s="209"/>
      <c r="E348" s="209"/>
      <c r="F348" s="209"/>
      <c r="G348" s="209"/>
      <c r="H348" s="209"/>
      <c r="I348" s="209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  <c r="AA348" s="209"/>
      <c r="AB348" s="209"/>
    </row>
    <row r="349" spans="1:28" ht="15.75" customHeight="1">
      <c r="A349" s="209"/>
      <c r="B349" s="209"/>
      <c r="C349" s="209"/>
      <c r="D349" s="209"/>
      <c r="E349" s="209"/>
      <c r="F349" s="209"/>
      <c r="G349" s="209"/>
      <c r="H349" s="209"/>
      <c r="I349" s="209"/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  <c r="AA349" s="209"/>
      <c r="AB349" s="209"/>
    </row>
    <row r="350" spans="1:28" ht="15.75" customHeight="1">
      <c r="A350" s="209"/>
      <c r="B350" s="209"/>
      <c r="C350" s="209"/>
      <c r="D350" s="209"/>
      <c r="E350" s="209"/>
      <c r="F350" s="209"/>
      <c r="G350" s="209"/>
      <c r="H350" s="209"/>
      <c r="I350" s="209"/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  <c r="AA350" s="209"/>
      <c r="AB350" s="209"/>
    </row>
    <row r="351" spans="1:28" ht="15.75" customHeight="1">
      <c r="A351" s="209"/>
      <c r="B351" s="209"/>
      <c r="C351" s="209"/>
      <c r="D351" s="209"/>
      <c r="E351" s="209"/>
      <c r="F351" s="209"/>
      <c r="G351" s="209"/>
      <c r="H351" s="209"/>
      <c r="I351" s="209"/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  <c r="AA351" s="209"/>
      <c r="AB351" s="209"/>
    </row>
    <row r="352" spans="1:28" ht="15.75" customHeight="1">
      <c r="A352" s="209"/>
      <c r="B352" s="209"/>
      <c r="C352" s="209"/>
      <c r="D352" s="209"/>
      <c r="E352" s="209"/>
      <c r="F352" s="209"/>
      <c r="G352" s="209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  <c r="AA352" s="209"/>
      <c r="AB352" s="209"/>
    </row>
    <row r="353" spans="1:28" ht="15.75" customHeight="1">
      <c r="A353" s="209"/>
      <c r="B353" s="209"/>
      <c r="C353" s="209"/>
      <c r="D353" s="209"/>
      <c r="E353" s="209"/>
      <c r="F353" s="209"/>
      <c r="G353" s="209"/>
      <c r="H353" s="209"/>
      <c r="I353" s="209"/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  <c r="AA353" s="209"/>
      <c r="AB353" s="209"/>
    </row>
    <row r="354" spans="1:28" ht="15.75" customHeight="1">
      <c r="A354" s="209"/>
      <c r="B354" s="209"/>
      <c r="C354" s="209"/>
      <c r="D354" s="209"/>
      <c r="E354" s="209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  <c r="AA354" s="209"/>
      <c r="AB354" s="209"/>
    </row>
    <row r="355" spans="1:28" ht="15.75" customHeight="1">
      <c r="A355" s="209"/>
      <c r="B355" s="209"/>
      <c r="C355" s="209"/>
      <c r="D355" s="209"/>
      <c r="E355" s="209"/>
      <c r="F355" s="209"/>
      <c r="G355" s="209"/>
      <c r="H355" s="209"/>
      <c r="I355" s="209"/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  <c r="AA355" s="209"/>
      <c r="AB355" s="209"/>
    </row>
    <row r="356" spans="1:28" ht="15.75" customHeight="1">
      <c r="A356" s="209"/>
      <c r="B356" s="209"/>
      <c r="C356" s="209"/>
      <c r="D356" s="209"/>
      <c r="E356" s="209"/>
      <c r="F356" s="209"/>
      <c r="G356" s="209"/>
      <c r="H356" s="209"/>
      <c r="I356" s="209"/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  <c r="AA356" s="209"/>
      <c r="AB356" s="209"/>
    </row>
    <row r="357" spans="1:28" ht="15.75" customHeight="1">
      <c r="A357" s="209"/>
      <c r="B357" s="209"/>
      <c r="C357" s="209"/>
      <c r="D357" s="209"/>
      <c r="E357" s="209"/>
      <c r="F357" s="209"/>
      <c r="G357" s="209"/>
      <c r="H357" s="209"/>
      <c r="I357" s="209"/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  <c r="AA357" s="209"/>
      <c r="AB357" s="209"/>
    </row>
    <row r="358" spans="1:28" ht="15.75" customHeight="1">
      <c r="A358" s="209"/>
      <c r="B358" s="209"/>
      <c r="C358" s="209"/>
      <c r="D358" s="209"/>
      <c r="E358" s="209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  <c r="AA358" s="209"/>
      <c r="AB358" s="209"/>
    </row>
    <row r="359" spans="1:28" ht="15.75" customHeight="1">
      <c r="A359" s="209"/>
      <c r="B359" s="209"/>
      <c r="C359" s="209"/>
      <c r="D359" s="209"/>
      <c r="E359" s="209"/>
      <c r="F359" s="209"/>
      <c r="G359" s="209"/>
      <c r="H359" s="209"/>
      <c r="I359" s="209"/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  <c r="AA359" s="209"/>
      <c r="AB359" s="209"/>
    </row>
    <row r="360" spans="1:28" ht="15.75" customHeight="1">
      <c r="A360" s="209"/>
      <c r="B360" s="209"/>
      <c r="C360" s="209"/>
      <c r="D360" s="209"/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  <c r="AA360" s="209"/>
      <c r="AB360" s="209"/>
    </row>
    <row r="361" spans="1:28" ht="15.75" customHeight="1">
      <c r="A361" s="209"/>
      <c r="B361" s="209"/>
      <c r="C361" s="209"/>
      <c r="D361" s="209"/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  <c r="AA361" s="209"/>
      <c r="AB361" s="209"/>
    </row>
    <row r="362" spans="1:28" ht="15.75" customHeight="1">
      <c r="A362" s="209"/>
      <c r="B362" s="209"/>
      <c r="C362" s="209"/>
      <c r="D362" s="209"/>
      <c r="E362" s="209"/>
      <c r="F362" s="209"/>
      <c r="G362" s="209"/>
      <c r="H362" s="209"/>
      <c r="I362" s="209"/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  <c r="AA362" s="209"/>
      <c r="AB362" s="209"/>
    </row>
    <row r="363" spans="1:28" ht="15.75" customHeight="1">
      <c r="A363" s="209"/>
      <c r="B363" s="209"/>
      <c r="C363" s="209"/>
      <c r="D363" s="209"/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  <c r="AA363" s="209"/>
      <c r="AB363" s="209"/>
    </row>
    <row r="364" spans="1:28" ht="15.75" customHeight="1">
      <c r="A364" s="209"/>
      <c r="B364" s="209"/>
      <c r="C364" s="209"/>
      <c r="D364" s="209"/>
      <c r="E364" s="209"/>
      <c r="F364" s="209"/>
      <c r="G364" s="209"/>
      <c r="H364" s="209"/>
      <c r="I364" s="209"/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  <c r="AA364" s="209"/>
      <c r="AB364" s="209"/>
    </row>
    <row r="365" spans="1:28" ht="15.75" customHeight="1">
      <c r="A365" s="209"/>
      <c r="B365" s="209"/>
      <c r="C365" s="209"/>
      <c r="D365" s="209"/>
      <c r="E365" s="209"/>
      <c r="F365" s="209"/>
      <c r="G365" s="209"/>
      <c r="H365" s="209"/>
      <c r="I365" s="209"/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  <c r="AA365" s="209"/>
      <c r="AB365" s="209"/>
    </row>
    <row r="366" spans="1:28" ht="15.75" customHeight="1">
      <c r="A366" s="209"/>
      <c r="B366" s="209"/>
      <c r="C366" s="209"/>
      <c r="D366" s="209"/>
      <c r="E366" s="209"/>
      <c r="F366" s="209"/>
      <c r="G366" s="209"/>
      <c r="H366" s="209"/>
      <c r="I366" s="209"/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  <c r="AA366" s="209"/>
      <c r="AB366" s="209"/>
    </row>
    <row r="367" spans="1:28" ht="15.75" customHeight="1">
      <c r="A367" s="209"/>
      <c r="B367" s="209"/>
      <c r="C367" s="209"/>
      <c r="D367" s="209"/>
      <c r="E367" s="209"/>
      <c r="F367" s="209"/>
      <c r="G367" s="209"/>
      <c r="H367" s="209"/>
      <c r="I367" s="209"/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</row>
    <row r="368" spans="1:28" ht="15.75" customHeight="1">
      <c r="A368" s="209"/>
      <c r="B368" s="209"/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  <c r="AA368" s="209"/>
      <c r="AB368" s="209"/>
    </row>
    <row r="369" spans="1:28" ht="15.75" customHeight="1">
      <c r="A369" s="209"/>
      <c r="B369" s="209"/>
      <c r="C369" s="209"/>
      <c r="D369" s="209"/>
      <c r="E369" s="209"/>
      <c r="F369" s="209"/>
      <c r="G369" s="209"/>
      <c r="H369" s="209"/>
      <c r="I369" s="209"/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  <c r="AA369" s="209"/>
      <c r="AB369" s="209"/>
    </row>
    <row r="370" spans="1:28" ht="15.75" customHeight="1">
      <c r="A370" s="209"/>
      <c r="B370" s="209"/>
      <c r="C370" s="209"/>
      <c r="D370" s="209"/>
      <c r="E370" s="209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</row>
    <row r="371" spans="1:28" ht="15.75" customHeight="1">
      <c r="A371" s="209"/>
      <c r="B371" s="209"/>
      <c r="C371" s="209"/>
      <c r="D371" s="209"/>
      <c r="E371" s="209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</row>
    <row r="372" spans="1:28" ht="15.75" customHeight="1">
      <c r="A372" s="209"/>
      <c r="B372" s="209"/>
      <c r="C372" s="209"/>
      <c r="D372" s="209"/>
      <c r="E372" s="209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</row>
    <row r="373" spans="1:28" ht="15.75" customHeight="1">
      <c r="A373" s="209"/>
      <c r="B373" s="209"/>
      <c r="C373" s="209"/>
      <c r="D373" s="209"/>
      <c r="E373" s="209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</row>
    <row r="374" spans="1:28" ht="15.75" customHeight="1">
      <c r="A374" s="209"/>
      <c r="B374" s="209"/>
      <c r="C374" s="209"/>
      <c r="D374" s="209"/>
      <c r="E374" s="209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</row>
    <row r="375" spans="1:28" ht="15.75" customHeight="1">
      <c r="A375" s="209"/>
      <c r="B375" s="209"/>
      <c r="C375" s="209"/>
      <c r="D375" s="209"/>
      <c r="E375" s="209"/>
      <c r="F375" s="209"/>
      <c r="G375" s="209"/>
      <c r="H375" s="209"/>
      <c r="I375" s="209"/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  <c r="AA375" s="209"/>
      <c r="AB375" s="209"/>
    </row>
    <row r="376" spans="1:28" ht="15.75" customHeight="1">
      <c r="A376" s="209"/>
      <c r="B376" s="209"/>
      <c r="C376" s="209"/>
      <c r="D376" s="209"/>
      <c r="E376" s="209"/>
      <c r="F376" s="209"/>
      <c r="G376" s="209"/>
      <c r="H376" s="209"/>
      <c r="I376" s="209"/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  <c r="AA376" s="209"/>
      <c r="AB376" s="209"/>
    </row>
    <row r="377" spans="1:28" ht="15.75" customHeight="1">
      <c r="A377" s="209"/>
      <c r="B377" s="209"/>
      <c r="C377" s="209"/>
      <c r="D377" s="209"/>
      <c r="E377" s="209"/>
      <c r="F377" s="209"/>
      <c r="G377" s="209"/>
      <c r="H377" s="209"/>
      <c r="I377" s="209"/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  <c r="AA377" s="209"/>
      <c r="AB377" s="209"/>
    </row>
    <row r="378" spans="1:28" ht="15.75" customHeight="1">
      <c r="A378" s="209"/>
      <c r="B378" s="209"/>
      <c r="C378" s="209"/>
      <c r="D378" s="209"/>
      <c r="E378" s="209"/>
      <c r="F378" s="209"/>
      <c r="G378" s="209"/>
      <c r="H378" s="209"/>
      <c r="I378" s="209"/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  <c r="AA378" s="209"/>
      <c r="AB378" s="209"/>
    </row>
    <row r="379" spans="1:28" ht="15.75" customHeight="1">
      <c r="A379" s="209"/>
      <c r="B379" s="209"/>
      <c r="C379" s="209"/>
      <c r="D379" s="209"/>
      <c r="E379" s="209"/>
      <c r="F379" s="209"/>
      <c r="G379" s="209"/>
      <c r="H379" s="209"/>
      <c r="I379" s="209"/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  <c r="AA379" s="209"/>
      <c r="AB379" s="209"/>
    </row>
    <row r="380" spans="1:28" ht="15.75" customHeight="1">
      <c r="A380" s="209"/>
      <c r="B380" s="209"/>
      <c r="C380" s="209"/>
      <c r="D380" s="209"/>
      <c r="E380" s="209"/>
      <c r="F380" s="209"/>
      <c r="G380" s="209"/>
      <c r="H380" s="209"/>
      <c r="I380" s="209"/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  <c r="AA380" s="209"/>
      <c r="AB380" s="209"/>
    </row>
    <row r="381" spans="1:28" ht="15.75" customHeight="1">
      <c r="A381" s="209"/>
      <c r="B381" s="209"/>
      <c r="C381" s="209"/>
      <c r="D381" s="209"/>
      <c r="E381" s="209"/>
      <c r="F381" s="209"/>
      <c r="G381" s="209"/>
      <c r="H381" s="209"/>
      <c r="I381" s="209"/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  <c r="AA381" s="209"/>
      <c r="AB381" s="209"/>
    </row>
    <row r="382" spans="1:28" ht="15.75" customHeight="1">
      <c r="A382" s="209"/>
      <c r="B382" s="209"/>
      <c r="C382" s="209"/>
      <c r="D382" s="209"/>
      <c r="E382" s="209"/>
      <c r="F382" s="209"/>
      <c r="G382" s="209"/>
      <c r="H382" s="209"/>
      <c r="I382" s="209"/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  <c r="AA382" s="209"/>
      <c r="AB382" s="209"/>
    </row>
    <row r="383" spans="1:28" ht="15.75" customHeight="1">
      <c r="A383" s="209"/>
      <c r="B383" s="209"/>
      <c r="C383" s="209"/>
      <c r="D383" s="209"/>
      <c r="E383" s="209"/>
      <c r="F383" s="209"/>
      <c r="G383" s="209"/>
      <c r="H383" s="209"/>
      <c r="I383" s="209"/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  <c r="AA383" s="209"/>
      <c r="AB383" s="209"/>
    </row>
    <row r="384" spans="1:28" ht="15.75" customHeight="1">
      <c r="A384" s="209"/>
      <c r="B384" s="209"/>
      <c r="C384" s="209"/>
      <c r="D384" s="209"/>
      <c r="E384" s="209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</row>
    <row r="385" spans="1:28" ht="15.75" customHeight="1">
      <c r="A385" s="209"/>
      <c r="B385" s="209"/>
      <c r="C385" s="209"/>
      <c r="D385" s="209"/>
      <c r="E385" s="209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</row>
    <row r="386" spans="1:28" ht="15.75" customHeight="1">
      <c r="A386" s="209"/>
      <c r="B386" s="209"/>
      <c r="C386" s="209"/>
      <c r="D386" s="209"/>
      <c r="E386" s="209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</row>
    <row r="387" spans="1:28" ht="15.75" customHeight="1">
      <c r="A387" s="209"/>
      <c r="B387" s="209"/>
      <c r="C387" s="209"/>
      <c r="D387" s="209"/>
      <c r="E387" s="209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</row>
    <row r="388" spans="1:28" ht="15.75" customHeight="1">
      <c r="A388" s="209"/>
      <c r="B388" s="209"/>
      <c r="C388" s="209"/>
      <c r="D388" s="209"/>
      <c r="E388" s="209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</row>
    <row r="389" spans="1:28" ht="15.75" customHeight="1">
      <c r="A389" s="209"/>
      <c r="B389" s="209"/>
      <c r="C389" s="209"/>
      <c r="D389" s="209"/>
      <c r="E389" s="209"/>
      <c r="F389" s="209"/>
      <c r="G389" s="209"/>
      <c r="H389" s="209"/>
      <c r="I389" s="209"/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  <c r="AA389" s="209"/>
      <c r="AB389" s="209"/>
    </row>
    <row r="390" spans="1:28" ht="15.75" customHeight="1">
      <c r="A390" s="209"/>
      <c r="B390" s="209"/>
      <c r="C390" s="209"/>
      <c r="D390" s="209"/>
      <c r="E390" s="209"/>
      <c r="F390" s="209"/>
      <c r="G390" s="209"/>
      <c r="H390" s="209"/>
      <c r="I390" s="209"/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  <c r="AA390" s="209"/>
      <c r="AB390" s="209"/>
    </row>
    <row r="391" spans="1:28" ht="15.75" customHeight="1">
      <c r="A391" s="209"/>
      <c r="B391" s="209"/>
      <c r="C391" s="209"/>
      <c r="D391" s="209"/>
      <c r="E391" s="209"/>
      <c r="F391" s="209"/>
      <c r="G391" s="209"/>
      <c r="H391" s="209"/>
      <c r="I391" s="209"/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  <c r="AA391" s="209"/>
      <c r="AB391" s="209"/>
    </row>
    <row r="392" spans="1:28" ht="15.75" customHeight="1">
      <c r="A392" s="209"/>
      <c r="B392" s="209"/>
      <c r="C392" s="209"/>
      <c r="D392" s="209"/>
      <c r="E392" s="209"/>
      <c r="F392" s="209"/>
      <c r="G392" s="209"/>
      <c r="H392" s="209"/>
      <c r="I392" s="209"/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  <c r="AA392" s="209"/>
      <c r="AB392" s="209"/>
    </row>
    <row r="393" spans="1:28" ht="15.75" customHeight="1">
      <c r="A393" s="209"/>
      <c r="B393" s="209"/>
      <c r="C393" s="209"/>
      <c r="D393" s="209"/>
      <c r="E393" s="209"/>
      <c r="F393" s="209"/>
      <c r="G393" s="209"/>
      <c r="H393" s="209"/>
      <c r="I393" s="209"/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  <c r="AA393" s="209"/>
      <c r="AB393" s="209"/>
    </row>
    <row r="394" spans="1:28" ht="15.75" customHeight="1">
      <c r="A394" s="209"/>
      <c r="B394" s="209"/>
      <c r="C394" s="209"/>
      <c r="D394" s="209"/>
      <c r="E394" s="209"/>
      <c r="F394" s="209"/>
      <c r="G394" s="209"/>
      <c r="H394" s="209"/>
      <c r="I394" s="209"/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  <c r="AA394" s="209"/>
      <c r="AB394" s="209"/>
    </row>
    <row r="395" spans="1:28" ht="15.75" customHeight="1">
      <c r="A395" s="209"/>
      <c r="B395" s="209"/>
      <c r="C395" s="209"/>
      <c r="D395" s="209"/>
      <c r="E395" s="209"/>
      <c r="F395" s="209"/>
      <c r="G395" s="209"/>
      <c r="H395" s="209"/>
      <c r="I395" s="209"/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  <c r="AA395" s="209"/>
      <c r="AB395" s="209"/>
    </row>
    <row r="396" spans="1:28" ht="15.75" customHeight="1">
      <c r="A396" s="209"/>
      <c r="B396" s="209"/>
      <c r="C396" s="209"/>
      <c r="D396" s="209"/>
      <c r="E396" s="209"/>
      <c r="F396" s="209"/>
      <c r="G396" s="209"/>
      <c r="H396" s="209"/>
      <c r="I396" s="209"/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  <c r="AA396" s="209"/>
      <c r="AB396" s="209"/>
    </row>
    <row r="397" spans="1:28" ht="15.75" customHeight="1">
      <c r="A397" s="209"/>
      <c r="B397" s="209"/>
      <c r="C397" s="209"/>
      <c r="D397" s="209"/>
      <c r="E397" s="209"/>
      <c r="F397" s="209"/>
      <c r="G397" s="209"/>
      <c r="H397" s="209"/>
      <c r="I397" s="209"/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  <c r="AA397" s="209"/>
      <c r="AB397" s="209"/>
    </row>
    <row r="398" spans="1:28" ht="15.75" customHeight="1">
      <c r="A398" s="209"/>
      <c r="B398" s="209"/>
      <c r="C398" s="209"/>
      <c r="D398" s="209"/>
      <c r="E398" s="209"/>
      <c r="F398" s="209"/>
      <c r="G398" s="209"/>
      <c r="H398" s="209"/>
      <c r="I398" s="209"/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  <c r="AA398" s="209"/>
      <c r="AB398" s="209"/>
    </row>
    <row r="399" spans="1:28" ht="15.75" customHeight="1">
      <c r="A399" s="209"/>
      <c r="B399" s="209"/>
      <c r="C399" s="209"/>
      <c r="D399" s="209"/>
      <c r="E399" s="209"/>
      <c r="F399" s="209"/>
      <c r="G399" s="209"/>
      <c r="H399" s="209"/>
      <c r="I399" s="209"/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  <c r="AA399" s="209"/>
      <c r="AB399" s="209"/>
    </row>
    <row r="400" spans="1:28" ht="15.75" customHeight="1">
      <c r="A400" s="209"/>
      <c r="B400" s="209"/>
      <c r="C400" s="209"/>
      <c r="D400" s="209"/>
      <c r="E400" s="209"/>
      <c r="F400" s="209"/>
      <c r="G400" s="209"/>
      <c r="H400" s="209"/>
      <c r="I400" s="209"/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  <c r="AA400" s="209"/>
      <c r="AB400" s="209"/>
    </row>
    <row r="401" spans="1:28" ht="15.75" customHeight="1">
      <c r="A401" s="209"/>
      <c r="B401" s="209"/>
      <c r="C401" s="209"/>
      <c r="D401" s="209"/>
      <c r="E401" s="209"/>
      <c r="F401" s="209"/>
      <c r="G401" s="209"/>
      <c r="H401" s="209"/>
      <c r="I401" s="209"/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  <c r="AA401" s="209"/>
      <c r="AB401" s="209"/>
    </row>
    <row r="402" spans="1:28" ht="15.75" customHeight="1">
      <c r="A402" s="209"/>
      <c r="B402" s="209"/>
      <c r="C402" s="209"/>
      <c r="D402" s="209"/>
      <c r="E402" s="209"/>
      <c r="F402" s="209"/>
      <c r="G402" s="209"/>
      <c r="H402" s="209"/>
      <c r="I402" s="209"/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  <c r="AA402" s="209"/>
      <c r="AB402" s="209"/>
    </row>
    <row r="403" spans="1:28" ht="15.75" customHeight="1">
      <c r="A403" s="209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  <c r="AA403" s="209"/>
      <c r="AB403" s="209"/>
    </row>
    <row r="404" spans="1:28" ht="15.75" customHeight="1">
      <c r="A404" s="209"/>
      <c r="B404" s="209"/>
      <c r="C404" s="209"/>
      <c r="D404" s="209"/>
      <c r="E404" s="209"/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  <c r="AA404" s="209"/>
      <c r="AB404" s="209"/>
    </row>
    <row r="405" spans="1:28" ht="15.75" customHeight="1">
      <c r="A405" s="209"/>
      <c r="B405" s="209"/>
      <c r="C405" s="209"/>
      <c r="D405" s="209"/>
      <c r="E405" s="209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  <c r="AA405" s="209"/>
      <c r="AB405" s="209"/>
    </row>
    <row r="406" spans="1:28" ht="15.75" customHeight="1">
      <c r="A406" s="209"/>
      <c r="B406" s="209"/>
      <c r="C406" s="209"/>
      <c r="D406" s="209"/>
      <c r="E406" s="209"/>
      <c r="F406" s="209"/>
      <c r="G406" s="209"/>
      <c r="H406" s="209"/>
      <c r="I406" s="209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</row>
    <row r="407" spans="1:28" ht="15.75" customHeight="1">
      <c r="A407" s="209"/>
      <c r="B407" s="209"/>
      <c r="C407" s="209"/>
      <c r="D407" s="209"/>
      <c r="E407" s="209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  <c r="AA407" s="209"/>
      <c r="AB407" s="209"/>
    </row>
    <row r="408" spans="1:28" ht="15.75" customHeight="1">
      <c r="A408" s="209"/>
      <c r="B408" s="209"/>
      <c r="C408" s="209"/>
      <c r="D408" s="209"/>
      <c r="E408" s="209"/>
      <c r="F408" s="209"/>
      <c r="G408" s="209"/>
      <c r="H408" s="209"/>
      <c r="I408" s="209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  <c r="AA408" s="209"/>
      <c r="AB408" s="209"/>
    </row>
    <row r="409" spans="1:28" ht="15.75" customHeight="1">
      <c r="A409" s="209"/>
      <c r="B409" s="209"/>
      <c r="C409" s="209"/>
      <c r="D409" s="209"/>
      <c r="E409" s="209"/>
      <c r="F409" s="209"/>
      <c r="G409" s="209"/>
      <c r="H409" s="209"/>
      <c r="I409" s="209"/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  <c r="AA409" s="209"/>
      <c r="AB409" s="209"/>
    </row>
    <row r="410" spans="1:28" ht="15.75" customHeight="1">
      <c r="A410" s="209"/>
      <c r="B410" s="209"/>
      <c r="C410" s="209"/>
      <c r="D410" s="209"/>
      <c r="E410" s="209"/>
      <c r="F410" s="209"/>
      <c r="G410" s="209"/>
      <c r="H410" s="209"/>
      <c r="I410" s="209"/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  <c r="AA410" s="209"/>
      <c r="AB410" s="209"/>
    </row>
    <row r="411" spans="1:28" ht="15.75" customHeight="1">
      <c r="A411" s="209"/>
      <c r="B411" s="209"/>
      <c r="C411" s="209"/>
      <c r="D411" s="209"/>
      <c r="E411" s="209"/>
      <c r="F411" s="209"/>
      <c r="G411" s="209"/>
      <c r="H411" s="209"/>
      <c r="I411" s="209"/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  <c r="AA411" s="209"/>
      <c r="AB411" s="209"/>
    </row>
    <row r="412" spans="1:28" ht="15.75" customHeight="1">
      <c r="A412" s="209"/>
      <c r="B412" s="209"/>
      <c r="C412" s="209"/>
      <c r="D412" s="209"/>
      <c r="E412" s="209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</row>
    <row r="413" spans="1:28" ht="15.75" customHeight="1">
      <c r="A413" s="209"/>
      <c r="B413" s="209"/>
      <c r="C413" s="209"/>
      <c r="D413" s="209"/>
      <c r="E413" s="209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</row>
    <row r="414" spans="1:28" ht="15.75" customHeight="1">
      <c r="A414" s="209"/>
      <c r="B414" s="209"/>
      <c r="C414" s="209"/>
      <c r="D414" s="209"/>
      <c r="E414" s="209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</row>
    <row r="415" spans="1:28" ht="15.75" customHeight="1">
      <c r="A415" s="209"/>
      <c r="B415" s="209"/>
      <c r="C415" s="209"/>
      <c r="D415" s="209"/>
      <c r="E415" s="209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</row>
    <row r="416" spans="1:28" ht="15.75" customHeight="1">
      <c r="A416" s="209"/>
      <c r="B416" s="209"/>
      <c r="C416" s="209"/>
      <c r="D416" s="209"/>
      <c r="E416" s="209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</row>
    <row r="417" spans="1:28" ht="15.75" customHeight="1">
      <c r="A417" s="209"/>
      <c r="B417" s="209"/>
      <c r="C417" s="209"/>
      <c r="D417" s="209"/>
      <c r="E417" s="209"/>
      <c r="F417" s="209"/>
      <c r="G417" s="209"/>
      <c r="H417" s="209"/>
      <c r="I417" s="209"/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  <c r="AA417" s="209"/>
      <c r="AB417" s="209"/>
    </row>
    <row r="418" spans="1:28" ht="15.75" customHeight="1">
      <c r="A418" s="209"/>
      <c r="B418" s="209"/>
      <c r="C418" s="209"/>
      <c r="D418" s="209"/>
      <c r="E418" s="209"/>
      <c r="F418" s="209"/>
      <c r="G418" s="209"/>
      <c r="H418" s="209"/>
      <c r="I418" s="209"/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  <c r="AA418" s="209"/>
      <c r="AB418" s="209"/>
    </row>
    <row r="419" spans="1:28" ht="15.75" customHeight="1">
      <c r="A419" s="209"/>
      <c r="B419" s="209"/>
      <c r="C419" s="209"/>
      <c r="D419" s="209"/>
      <c r="E419" s="209"/>
      <c r="F419" s="209"/>
      <c r="G419" s="209"/>
      <c r="H419" s="209"/>
      <c r="I419" s="209"/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  <c r="AA419" s="209"/>
      <c r="AB419" s="209"/>
    </row>
    <row r="420" spans="1:28" ht="15.75" customHeight="1">
      <c r="A420" s="209"/>
      <c r="B420" s="209"/>
      <c r="C420" s="209"/>
      <c r="D420" s="209"/>
      <c r="E420" s="209"/>
      <c r="F420" s="209"/>
      <c r="G420" s="209"/>
      <c r="H420" s="209"/>
      <c r="I420" s="209"/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  <c r="AA420" s="209"/>
      <c r="AB420" s="209"/>
    </row>
    <row r="421" spans="1:28" ht="15.75" customHeight="1">
      <c r="A421" s="209"/>
      <c r="B421" s="209"/>
      <c r="C421" s="209"/>
      <c r="D421" s="209"/>
      <c r="E421" s="209"/>
      <c r="F421" s="209"/>
      <c r="G421" s="209"/>
      <c r="H421" s="209"/>
      <c r="I421" s="209"/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  <c r="AA421" s="209"/>
      <c r="AB421" s="209"/>
    </row>
    <row r="422" spans="1:28" ht="15.75" customHeight="1">
      <c r="A422" s="209"/>
      <c r="B422" s="209"/>
      <c r="C422" s="209"/>
      <c r="D422" s="209"/>
      <c r="E422" s="209"/>
      <c r="F422" s="209"/>
      <c r="G422" s="209"/>
      <c r="H422" s="209"/>
      <c r="I422" s="209"/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  <c r="AA422" s="209"/>
      <c r="AB422" s="209"/>
    </row>
    <row r="423" spans="1:28" ht="15.75" customHeight="1">
      <c r="A423" s="209"/>
      <c r="B423" s="209"/>
      <c r="C423" s="209"/>
      <c r="D423" s="209"/>
      <c r="E423" s="209"/>
      <c r="F423" s="209"/>
      <c r="G423" s="209"/>
      <c r="H423" s="209"/>
      <c r="I423" s="209"/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  <c r="AA423" s="209"/>
      <c r="AB423" s="209"/>
    </row>
    <row r="424" spans="1:28" ht="15.75" customHeight="1">
      <c r="A424" s="209"/>
      <c r="B424" s="209"/>
      <c r="C424" s="209"/>
      <c r="D424" s="209"/>
      <c r="E424" s="209"/>
      <c r="F424" s="209"/>
      <c r="G424" s="209"/>
      <c r="H424" s="209"/>
      <c r="I424" s="209"/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  <c r="AA424" s="209"/>
      <c r="AB424" s="209"/>
    </row>
    <row r="425" spans="1:28" ht="15.75" customHeight="1">
      <c r="A425" s="209"/>
      <c r="B425" s="209"/>
      <c r="C425" s="209"/>
      <c r="D425" s="209"/>
      <c r="E425" s="209"/>
      <c r="F425" s="209"/>
      <c r="G425" s="209"/>
      <c r="H425" s="209"/>
      <c r="I425" s="209"/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  <c r="AA425" s="209"/>
      <c r="AB425" s="209"/>
    </row>
    <row r="426" spans="1:28" ht="15.75" customHeight="1">
      <c r="A426" s="209"/>
      <c r="B426" s="209"/>
      <c r="C426" s="209"/>
      <c r="D426" s="209"/>
      <c r="E426" s="209"/>
      <c r="F426" s="209"/>
      <c r="G426" s="209"/>
      <c r="H426" s="209"/>
      <c r="I426" s="209"/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  <c r="AA426" s="209"/>
      <c r="AB426" s="209"/>
    </row>
    <row r="427" spans="1:28" ht="15.75" customHeight="1">
      <c r="A427" s="209"/>
      <c r="B427" s="209"/>
      <c r="C427" s="209"/>
      <c r="D427" s="209"/>
      <c r="E427" s="209"/>
      <c r="F427" s="209"/>
      <c r="G427" s="209"/>
      <c r="H427" s="209"/>
      <c r="I427" s="209"/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  <c r="AA427" s="209"/>
      <c r="AB427" s="209"/>
    </row>
    <row r="428" spans="1:28" ht="15.75" customHeight="1">
      <c r="A428" s="209"/>
      <c r="B428" s="209"/>
      <c r="C428" s="209"/>
      <c r="D428" s="209"/>
      <c r="E428" s="209"/>
      <c r="F428" s="209"/>
      <c r="G428" s="209"/>
      <c r="H428" s="209"/>
      <c r="I428" s="209"/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  <c r="AA428" s="209"/>
      <c r="AB428" s="209"/>
    </row>
    <row r="429" spans="1:28" ht="15.75" customHeight="1">
      <c r="A429" s="209"/>
      <c r="B429" s="209"/>
      <c r="C429" s="209"/>
      <c r="D429" s="209"/>
      <c r="E429" s="209"/>
      <c r="F429" s="209"/>
      <c r="G429" s="209"/>
      <c r="H429" s="209"/>
      <c r="I429" s="209"/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  <c r="AA429" s="209"/>
      <c r="AB429" s="209"/>
    </row>
    <row r="430" spans="1:28" ht="15.75" customHeight="1">
      <c r="A430" s="209"/>
      <c r="B430" s="209"/>
      <c r="C430" s="209"/>
      <c r="D430" s="209"/>
      <c r="E430" s="209"/>
      <c r="F430" s="209"/>
      <c r="G430" s="209"/>
      <c r="H430" s="209"/>
      <c r="I430" s="209"/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  <c r="AA430" s="209"/>
      <c r="AB430" s="209"/>
    </row>
    <row r="431" spans="1:28" ht="15.75" customHeight="1">
      <c r="A431" s="209"/>
      <c r="B431" s="209"/>
      <c r="C431" s="209"/>
      <c r="D431" s="209"/>
      <c r="E431" s="209"/>
      <c r="F431" s="209"/>
      <c r="G431" s="209"/>
      <c r="H431" s="209"/>
      <c r="I431" s="209"/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  <c r="AA431" s="209"/>
      <c r="AB431" s="209"/>
    </row>
    <row r="432" spans="1:28" ht="15.75" customHeight="1">
      <c r="A432" s="209"/>
      <c r="B432" s="209"/>
      <c r="C432" s="209"/>
      <c r="D432" s="209"/>
      <c r="E432" s="209"/>
      <c r="F432" s="209"/>
      <c r="G432" s="209"/>
      <c r="H432" s="209"/>
      <c r="I432" s="209"/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  <c r="AA432" s="209"/>
      <c r="AB432" s="209"/>
    </row>
    <row r="433" spans="1:28" ht="15.75" customHeight="1">
      <c r="A433" s="209"/>
      <c r="B433" s="209"/>
      <c r="C433" s="209"/>
      <c r="D433" s="209"/>
      <c r="E433" s="209"/>
      <c r="F433" s="209"/>
      <c r="G433" s="209"/>
      <c r="H433" s="209"/>
      <c r="I433" s="209"/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  <c r="AA433" s="209"/>
      <c r="AB433" s="209"/>
    </row>
    <row r="434" spans="1:28" ht="15.75" customHeight="1">
      <c r="A434" s="209"/>
      <c r="B434" s="209"/>
      <c r="C434" s="209"/>
      <c r="D434" s="209"/>
      <c r="E434" s="209"/>
      <c r="F434" s="209"/>
      <c r="G434" s="209"/>
      <c r="H434" s="209"/>
      <c r="I434" s="209"/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  <c r="AA434" s="209"/>
      <c r="AB434" s="209"/>
    </row>
    <row r="435" spans="1:28" ht="15.75" customHeight="1">
      <c r="A435" s="209"/>
      <c r="B435" s="209"/>
      <c r="C435" s="209"/>
      <c r="D435" s="209"/>
      <c r="E435" s="209"/>
      <c r="F435" s="209"/>
      <c r="G435" s="209"/>
      <c r="H435" s="209"/>
      <c r="I435" s="209"/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  <c r="AA435" s="209"/>
      <c r="AB435" s="209"/>
    </row>
    <row r="436" spans="1:28" ht="15.75" customHeight="1">
      <c r="A436" s="209"/>
      <c r="B436" s="209"/>
      <c r="C436" s="209"/>
      <c r="D436" s="209"/>
      <c r="E436" s="209"/>
      <c r="F436" s="209"/>
      <c r="G436" s="209"/>
      <c r="H436" s="209"/>
      <c r="I436" s="209"/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  <c r="AA436" s="209"/>
      <c r="AB436" s="209"/>
    </row>
    <row r="437" spans="1:28" ht="15.75" customHeight="1">
      <c r="A437" s="209"/>
      <c r="B437" s="209"/>
      <c r="C437" s="209"/>
      <c r="D437" s="209"/>
      <c r="E437" s="209"/>
      <c r="F437" s="209"/>
      <c r="G437" s="209"/>
      <c r="H437" s="209"/>
      <c r="I437" s="209"/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  <c r="AA437" s="209"/>
      <c r="AB437" s="209"/>
    </row>
    <row r="438" spans="1:28" ht="15.75" customHeight="1">
      <c r="A438" s="209"/>
      <c r="B438" s="209"/>
      <c r="C438" s="209"/>
      <c r="D438" s="209"/>
      <c r="E438" s="209"/>
      <c r="F438" s="209"/>
      <c r="G438" s="209"/>
      <c r="H438" s="209"/>
      <c r="I438" s="209"/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  <c r="AA438" s="209"/>
      <c r="AB438" s="209"/>
    </row>
    <row r="439" spans="1:28" ht="15.75" customHeight="1">
      <c r="A439" s="209"/>
      <c r="B439" s="209"/>
      <c r="C439" s="209"/>
      <c r="D439" s="209"/>
      <c r="E439" s="209"/>
      <c r="F439" s="209"/>
      <c r="G439" s="209"/>
      <c r="H439" s="209"/>
      <c r="I439" s="209"/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  <c r="AA439" s="209"/>
      <c r="AB439" s="209"/>
    </row>
    <row r="440" spans="1:28" ht="15.75" customHeight="1">
      <c r="A440" s="209"/>
      <c r="B440" s="209"/>
      <c r="C440" s="209"/>
      <c r="D440" s="209"/>
      <c r="E440" s="209"/>
      <c r="F440" s="209"/>
      <c r="G440" s="209"/>
      <c r="H440" s="209"/>
      <c r="I440" s="209"/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  <c r="AA440" s="209"/>
      <c r="AB440" s="209"/>
    </row>
    <row r="441" spans="1:28" ht="15.75" customHeight="1">
      <c r="A441" s="209"/>
      <c r="B441" s="209"/>
      <c r="C441" s="209"/>
      <c r="D441" s="209"/>
      <c r="E441" s="209"/>
      <c r="F441" s="209"/>
      <c r="G441" s="209"/>
      <c r="H441" s="209"/>
      <c r="I441" s="209"/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  <c r="AA441" s="209"/>
      <c r="AB441" s="209"/>
    </row>
    <row r="442" spans="1:28" ht="15.75" customHeight="1">
      <c r="A442" s="209"/>
      <c r="B442" s="209"/>
      <c r="C442" s="209"/>
      <c r="D442" s="209"/>
      <c r="E442" s="209"/>
      <c r="F442" s="209"/>
      <c r="G442" s="209"/>
      <c r="H442" s="209"/>
      <c r="I442" s="209"/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  <c r="AA442" s="209"/>
      <c r="AB442" s="209"/>
    </row>
    <row r="443" spans="1:28" ht="15.75" customHeight="1">
      <c r="A443" s="209"/>
      <c r="B443" s="209"/>
      <c r="C443" s="209"/>
      <c r="D443" s="209"/>
      <c r="E443" s="209"/>
      <c r="F443" s="209"/>
      <c r="G443" s="209"/>
      <c r="H443" s="209"/>
      <c r="I443" s="209"/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  <c r="AA443" s="209"/>
      <c r="AB443" s="209"/>
    </row>
    <row r="444" spans="1:28" ht="15.75" customHeight="1">
      <c r="A444" s="209"/>
      <c r="B444" s="209"/>
      <c r="C444" s="209"/>
      <c r="D444" s="209"/>
      <c r="E444" s="209"/>
      <c r="F444" s="209"/>
      <c r="G444" s="209"/>
      <c r="H444" s="209"/>
      <c r="I444" s="209"/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  <c r="AA444" s="209"/>
      <c r="AB444" s="209"/>
    </row>
    <row r="445" spans="1:28" ht="15.75" customHeight="1">
      <c r="A445" s="209"/>
      <c r="B445" s="209"/>
      <c r="C445" s="209"/>
      <c r="D445" s="209"/>
      <c r="E445" s="209"/>
      <c r="F445" s="209"/>
      <c r="G445" s="209"/>
      <c r="H445" s="209"/>
      <c r="I445" s="209"/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  <c r="AA445" s="209"/>
      <c r="AB445" s="209"/>
    </row>
    <row r="446" spans="1:28" ht="15.75" customHeight="1">
      <c r="A446" s="209"/>
      <c r="B446" s="209"/>
      <c r="C446" s="209"/>
      <c r="D446" s="209"/>
      <c r="E446" s="209"/>
      <c r="F446" s="209"/>
      <c r="G446" s="209"/>
      <c r="H446" s="209"/>
      <c r="I446" s="209"/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  <c r="AA446" s="209"/>
      <c r="AB446" s="209"/>
    </row>
    <row r="447" spans="1:28" ht="15.75" customHeight="1">
      <c r="A447" s="209"/>
      <c r="B447" s="209"/>
      <c r="C447" s="209"/>
      <c r="D447" s="209"/>
      <c r="E447" s="209"/>
      <c r="F447" s="209"/>
      <c r="G447" s="209"/>
      <c r="H447" s="209"/>
      <c r="I447" s="209"/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  <c r="AA447" s="209"/>
      <c r="AB447" s="209"/>
    </row>
    <row r="448" spans="1:28" ht="15.75" customHeight="1">
      <c r="A448" s="209"/>
      <c r="B448" s="209"/>
      <c r="C448" s="209"/>
      <c r="D448" s="209"/>
      <c r="E448" s="209"/>
      <c r="F448" s="209"/>
      <c r="G448" s="209"/>
      <c r="H448" s="209"/>
      <c r="I448" s="209"/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  <c r="AA448" s="209"/>
      <c r="AB448" s="209"/>
    </row>
    <row r="449" spans="1:28" ht="15.75" customHeight="1">
      <c r="A449" s="209"/>
      <c r="B449" s="209"/>
      <c r="C449" s="209"/>
      <c r="D449" s="209"/>
      <c r="E449" s="209"/>
      <c r="F449" s="209"/>
      <c r="G449" s="209"/>
      <c r="H449" s="209"/>
      <c r="I449" s="209"/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  <c r="AA449" s="209"/>
      <c r="AB449" s="209"/>
    </row>
    <row r="450" spans="1:28" ht="15.75" customHeight="1">
      <c r="A450" s="209"/>
      <c r="B450" s="209"/>
      <c r="C450" s="209"/>
      <c r="D450" s="209"/>
      <c r="E450" s="209"/>
      <c r="F450" s="209"/>
      <c r="G450" s="209"/>
      <c r="H450" s="209"/>
      <c r="I450" s="209"/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  <c r="AA450" s="209"/>
      <c r="AB450" s="209"/>
    </row>
    <row r="451" spans="1:28" ht="15.75" customHeight="1">
      <c r="A451" s="209"/>
      <c r="B451" s="209"/>
      <c r="C451" s="209"/>
      <c r="D451" s="209"/>
      <c r="E451" s="209"/>
      <c r="F451" s="209"/>
      <c r="G451" s="209"/>
      <c r="H451" s="209"/>
      <c r="I451" s="209"/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  <c r="AA451" s="209"/>
      <c r="AB451" s="209"/>
    </row>
    <row r="452" spans="1:28" ht="15.75" customHeight="1">
      <c r="A452" s="209"/>
      <c r="B452" s="209"/>
      <c r="C452" s="209"/>
      <c r="D452" s="209"/>
      <c r="E452" s="209"/>
      <c r="F452" s="209"/>
      <c r="G452" s="209"/>
      <c r="H452" s="209"/>
      <c r="I452" s="209"/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  <c r="AA452" s="209"/>
      <c r="AB452" s="209"/>
    </row>
    <row r="453" spans="1:28" ht="15.75" customHeight="1">
      <c r="A453" s="209"/>
      <c r="B453" s="209"/>
      <c r="C453" s="209"/>
      <c r="D453" s="209"/>
      <c r="E453" s="209"/>
      <c r="F453" s="209"/>
      <c r="G453" s="209"/>
      <c r="H453" s="209"/>
      <c r="I453" s="209"/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  <c r="AA453" s="209"/>
      <c r="AB453" s="209"/>
    </row>
    <row r="454" spans="1:28" ht="15.75" customHeight="1">
      <c r="A454" s="209"/>
      <c r="B454" s="209"/>
      <c r="C454" s="209"/>
      <c r="D454" s="209"/>
      <c r="E454" s="209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</row>
    <row r="455" spans="1:28" ht="15.75" customHeight="1">
      <c r="A455" s="209"/>
      <c r="B455" s="209"/>
      <c r="C455" s="209"/>
      <c r="D455" s="209"/>
      <c r="E455" s="209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</row>
    <row r="456" spans="1:28" ht="15.75" customHeight="1">
      <c r="A456" s="209"/>
      <c r="B456" s="209"/>
      <c r="C456" s="209"/>
      <c r="D456" s="209"/>
      <c r="E456" s="209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</row>
    <row r="457" spans="1:28" ht="15.75" customHeight="1">
      <c r="A457" s="209"/>
      <c r="B457" s="209"/>
      <c r="C457" s="209"/>
      <c r="D457" s="209"/>
      <c r="E457" s="209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</row>
    <row r="458" spans="1:28" ht="15.75" customHeight="1">
      <c r="A458" s="209"/>
      <c r="B458" s="209"/>
      <c r="C458" s="209"/>
      <c r="D458" s="209"/>
      <c r="E458" s="209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</row>
    <row r="459" spans="1:28" ht="15.75" customHeight="1">
      <c r="A459" s="209"/>
      <c r="B459" s="209"/>
      <c r="C459" s="209"/>
      <c r="D459" s="209"/>
      <c r="E459" s="209"/>
      <c r="F459" s="209"/>
      <c r="G459" s="209"/>
      <c r="H459" s="209"/>
      <c r="I459" s="209"/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  <c r="AA459" s="209"/>
      <c r="AB459" s="209"/>
    </row>
    <row r="460" spans="1:28" ht="15.75" customHeight="1">
      <c r="A460" s="209"/>
      <c r="B460" s="209"/>
      <c r="C460" s="209"/>
      <c r="D460" s="209"/>
      <c r="E460" s="209"/>
      <c r="F460" s="209"/>
      <c r="G460" s="209"/>
      <c r="H460" s="209"/>
      <c r="I460" s="209"/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  <c r="AA460" s="209"/>
      <c r="AB460" s="209"/>
    </row>
    <row r="461" spans="1:28" ht="15.75" customHeight="1">
      <c r="A461" s="209"/>
      <c r="B461" s="209"/>
      <c r="C461" s="209"/>
      <c r="D461" s="209"/>
      <c r="E461" s="209"/>
      <c r="F461" s="209"/>
      <c r="G461" s="209"/>
      <c r="H461" s="209"/>
      <c r="I461" s="209"/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  <c r="AA461" s="209"/>
      <c r="AB461" s="209"/>
    </row>
    <row r="462" spans="1:28" ht="15.75" customHeight="1">
      <c r="A462" s="209"/>
      <c r="B462" s="209"/>
      <c r="C462" s="209"/>
      <c r="D462" s="209"/>
      <c r="E462" s="209"/>
      <c r="F462" s="209"/>
      <c r="G462" s="209"/>
      <c r="H462" s="209"/>
      <c r="I462" s="209"/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  <c r="AA462" s="209"/>
      <c r="AB462" s="209"/>
    </row>
    <row r="463" spans="1:28" ht="15.75" customHeight="1">
      <c r="A463" s="209"/>
      <c r="B463" s="209"/>
      <c r="C463" s="209"/>
      <c r="D463" s="209"/>
      <c r="E463" s="209"/>
      <c r="F463" s="209"/>
      <c r="G463" s="209"/>
      <c r="H463" s="209"/>
      <c r="I463" s="209"/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  <c r="AA463" s="209"/>
      <c r="AB463" s="209"/>
    </row>
    <row r="464" spans="1:28" ht="15.75" customHeight="1">
      <c r="A464" s="209"/>
      <c r="B464" s="209"/>
      <c r="C464" s="209"/>
      <c r="D464" s="209"/>
      <c r="E464" s="209"/>
      <c r="F464" s="209"/>
      <c r="G464" s="209"/>
      <c r="H464" s="209"/>
      <c r="I464" s="209"/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  <c r="AA464" s="209"/>
      <c r="AB464" s="209"/>
    </row>
    <row r="465" spans="1:28" ht="15.75" customHeight="1">
      <c r="A465" s="209"/>
      <c r="B465" s="209"/>
      <c r="C465" s="209"/>
      <c r="D465" s="209"/>
      <c r="E465" s="209"/>
      <c r="F465" s="209"/>
      <c r="G465" s="209"/>
      <c r="H465" s="209"/>
      <c r="I465" s="209"/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  <c r="AA465" s="209"/>
      <c r="AB465" s="209"/>
    </row>
    <row r="466" spans="1:28" ht="15.75" customHeight="1">
      <c r="A466" s="209"/>
      <c r="B466" s="209"/>
      <c r="C466" s="209"/>
      <c r="D466" s="209"/>
      <c r="E466" s="209"/>
      <c r="F466" s="209"/>
      <c r="G466" s="209"/>
      <c r="H466" s="209"/>
      <c r="I466" s="209"/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  <c r="AA466" s="209"/>
      <c r="AB466" s="209"/>
    </row>
    <row r="467" spans="1:28" ht="15.75" customHeight="1">
      <c r="A467" s="209"/>
      <c r="B467" s="209"/>
      <c r="C467" s="209"/>
      <c r="D467" s="209"/>
      <c r="E467" s="209"/>
      <c r="F467" s="209"/>
      <c r="G467" s="209"/>
      <c r="H467" s="209"/>
      <c r="I467" s="209"/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  <c r="AA467" s="209"/>
      <c r="AB467" s="209"/>
    </row>
    <row r="468" spans="1:28" ht="15.75" customHeight="1">
      <c r="A468" s="209"/>
      <c r="B468" s="209"/>
      <c r="C468" s="209"/>
      <c r="D468" s="209"/>
      <c r="E468" s="209"/>
      <c r="F468" s="209"/>
      <c r="G468" s="209"/>
      <c r="H468" s="209"/>
      <c r="I468" s="209"/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  <c r="AA468" s="209"/>
      <c r="AB468" s="209"/>
    </row>
    <row r="469" spans="1:28" ht="15.75" customHeight="1">
      <c r="A469" s="209"/>
      <c r="B469" s="209"/>
      <c r="C469" s="209"/>
      <c r="D469" s="209"/>
      <c r="E469" s="209"/>
      <c r="F469" s="209"/>
      <c r="G469" s="209"/>
      <c r="H469" s="209"/>
      <c r="I469" s="209"/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  <c r="AA469" s="209"/>
      <c r="AB469" s="209"/>
    </row>
    <row r="470" spans="1:28" ht="15.75" customHeight="1">
      <c r="A470" s="209"/>
      <c r="B470" s="209"/>
      <c r="C470" s="209"/>
      <c r="D470" s="209"/>
      <c r="E470" s="209"/>
      <c r="F470" s="209"/>
      <c r="G470" s="209"/>
      <c r="H470" s="209"/>
      <c r="I470" s="209"/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  <c r="AA470" s="209"/>
      <c r="AB470" s="209"/>
    </row>
    <row r="471" spans="1:28" ht="15.75" customHeight="1">
      <c r="A471" s="209"/>
      <c r="B471" s="209"/>
      <c r="C471" s="209"/>
      <c r="D471" s="209"/>
      <c r="E471" s="209"/>
      <c r="F471" s="209"/>
      <c r="G471" s="209"/>
      <c r="H471" s="209"/>
      <c r="I471" s="209"/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  <c r="AA471" s="209"/>
      <c r="AB471" s="209"/>
    </row>
    <row r="472" spans="1:28" ht="15.75" customHeight="1">
      <c r="A472" s="209"/>
      <c r="B472" s="209"/>
      <c r="C472" s="209"/>
      <c r="D472" s="209"/>
      <c r="E472" s="209"/>
      <c r="F472" s="209"/>
      <c r="G472" s="209"/>
      <c r="H472" s="209"/>
      <c r="I472" s="209"/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  <c r="AA472" s="209"/>
      <c r="AB472" s="209"/>
    </row>
    <row r="473" spans="1:28" ht="15.75" customHeight="1">
      <c r="A473" s="209"/>
      <c r="B473" s="209"/>
      <c r="C473" s="209"/>
      <c r="D473" s="209"/>
      <c r="E473" s="209"/>
      <c r="F473" s="209"/>
      <c r="G473" s="209"/>
      <c r="H473" s="209"/>
      <c r="I473" s="209"/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  <c r="AA473" s="209"/>
      <c r="AB473" s="209"/>
    </row>
    <row r="474" spans="1:28" ht="15.75" customHeight="1">
      <c r="A474" s="209"/>
      <c r="B474" s="209"/>
      <c r="C474" s="209"/>
      <c r="D474" s="209"/>
      <c r="E474" s="209"/>
      <c r="F474" s="209"/>
      <c r="G474" s="209"/>
      <c r="H474" s="209"/>
      <c r="I474" s="209"/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  <c r="AA474" s="209"/>
      <c r="AB474" s="209"/>
    </row>
    <row r="475" spans="1:28" ht="15.75" customHeight="1">
      <c r="A475" s="209"/>
      <c r="B475" s="209"/>
      <c r="C475" s="209"/>
      <c r="D475" s="209"/>
      <c r="E475" s="209"/>
      <c r="F475" s="209"/>
      <c r="G475" s="209"/>
      <c r="H475" s="209"/>
      <c r="I475" s="209"/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  <c r="AA475" s="209"/>
      <c r="AB475" s="209"/>
    </row>
    <row r="476" spans="1:28" ht="15.75" customHeight="1">
      <c r="A476" s="209"/>
      <c r="B476" s="209"/>
      <c r="C476" s="209"/>
      <c r="D476" s="209"/>
      <c r="E476" s="209"/>
      <c r="F476" s="209"/>
      <c r="G476" s="209"/>
      <c r="H476" s="209"/>
      <c r="I476" s="209"/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  <c r="AA476" s="209"/>
      <c r="AB476" s="209"/>
    </row>
    <row r="477" spans="1:28" ht="15.75" customHeight="1">
      <c r="A477" s="209"/>
      <c r="B477" s="209"/>
      <c r="C477" s="209"/>
      <c r="D477" s="209"/>
      <c r="E477" s="209"/>
      <c r="F477" s="209"/>
      <c r="G477" s="209"/>
      <c r="H477" s="209"/>
      <c r="I477" s="209"/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  <c r="AA477" s="209"/>
      <c r="AB477" s="209"/>
    </row>
    <row r="478" spans="1:28" ht="15.75" customHeight="1">
      <c r="A478" s="209"/>
      <c r="B478" s="209"/>
      <c r="C478" s="209"/>
      <c r="D478" s="209"/>
      <c r="E478" s="209"/>
      <c r="F478" s="209"/>
      <c r="G478" s="209"/>
      <c r="H478" s="209"/>
      <c r="I478" s="209"/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  <c r="AA478" s="209"/>
      <c r="AB478" s="209"/>
    </row>
    <row r="479" spans="1:28" ht="15.75" customHeight="1">
      <c r="A479" s="209"/>
      <c r="B479" s="209"/>
      <c r="C479" s="209"/>
      <c r="D479" s="209"/>
      <c r="E479" s="209"/>
      <c r="F479" s="209"/>
      <c r="G479" s="209"/>
      <c r="H479" s="209"/>
      <c r="I479" s="209"/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  <c r="AA479" s="209"/>
      <c r="AB479" s="209"/>
    </row>
    <row r="480" spans="1:28" ht="15.75" customHeight="1">
      <c r="A480" s="209"/>
      <c r="B480" s="209"/>
      <c r="C480" s="209"/>
      <c r="D480" s="209"/>
      <c r="E480" s="209"/>
      <c r="F480" s="209"/>
      <c r="G480" s="209"/>
      <c r="H480" s="209"/>
      <c r="I480" s="209"/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  <c r="AA480" s="209"/>
      <c r="AB480" s="209"/>
    </row>
    <row r="481" spans="1:28" ht="15.75" customHeight="1">
      <c r="A481" s="209"/>
      <c r="B481" s="209"/>
      <c r="C481" s="209"/>
      <c r="D481" s="209"/>
      <c r="E481" s="209"/>
      <c r="F481" s="209"/>
      <c r="G481" s="209"/>
      <c r="H481" s="209"/>
      <c r="I481" s="209"/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  <c r="AA481" s="209"/>
      <c r="AB481" s="209"/>
    </row>
    <row r="482" spans="1:28" ht="15.75" customHeight="1">
      <c r="A482" s="209"/>
      <c r="B482" s="209"/>
      <c r="C482" s="209"/>
      <c r="D482" s="209"/>
      <c r="E482" s="209"/>
      <c r="F482" s="209"/>
      <c r="G482" s="209"/>
      <c r="H482" s="209"/>
      <c r="I482" s="209"/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  <c r="AA482" s="209"/>
      <c r="AB482" s="209"/>
    </row>
    <row r="483" spans="1:28" ht="15.75" customHeight="1">
      <c r="A483" s="209"/>
      <c r="B483" s="209"/>
      <c r="C483" s="209"/>
      <c r="D483" s="209"/>
      <c r="E483" s="209"/>
      <c r="F483" s="209"/>
      <c r="G483" s="209"/>
      <c r="H483" s="209"/>
      <c r="I483" s="209"/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  <c r="AA483" s="209"/>
      <c r="AB483" s="209"/>
    </row>
    <row r="484" spans="1:28" ht="15.75" customHeight="1">
      <c r="A484" s="209"/>
      <c r="B484" s="209"/>
      <c r="C484" s="209"/>
      <c r="D484" s="209"/>
      <c r="E484" s="209"/>
      <c r="F484" s="209"/>
      <c r="G484" s="209"/>
      <c r="H484" s="209"/>
      <c r="I484" s="209"/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  <c r="AA484" s="209"/>
      <c r="AB484" s="209"/>
    </row>
    <row r="485" spans="1:28" ht="15.75" customHeight="1">
      <c r="A485" s="209"/>
      <c r="B485" s="209"/>
      <c r="C485" s="209"/>
      <c r="D485" s="209"/>
      <c r="E485" s="209"/>
      <c r="F485" s="209"/>
      <c r="G485" s="209"/>
      <c r="H485" s="209"/>
      <c r="I485" s="209"/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  <c r="AA485" s="209"/>
      <c r="AB485" s="209"/>
    </row>
    <row r="486" spans="1:28" ht="15.75" customHeight="1">
      <c r="A486" s="209"/>
      <c r="B486" s="209"/>
      <c r="C486" s="209"/>
      <c r="D486" s="209"/>
      <c r="E486" s="209"/>
      <c r="F486" s="209"/>
      <c r="G486" s="209"/>
      <c r="H486" s="209"/>
      <c r="I486" s="209"/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  <c r="AA486" s="209"/>
      <c r="AB486" s="209"/>
    </row>
    <row r="487" spans="1:28" ht="15.75" customHeight="1">
      <c r="A487" s="209"/>
      <c r="B487" s="209"/>
      <c r="C487" s="209"/>
      <c r="D487" s="209"/>
      <c r="E487" s="209"/>
      <c r="F487" s="209"/>
      <c r="G487" s="209"/>
      <c r="H487" s="209"/>
      <c r="I487" s="209"/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  <c r="AA487" s="209"/>
      <c r="AB487" s="209"/>
    </row>
    <row r="488" spans="1:28" ht="15.75" customHeight="1">
      <c r="A488" s="209"/>
      <c r="B488" s="209"/>
      <c r="C488" s="209"/>
      <c r="D488" s="209"/>
      <c r="E488" s="209"/>
      <c r="F488" s="209"/>
      <c r="G488" s="209"/>
      <c r="H488" s="209"/>
      <c r="I488" s="209"/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  <c r="AA488" s="209"/>
      <c r="AB488" s="209"/>
    </row>
    <row r="489" spans="1:28" ht="15.75" customHeight="1">
      <c r="A489" s="209"/>
      <c r="B489" s="209"/>
      <c r="C489" s="209"/>
      <c r="D489" s="209"/>
      <c r="E489" s="209"/>
      <c r="F489" s="209"/>
      <c r="G489" s="209"/>
      <c r="H489" s="209"/>
      <c r="I489" s="209"/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  <c r="AA489" s="209"/>
      <c r="AB489" s="209"/>
    </row>
    <row r="490" spans="1:28" ht="15.75" customHeight="1">
      <c r="A490" s="209"/>
      <c r="B490" s="209"/>
      <c r="C490" s="209"/>
      <c r="D490" s="209"/>
      <c r="E490" s="209"/>
      <c r="F490" s="209"/>
      <c r="G490" s="209"/>
      <c r="H490" s="209"/>
      <c r="I490" s="209"/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  <c r="AA490" s="209"/>
      <c r="AB490" s="209"/>
    </row>
    <row r="491" spans="1:28" ht="15.75" customHeight="1">
      <c r="A491" s="209"/>
      <c r="B491" s="209"/>
      <c r="C491" s="209"/>
      <c r="D491" s="209"/>
      <c r="E491" s="209"/>
      <c r="F491" s="209"/>
      <c r="G491" s="209"/>
      <c r="H491" s="209"/>
      <c r="I491" s="209"/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  <c r="AA491" s="209"/>
      <c r="AB491" s="209"/>
    </row>
    <row r="492" spans="1:28" ht="15.75" customHeight="1">
      <c r="A492" s="209"/>
      <c r="B492" s="209"/>
      <c r="C492" s="209"/>
      <c r="D492" s="209"/>
      <c r="E492" s="209"/>
      <c r="F492" s="209"/>
      <c r="G492" s="209"/>
      <c r="H492" s="209"/>
      <c r="I492" s="209"/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  <c r="AA492" s="209"/>
      <c r="AB492" s="209"/>
    </row>
    <row r="493" spans="1:28" ht="15.75" customHeight="1">
      <c r="A493" s="209"/>
      <c r="B493" s="209"/>
      <c r="C493" s="209"/>
      <c r="D493" s="209"/>
      <c r="E493" s="209"/>
      <c r="F493" s="209"/>
      <c r="G493" s="209"/>
      <c r="H493" s="209"/>
      <c r="I493" s="209"/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  <c r="AA493" s="209"/>
      <c r="AB493" s="209"/>
    </row>
    <row r="494" spans="1:28" ht="15.75" customHeight="1">
      <c r="A494" s="209"/>
      <c r="B494" s="209"/>
      <c r="C494" s="209"/>
      <c r="D494" s="209"/>
      <c r="E494" s="209"/>
      <c r="F494" s="209"/>
      <c r="G494" s="209"/>
      <c r="H494" s="209"/>
      <c r="I494" s="209"/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  <c r="AA494" s="209"/>
      <c r="AB494" s="209"/>
    </row>
    <row r="495" spans="1:28" ht="15.75" customHeight="1">
      <c r="A495" s="209"/>
      <c r="B495" s="209"/>
      <c r="C495" s="209"/>
      <c r="D495" s="209"/>
      <c r="E495" s="209"/>
      <c r="F495" s="209"/>
      <c r="G495" s="209"/>
      <c r="H495" s="209"/>
      <c r="I495" s="209"/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  <c r="AA495" s="209"/>
      <c r="AB495" s="209"/>
    </row>
    <row r="496" spans="1:28" ht="15.75" customHeight="1">
      <c r="A496" s="209"/>
      <c r="B496" s="209"/>
      <c r="C496" s="209"/>
      <c r="D496" s="209"/>
      <c r="E496" s="209"/>
      <c r="F496" s="209"/>
      <c r="G496" s="209"/>
      <c r="H496" s="209"/>
      <c r="I496" s="209"/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  <c r="AA496" s="209"/>
      <c r="AB496" s="209"/>
    </row>
    <row r="497" spans="1:28" ht="15.75" customHeight="1">
      <c r="A497" s="209"/>
      <c r="B497" s="209"/>
      <c r="C497" s="209"/>
      <c r="D497" s="209"/>
      <c r="E497" s="209"/>
      <c r="F497" s="209"/>
      <c r="G497" s="209"/>
      <c r="H497" s="209"/>
      <c r="I497" s="209"/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  <c r="AA497" s="209"/>
      <c r="AB497" s="209"/>
    </row>
    <row r="498" spans="1:28" ht="15.75" customHeight="1">
      <c r="A498" s="209"/>
      <c r="B498" s="209"/>
      <c r="C498" s="209"/>
      <c r="D498" s="209"/>
      <c r="E498" s="209"/>
      <c r="F498" s="209"/>
      <c r="G498" s="209"/>
      <c r="H498" s="209"/>
      <c r="I498" s="209"/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  <c r="AA498" s="209"/>
      <c r="AB498" s="209"/>
    </row>
    <row r="499" spans="1:28" ht="15.75" customHeight="1">
      <c r="A499" s="209"/>
      <c r="B499" s="209"/>
      <c r="C499" s="209"/>
      <c r="D499" s="209"/>
      <c r="E499" s="209"/>
      <c r="F499" s="209"/>
      <c r="G499" s="209"/>
      <c r="H499" s="209"/>
      <c r="I499" s="209"/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  <c r="AA499" s="209"/>
      <c r="AB499" s="209"/>
    </row>
    <row r="500" spans="1:28" ht="15.75" customHeight="1">
      <c r="A500" s="209"/>
      <c r="B500" s="209"/>
      <c r="C500" s="209"/>
      <c r="D500" s="209"/>
      <c r="E500" s="209"/>
      <c r="F500" s="209"/>
      <c r="G500" s="209"/>
      <c r="H500" s="209"/>
      <c r="I500" s="209"/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  <c r="AA500" s="209"/>
      <c r="AB500" s="209"/>
    </row>
    <row r="501" spans="1:28" ht="15.75" customHeight="1">
      <c r="A501" s="209"/>
      <c r="B501" s="209"/>
      <c r="C501" s="209"/>
      <c r="D501" s="209"/>
      <c r="E501" s="209"/>
      <c r="F501" s="209"/>
      <c r="G501" s="209"/>
      <c r="H501" s="209"/>
      <c r="I501" s="209"/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  <c r="AA501" s="209"/>
      <c r="AB501" s="209"/>
    </row>
    <row r="502" spans="1:28" ht="15.75" customHeight="1">
      <c r="A502" s="209"/>
      <c r="B502" s="209"/>
      <c r="C502" s="209"/>
      <c r="D502" s="209"/>
      <c r="E502" s="209"/>
      <c r="F502" s="209"/>
      <c r="G502" s="209"/>
      <c r="H502" s="209"/>
      <c r="I502" s="209"/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  <c r="AA502" s="209"/>
      <c r="AB502" s="209"/>
    </row>
    <row r="503" spans="1:28" ht="15.75" customHeight="1">
      <c r="A503" s="209"/>
      <c r="B503" s="209"/>
      <c r="C503" s="209"/>
      <c r="D503" s="209"/>
      <c r="E503" s="209"/>
      <c r="F503" s="209"/>
      <c r="G503" s="209"/>
      <c r="H503" s="209"/>
      <c r="I503" s="209"/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  <c r="AA503" s="209"/>
      <c r="AB503" s="209"/>
    </row>
    <row r="504" spans="1:28" ht="15.75" customHeight="1">
      <c r="A504" s="209"/>
      <c r="B504" s="209"/>
      <c r="C504" s="209"/>
      <c r="D504" s="209"/>
      <c r="E504" s="209"/>
      <c r="F504" s="209"/>
      <c r="G504" s="209"/>
      <c r="H504" s="209"/>
      <c r="I504" s="209"/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  <c r="AA504" s="209"/>
      <c r="AB504" s="209"/>
    </row>
    <row r="505" spans="1:28" ht="15.75" customHeight="1">
      <c r="A505" s="209"/>
      <c r="B505" s="209"/>
      <c r="C505" s="209"/>
      <c r="D505" s="209"/>
      <c r="E505" s="209"/>
      <c r="F505" s="209"/>
      <c r="G505" s="209"/>
      <c r="H505" s="209"/>
      <c r="I505" s="209"/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  <c r="AA505" s="209"/>
      <c r="AB505" s="209"/>
    </row>
    <row r="506" spans="1:28" ht="15.75" customHeight="1">
      <c r="A506" s="209"/>
      <c r="B506" s="209"/>
      <c r="C506" s="209"/>
      <c r="D506" s="209"/>
      <c r="E506" s="209"/>
      <c r="F506" s="209"/>
      <c r="G506" s="209"/>
      <c r="H506" s="209"/>
      <c r="I506" s="209"/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  <c r="AA506" s="209"/>
      <c r="AB506" s="209"/>
    </row>
    <row r="507" spans="1:28" ht="15.75" customHeight="1">
      <c r="A507" s="209"/>
      <c r="B507" s="209"/>
      <c r="C507" s="209"/>
      <c r="D507" s="209"/>
      <c r="E507" s="209"/>
      <c r="F507" s="209"/>
      <c r="G507" s="209"/>
      <c r="H507" s="209"/>
      <c r="I507" s="209"/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  <c r="AA507" s="209"/>
      <c r="AB507" s="209"/>
    </row>
    <row r="508" spans="1:28" ht="15.75" customHeight="1">
      <c r="A508" s="209"/>
      <c r="B508" s="209"/>
      <c r="C508" s="209"/>
      <c r="D508" s="209"/>
      <c r="E508" s="209"/>
      <c r="F508" s="209"/>
      <c r="G508" s="209"/>
      <c r="H508" s="209"/>
      <c r="I508" s="209"/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  <c r="AA508" s="209"/>
      <c r="AB508" s="209"/>
    </row>
    <row r="509" spans="1:28" ht="15.75" customHeight="1">
      <c r="A509" s="209"/>
      <c r="B509" s="209"/>
      <c r="C509" s="209"/>
      <c r="D509" s="209"/>
      <c r="E509" s="209"/>
      <c r="F509" s="209"/>
      <c r="G509" s="209"/>
      <c r="H509" s="209"/>
      <c r="I509" s="209"/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  <c r="AA509" s="209"/>
      <c r="AB509" s="209"/>
    </row>
    <row r="510" spans="1:28" ht="15.75" customHeight="1">
      <c r="A510" s="209"/>
      <c r="B510" s="209"/>
      <c r="C510" s="209"/>
      <c r="D510" s="209"/>
      <c r="E510" s="209"/>
      <c r="F510" s="209"/>
      <c r="G510" s="209"/>
      <c r="H510" s="209"/>
      <c r="I510" s="209"/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  <c r="AA510" s="209"/>
      <c r="AB510" s="209"/>
    </row>
    <row r="511" spans="1:28" ht="15.75" customHeight="1">
      <c r="A511" s="209"/>
      <c r="B511" s="209"/>
      <c r="C511" s="209"/>
      <c r="D511" s="209"/>
      <c r="E511" s="209"/>
      <c r="F511" s="209"/>
      <c r="G511" s="209"/>
      <c r="H511" s="209"/>
      <c r="I511" s="209"/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  <c r="AA511" s="209"/>
      <c r="AB511" s="209"/>
    </row>
    <row r="512" spans="1:28" ht="15.75" customHeight="1">
      <c r="A512" s="209"/>
      <c r="B512" s="209"/>
      <c r="C512" s="209"/>
      <c r="D512" s="209"/>
      <c r="E512" s="209"/>
      <c r="F512" s="209"/>
      <c r="G512" s="209"/>
      <c r="H512" s="209"/>
      <c r="I512" s="209"/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  <c r="AA512" s="209"/>
      <c r="AB512" s="209"/>
    </row>
    <row r="513" spans="1:28" ht="15.75" customHeight="1">
      <c r="A513" s="209"/>
      <c r="B513" s="209"/>
      <c r="C513" s="209"/>
      <c r="D513" s="209"/>
      <c r="E513" s="209"/>
      <c r="F513" s="209"/>
      <c r="G513" s="209"/>
      <c r="H513" s="209"/>
      <c r="I513" s="209"/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  <c r="AA513" s="209"/>
      <c r="AB513" s="209"/>
    </row>
    <row r="514" spans="1:28" ht="15.75" customHeight="1">
      <c r="A514" s="209"/>
      <c r="B514" s="209"/>
      <c r="C514" s="209"/>
      <c r="D514" s="209"/>
      <c r="E514" s="209"/>
      <c r="F514" s="209"/>
      <c r="G514" s="209"/>
      <c r="H514" s="209"/>
      <c r="I514" s="209"/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  <c r="AA514" s="209"/>
      <c r="AB514" s="209"/>
    </row>
    <row r="515" spans="1:28" ht="15.75" customHeight="1">
      <c r="A515" s="209"/>
      <c r="B515" s="209"/>
      <c r="C515" s="209"/>
      <c r="D515" s="209"/>
      <c r="E515" s="209"/>
      <c r="F515" s="209"/>
      <c r="G515" s="209"/>
      <c r="H515" s="209"/>
      <c r="I515" s="209"/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  <c r="AA515" s="209"/>
      <c r="AB515" s="209"/>
    </row>
    <row r="516" spans="1:28" ht="15.75" customHeight="1">
      <c r="A516" s="209"/>
      <c r="B516" s="209"/>
      <c r="C516" s="209"/>
      <c r="D516" s="209"/>
      <c r="E516" s="209"/>
      <c r="F516" s="209"/>
      <c r="G516" s="209"/>
      <c r="H516" s="209"/>
      <c r="I516" s="209"/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  <c r="AA516" s="209"/>
      <c r="AB516" s="209"/>
    </row>
    <row r="517" spans="1:28" ht="15.75" customHeight="1">
      <c r="A517" s="209"/>
      <c r="B517" s="209"/>
      <c r="C517" s="209"/>
      <c r="D517" s="209"/>
      <c r="E517" s="209"/>
      <c r="F517" s="209"/>
      <c r="G517" s="209"/>
      <c r="H517" s="209"/>
      <c r="I517" s="209"/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  <c r="AA517" s="209"/>
      <c r="AB517" s="209"/>
    </row>
    <row r="518" spans="1:28" ht="15.75" customHeight="1">
      <c r="A518" s="209"/>
      <c r="B518" s="209"/>
      <c r="C518" s="209"/>
      <c r="D518" s="209"/>
      <c r="E518" s="209"/>
      <c r="F518" s="209"/>
      <c r="G518" s="209"/>
      <c r="H518" s="209"/>
      <c r="I518" s="209"/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  <c r="AA518" s="209"/>
      <c r="AB518" s="209"/>
    </row>
    <row r="519" spans="1:28" ht="15.75" customHeight="1">
      <c r="A519" s="209"/>
      <c r="B519" s="209"/>
      <c r="C519" s="209"/>
      <c r="D519" s="209"/>
      <c r="E519" s="209"/>
      <c r="F519" s="209"/>
      <c r="G519" s="209"/>
      <c r="H519" s="209"/>
      <c r="I519" s="209"/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  <c r="AA519" s="209"/>
      <c r="AB519" s="209"/>
    </row>
    <row r="520" spans="1:28" ht="15.75" customHeight="1">
      <c r="A520" s="209"/>
      <c r="B520" s="209"/>
      <c r="C520" s="209"/>
      <c r="D520" s="209"/>
      <c r="E520" s="209"/>
      <c r="F520" s="209"/>
      <c r="G520" s="209"/>
      <c r="H520" s="209"/>
      <c r="I520" s="209"/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  <c r="AA520" s="209"/>
      <c r="AB520" s="209"/>
    </row>
    <row r="521" spans="1:28" ht="15.75" customHeight="1">
      <c r="A521" s="209"/>
      <c r="B521" s="209"/>
      <c r="C521" s="209"/>
      <c r="D521" s="209"/>
      <c r="E521" s="209"/>
      <c r="F521" s="209"/>
      <c r="G521" s="209"/>
      <c r="H521" s="209"/>
      <c r="I521" s="209"/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  <c r="AA521" s="209"/>
      <c r="AB521" s="209"/>
    </row>
    <row r="522" spans="1:28" ht="15.75" customHeight="1">
      <c r="A522" s="209"/>
      <c r="B522" s="209"/>
      <c r="C522" s="209"/>
      <c r="D522" s="209"/>
      <c r="E522" s="209"/>
      <c r="F522" s="209"/>
      <c r="G522" s="209"/>
      <c r="H522" s="209"/>
      <c r="I522" s="209"/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  <c r="AA522" s="209"/>
      <c r="AB522" s="209"/>
    </row>
    <row r="523" spans="1:28" ht="15.75" customHeight="1">
      <c r="A523" s="209"/>
      <c r="B523" s="209"/>
      <c r="C523" s="209"/>
      <c r="D523" s="209"/>
      <c r="E523" s="209"/>
      <c r="F523" s="209"/>
      <c r="G523" s="209"/>
      <c r="H523" s="209"/>
      <c r="I523" s="209"/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  <c r="AA523" s="209"/>
      <c r="AB523" s="209"/>
    </row>
    <row r="524" spans="1:28" ht="15.75" customHeight="1">
      <c r="A524" s="209"/>
      <c r="B524" s="209"/>
      <c r="C524" s="209"/>
      <c r="D524" s="209"/>
      <c r="E524" s="209"/>
      <c r="F524" s="209"/>
      <c r="G524" s="209"/>
      <c r="H524" s="209"/>
      <c r="I524" s="209"/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  <c r="AA524" s="209"/>
      <c r="AB524" s="209"/>
    </row>
    <row r="525" spans="1:28" ht="15.75" customHeight="1">
      <c r="A525" s="209"/>
      <c r="B525" s="209"/>
      <c r="C525" s="209"/>
      <c r="D525" s="209"/>
      <c r="E525" s="209"/>
      <c r="F525" s="209"/>
      <c r="G525" s="209"/>
      <c r="H525" s="209"/>
      <c r="I525" s="209"/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  <c r="AA525" s="209"/>
      <c r="AB525" s="209"/>
    </row>
    <row r="526" spans="1:28" ht="15.75" customHeight="1">
      <c r="A526" s="209"/>
      <c r="B526" s="209"/>
      <c r="C526" s="209"/>
      <c r="D526" s="209"/>
      <c r="E526" s="209"/>
      <c r="F526" s="209"/>
      <c r="G526" s="209"/>
      <c r="H526" s="209"/>
      <c r="I526" s="209"/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  <c r="AA526" s="209"/>
      <c r="AB526" s="209"/>
    </row>
    <row r="527" spans="1:28" ht="15.75" customHeight="1">
      <c r="A527" s="209"/>
      <c r="B527" s="209"/>
      <c r="C527" s="209"/>
      <c r="D527" s="209"/>
      <c r="E527" s="209"/>
      <c r="F527" s="209"/>
      <c r="G527" s="209"/>
      <c r="H527" s="209"/>
      <c r="I527" s="209"/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  <c r="AA527" s="209"/>
      <c r="AB527" s="209"/>
    </row>
    <row r="528" spans="1:28" ht="15.75" customHeight="1">
      <c r="A528" s="209"/>
      <c r="B528" s="209"/>
      <c r="C528" s="209"/>
      <c r="D528" s="209"/>
      <c r="E528" s="209"/>
      <c r="F528" s="209"/>
      <c r="G528" s="209"/>
      <c r="H528" s="209"/>
      <c r="I528" s="209"/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  <c r="AA528" s="209"/>
      <c r="AB528" s="209"/>
    </row>
    <row r="529" spans="1:28" ht="15.75" customHeight="1">
      <c r="A529" s="209"/>
      <c r="B529" s="209"/>
      <c r="C529" s="209"/>
      <c r="D529" s="209"/>
      <c r="E529" s="209"/>
      <c r="F529" s="209"/>
      <c r="G529" s="209"/>
      <c r="H529" s="209"/>
      <c r="I529" s="209"/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  <c r="AA529" s="209"/>
      <c r="AB529" s="209"/>
    </row>
    <row r="530" spans="1:28" ht="15.75" customHeight="1">
      <c r="A530" s="209"/>
      <c r="B530" s="209"/>
      <c r="C530" s="209"/>
      <c r="D530" s="209"/>
      <c r="E530" s="209"/>
      <c r="F530" s="209"/>
      <c r="G530" s="209"/>
      <c r="H530" s="209"/>
      <c r="I530" s="209"/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  <c r="AA530" s="209"/>
      <c r="AB530" s="209"/>
    </row>
    <row r="531" spans="1:28" ht="15.75" customHeight="1">
      <c r="A531" s="209"/>
      <c r="B531" s="209"/>
      <c r="C531" s="209"/>
      <c r="D531" s="209"/>
      <c r="E531" s="209"/>
      <c r="F531" s="209"/>
      <c r="G531" s="209"/>
      <c r="H531" s="209"/>
      <c r="I531" s="209"/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  <c r="AA531" s="209"/>
      <c r="AB531" s="209"/>
    </row>
    <row r="532" spans="1:28" ht="15.75" customHeight="1">
      <c r="A532" s="209"/>
      <c r="B532" s="209"/>
      <c r="C532" s="209"/>
      <c r="D532" s="209"/>
      <c r="E532" s="209"/>
      <c r="F532" s="209"/>
      <c r="G532" s="209"/>
      <c r="H532" s="209"/>
      <c r="I532" s="209"/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  <c r="AA532" s="209"/>
      <c r="AB532" s="209"/>
    </row>
    <row r="533" spans="1:28" ht="15.75" customHeight="1">
      <c r="A533" s="209"/>
      <c r="B533" s="209"/>
      <c r="C533" s="209"/>
      <c r="D533" s="209"/>
      <c r="E533" s="209"/>
      <c r="F533" s="209"/>
      <c r="G533" s="209"/>
      <c r="H533" s="209"/>
      <c r="I533" s="209"/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  <c r="AA533" s="209"/>
      <c r="AB533" s="209"/>
    </row>
    <row r="534" spans="1:28" ht="15.75" customHeight="1">
      <c r="A534" s="209"/>
      <c r="B534" s="209"/>
      <c r="C534" s="209"/>
      <c r="D534" s="209"/>
      <c r="E534" s="209"/>
      <c r="F534" s="209"/>
      <c r="G534" s="209"/>
      <c r="H534" s="209"/>
      <c r="I534" s="209"/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  <c r="AA534" s="209"/>
      <c r="AB534" s="209"/>
    </row>
    <row r="535" spans="1:28" ht="15.75" customHeight="1">
      <c r="A535" s="209"/>
      <c r="B535" s="209"/>
      <c r="C535" s="209"/>
      <c r="D535" s="209"/>
      <c r="E535" s="209"/>
      <c r="F535" s="209"/>
      <c r="G535" s="209"/>
      <c r="H535" s="209"/>
      <c r="I535" s="209"/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  <c r="AA535" s="209"/>
      <c r="AB535" s="209"/>
    </row>
    <row r="536" spans="1:28" ht="15.75" customHeight="1">
      <c r="A536" s="209"/>
      <c r="B536" s="209"/>
      <c r="C536" s="209"/>
      <c r="D536" s="209"/>
      <c r="E536" s="209"/>
      <c r="F536" s="209"/>
      <c r="G536" s="209"/>
      <c r="H536" s="209"/>
      <c r="I536" s="209"/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  <c r="AA536" s="209"/>
      <c r="AB536" s="209"/>
    </row>
    <row r="537" spans="1:28" ht="15.75" customHeight="1">
      <c r="A537" s="209"/>
      <c r="B537" s="209"/>
      <c r="C537" s="209"/>
      <c r="D537" s="209"/>
      <c r="E537" s="209"/>
      <c r="F537" s="209"/>
      <c r="G537" s="209"/>
      <c r="H537" s="209"/>
      <c r="I537" s="209"/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  <c r="AA537" s="209"/>
      <c r="AB537" s="209"/>
    </row>
    <row r="538" spans="1:28" ht="15.75" customHeight="1">
      <c r="A538" s="209"/>
      <c r="B538" s="209"/>
      <c r="C538" s="209"/>
      <c r="D538" s="209"/>
      <c r="E538" s="209"/>
      <c r="F538" s="209"/>
      <c r="G538" s="209"/>
      <c r="H538" s="209"/>
      <c r="I538" s="209"/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  <c r="AA538" s="209"/>
      <c r="AB538" s="209"/>
    </row>
    <row r="539" spans="1:28" ht="15.75" customHeight="1">
      <c r="A539" s="209"/>
      <c r="B539" s="209"/>
      <c r="C539" s="209"/>
      <c r="D539" s="209"/>
      <c r="E539" s="209"/>
      <c r="F539" s="209"/>
      <c r="G539" s="209"/>
      <c r="H539" s="209"/>
      <c r="I539" s="209"/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  <c r="AA539" s="209"/>
      <c r="AB539" s="209"/>
    </row>
    <row r="540" spans="1:28" ht="15.75" customHeight="1">
      <c r="A540" s="209"/>
      <c r="B540" s="209"/>
      <c r="C540" s="209"/>
      <c r="D540" s="209"/>
      <c r="E540" s="209"/>
      <c r="F540" s="209"/>
      <c r="G540" s="209"/>
      <c r="H540" s="209"/>
      <c r="I540" s="209"/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  <c r="AA540" s="209"/>
      <c r="AB540" s="209"/>
    </row>
    <row r="541" spans="1:28" ht="15.75" customHeight="1">
      <c r="A541" s="209"/>
      <c r="B541" s="209"/>
      <c r="C541" s="209"/>
      <c r="D541" s="209"/>
      <c r="E541" s="209"/>
      <c r="F541" s="209"/>
      <c r="G541" s="209"/>
      <c r="H541" s="209"/>
      <c r="I541" s="209"/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  <c r="AA541" s="209"/>
      <c r="AB541" s="209"/>
    </row>
    <row r="542" spans="1:28" ht="15.75" customHeight="1">
      <c r="A542" s="209"/>
      <c r="B542" s="209"/>
      <c r="C542" s="209"/>
      <c r="D542" s="209"/>
      <c r="E542" s="209"/>
      <c r="F542" s="209"/>
      <c r="G542" s="209"/>
      <c r="H542" s="209"/>
      <c r="I542" s="209"/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  <c r="AA542" s="209"/>
      <c r="AB542" s="209"/>
    </row>
    <row r="543" spans="1:28" ht="15.75" customHeight="1">
      <c r="A543" s="209"/>
      <c r="B543" s="209"/>
      <c r="C543" s="209"/>
      <c r="D543" s="209"/>
      <c r="E543" s="209"/>
      <c r="F543" s="209"/>
      <c r="G543" s="209"/>
      <c r="H543" s="209"/>
      <c r="I543" s="209"/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  <c r="AA543" s="209"/>
      <c r="AB543" s="209"/>
    </row>
    <row r="544" spans="1:28" ht="15.75" customHeight="1">
      <c r="A544" s="209"/>
      <c r="B544" s="209"/>
      <c r="C544" s="209"/>
      <c r="D544" s="209"/>
      <c r="E544" s="209"/>
      <c r="F544" s="209"/>
      <c r="G544" s="209"/>
      <c r="H544" s="209"/>
      <c r="I544" s="209"/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  <c r="AA544" s="209"/>
      <c r="AB544" s="209"/>
    </row>
    <row r="545" spans="1:28" ht="15.75" customHeight="1">
      <c r="A545" s="209"/>
      <c r="B545" s="209"/>
      <c r="C545" s="209"/>
      <c r="D545" s="209"/>
      <c r="E545" s="209"/>
      <c r="F545" s="209"/>
      <c r="G545" s="209"/>
      <c r="H545" s="209"/>
      <c r="I545" s="209"/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  <c r="AA545" s="209"/>
      <c r="AB545" s="209"/>
    </row>
    <row r="546" spans="1:28" ht="15.75" customHeight="1">
      <c r="A546" s="209"/>
      <c r="B546" s="209"/>
      <c r="C546" s="209"/>
      <c r="D546" s="209"/>
      <c r="E546" s="209"/>
      <c r="F546" s="209"/>
      <c r="G546" s="209"/>
      <c r="H546" s="209"/>
      <c r="I546" s="209"/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  <c r="AA546" s="209"/>
      <c r="AB546" s="209"/>
    </row>
    <row r="547" spans="1:28" ht="15.75" customHeight="1">
      <c r="A547" s="209"/>
      <c r="B547" s="209"/>
      <c r="C547" s="209"/>
      <c r="D547" s="209"/>
      <c r="E547" s="209"/>
      <c r="F547" s="209"/>
      <c r="G547" s="209"/>
      <c r="H547" s="209"/>
      <c r="I547" s="209"/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  <c r="AA547" s="209"/>
      <c r="AB547" s="209"/>
    </row>
    <row r="548" spans="1:28" ht="15.75" customHeight="1">
      <c r="A548" s="209"/>
      <c r="B548" s="209"/>
      <c r="C548" s="209"/>
      <c r="D548" s="209"/>
      <c r="E548" s="209"/>
      <c r="F548" s="209"/>
      <c r="G548" s="209"/>
      <c r="H548" s="209"/>
      <c r="I548" s="209"/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  <c r="AA548" s="209"/>
      <c r="AB548" s="209"/>
    </row>
    <row r="549" spans="1:28" ht="15.75" customHeight="1">
      <c r="A549" s="209"/>
      <c r="B549" s="209"/>
      <c r="C549" s="209"/>
      <c r="D549" s="209"/>
      <c r="E549" s="209"/>
      <c r="F549" s="209"/>
      <c r="G549" s="209"/>
      <c r="H549" s="209"/>
      <c r="I549" s="209"/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  <c r="AA549" s="209"/>
      <c r="AB549" s="209"/>
    </row>
    <row r="550" spans="1:28" ht="15.75" customHeight="1">
      <c r="A550" s="209"/>
      <c r="B550" s="209"/>
      <c r="C550" s="209"/>
      <c r="D550" s="209"/>
      <c r="E550" s="209"/>
      <c r="F550" s="209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  <c r="AA550" s="209"/>
      <c r="AB550" s="209"/>
    </row>
    <row r="551" spans="1:28" ht="15.75" customHeight="1">
      <c r="A551" s="209"/>
      <c r="B551" s="209"/>
      <c r="C551" s="209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  <c r="AA551" s="209"/>
      <c r="AB551" s="209"/>
    </row>
    <row r="552" spans="1:28" ht="15.75" customHeight="1">
      <c r="A552" s="209"/>
      <c r="B552" s="209"/>
      <c r="C552" s="209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  <c r="AA552" s="209"/>
      <c r="AB552" s="209"/>
    </row>
    <row r="553" spans="1:28" ht="15.75" customHeight="1">
      <c r="A553" s="209"/>
      <c r="B553" s="209"/>
      <c r="C553" s="209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  <c r="AA553" s="209"/>
      <c r="AB553" s="209"/>
    </row>
    <row r="554" spans="1:28" ht="15.75" customHeight="1">
      <c r="A554" s="209"/>
      <c r="B554" s="209"/>
      <c r="C554" s="209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  <c r="AA554" s="209"/>
      <c r="AB554" s="209"/>
    </row>
    <row r="555" spans="1:28" ht="15.75" customHeight="1">
      <c r="A555" s="209"/>
      <c r="B555" s="209"/>
      <c r="C555" s="209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  <c r="AA555" s="209"/>
      <c r="AB555" s="209"/>
    </row>
    <row r="556" spans="1:28" ht="15.75" customHeight="1">
      <c r="A556" s="209"/>
      <c r="B556" s="209"/>
      <c r="C556" s="209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  <c r="AA556" s="209"/>
      <c r="AB556" s="209"/>
    </row>
    <row r="557" spans="1:28" ht="15.75" customHeight="1">
      <c r="A557" s="209"/>
      <c r="B557" s="209"/>
      <c r="C557" s="209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  <c r="AA557" s="209"/>
      <c r="AB557" s="209"/>
    </row>
    <row r="558" spans="1:28" ht="15.75" customHeight="1">
      <c r="A558" s="209"/>
      <c r="B558" s="209"/>
      <c r="C558" s="209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  <c r="AA558" s="209"/>
      <c r="AB558" s="209"/>
    </row>
    <row r="559" spans="1:28" ht="15.75" customHeight="1">
      <c r="A559" s="209"/>
      <c r="B559" s="209"/>
      <c r="C559" s="209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  <c r="AA559" s="209"/>
      <c r="AB559" s="209"/>
    </row>
    <row r="560" spans="1:28" ht="15.75" customHeight="1">
      <c r="A560" s="209"/>
      <c r="B560" s="209"/>
      <c r="C560" s="209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  <c r="AA560" s="209"/>
      <c r="AB560" s="209"/>
    </row>
    <row r="561" spans="1:28" ht="15.75" customHeight="1">
      <c r="A561" s="209"/>
      <c r="B561" s="209"/>
      <c r="C561" s="209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  <c r="AA561" s="209"/>
      <c r="AB561" s="209"/>
    </row>
    <row r="562" spans="1:28" ht="15.75" customHeight="1">
      <c r="A562" s="209"/>
      <c r="B562" s="209"/>
      <c r="C562" s="209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  <c r="AA562" s="209"/>
      <c r="AB562" s="209"/>
    </row>
    <row r="563" spans="1:28" ht="15.75" customHeight="1">
      <c r="A563" s="209"/>
      <c r="B563" s="209"/>
      <c r="C563" s="209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  <c r="AA563" s="209"/>
      <c r="AB563" s="209"/>
    </row>
    <row r="564" spans="1:28" ht="15.75" customHeight="1">
      <c r="A564" s="209"/>
      <c r="B564" s="209"/>
      <c r="C564" s="209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  <c r="AA564" s="209"/>
      <c r="AB564" s="209"/>
    </row>
    <row r="565" spans="1:28" ht="15.75" customHeight="1">
      <c r="A565" s="209"/>
      <c r="B565" s="209"/>
      <c r="C565" s="209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  <c r="AA565" s="209"/>
      <c r="AB565" s="209"/>
    </row>
    <row r="566" spans="1:28" ht="15.75" customHeight="1">
      <c r="A566" s="209"/>
      <c r="B566" s="209"/>
      <c r="C566" s="209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  <c r="AA566" s="209"/>
      <c r="AB566" s="209"/>
    </row>
    <row r="567" spans="1:28" ht="15.75" customHeight="1">
      <c r="A567" s="209"/>
      <c r="B567" s="209"/>
      <c r="C567" s="209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  <c r="AA567" s="209"/>
      <c r="AB567" s="209"/>
    </row>
    <row r="568" spans="1:28" ht="15.75" customHeight="1">
      <c r="A568" s="209"/>
      <c r="B568" s="209"/>
      <c r="C568" s="209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  <c r="AA568" s="209"/>
      <c r="AB568" s="209"/>
    </row>
    <row r="569" spans="1:28" ht="15.75" customHeight="1">
      <c r="A569" s="209"/>
      <c r="B569" s="209"/>
      <c r="C569" s="209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  <c r="AA569" s="209"/>
      <c r="AB569" s="209"/>
    </row>
    <row r="570" spans="1:28" ht="15.75" customHeight="1">
      <c r="A570" s="209"/>
      <c r="B570" s="209"/>
      <c r="C570" s="209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  <c r="AA570" s="209"/>
      <c r="AB570" s="209"/>
    </row>
    <row r="571" spans="1:28" ht="15.75" customHeight="1">
      <c r="A571" s="209"/>
      <c r="B571" s="209"/>
      <c r="C571" s="209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  <c r="AA571" s="209"/>
      <c r="AB571" s="209"/>
    </row>
    <row r="572" spans="1:28" ht="15.75" customHeight="1">
      <c r="A572" s="209"/>
      <c r="B572" s="209"/>
      <c r="C572" s="209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  <c r="AA572" s="209"/>
      <c r="AB572" s="209"/>
    </row>
    <row r="573" spans="1:28" ht="15.75" customHeight="1">
      <c r="A573" s="209"/>
      <c r="B573" s="209"/>
      <c r="C573" s="209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  <c r="AA573" s="209"/>
      <c r="AB573" s="209"/>
    </row>
    <row r="574" spans="1:28" ht="15.75" customHeight="1">
      <c r="A574" s="209"/>
      <c r="B574" s="209"/>
      <c r="C574" s="209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  <c r="AA574" s="209"/>
      <c r="AB574" s="209"/>
    </row>
    <row r="575" spans="1:28" ht="15.75" customHeight="1">
      <c r="A575" s="209"/>
      <c r="B575" s="209"/>
      <c r="C575" s="209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  <c r="AA575" s="209"/>
      <c r="AB575" s="209"/>
    </row>
    <row r="576" spans="1:28" ht="15.75" customHeight="1">
      <c r="A576" s="209"/>
      <c r="B576" s="209"/>
      <c r="C576" s="209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  <c r="AA576" s="209"/>
      <c r="AB576" s="209"/>
    </row>
    <row r="577" spans="1:28" ht="15.75" customHeight="1">
      <c r="A577" s="209"/>
      <c r="B577" s="209"/>
      <c r="C577" s="209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  <c r="AA577" s="209"/>
      <c r="AB577" s="209"/>
    </row>
    <row r="578" spans="1:28" ht="15.75" customHeight="1">
      <c r="A578" s="209"/>
      <c r="B578" s="209"/>
      <c r="C578" s="209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  <c r="AA578" s="209"/>
      <c r="AB578" s="209"/>
    </row>
    <row r="579" spans="1:28" ht="15.75" customHeight="1">
      <c r="A579" s="209"/>
      <c r="B579" s="209"/>
      <c r="C579" s="209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  <c r="AA579" s="209"/>
      <c r="AB579" s="209"/>
    </row>
    <row r="580" spans="1:28" ht="15.75" customHeight="1">
      <c r="A580" s="209"/>
      <c r="B580" s="209"/>
      <c r="C580" s="209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  <c r="AA580" s="209"/>
      <c r="AB580" s="209"/>
    </row>
    <row r="581" spans="1:28" ht="15.75" customHeight="1">
      <c r="A581" s="209"/>
      <c r="B581" s="209"/>
      <c r="C581" s="209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  <c r="AA581" s="209"/>
      <c r="AB581" s="209"/>
    </row>
    <row r="582" spans="1:28" ht="15.75" customHeight="1">
      <c r="A582" s="209"/>
      <c r="B582" s="209"/>
      <c r="C582" s="209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  <c r="AA582" s="209"/>
      <c r="AB582" s="209"/>
    </row>
    <row r="583" spans="1:28" ht="15.75" customHeight="1">
      <c r="A583" s="209"/>
      <c r="B583" s="209"/>
      <c r="C583" s="209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  <c r="AA583" s="209"/>
      <c r="AB583" s="209"/>
    </row>
    <row r="584" spans="1:28" ht="15.75" customHeight="1">
      <c r="A584" s="209"/>
      <c r="B584" s="209"/>
      <c r="C584" s="209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  <c r="AA584" s="209"/>
      <c r="AB584" s="209"/>
    </row>
    <row r="585" spans="1:28" ht="15.75" customHeight="1">
      <c r="A585" s="209"/>
      <c r="B585" s="209"/>
      <c r="C585" s="209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  <c r="AA585" s="209"/>
      <c r="AB585" s="209"/>
    </row>
    <row r="586" spans="1:28" ht="15.75" customHeight="1">
      <c r="A586" s="209"/>
      <c r="B586" s="209"/>
      <c r="C586" s="209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  <c r="AA586" s="209"/>
      <c r="AB586" s="209"/>
    </row>
    <row r="587" spans="1:28" ht="15.75" customHeight="1">
      <c r="A587" s="209"/>
      <c r="B587" s="209"/>
      <c r="C587" s="209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  <c r="AA587" s="209"/>
      <c r="AB587" s="209"/>
    </row>
    <row r="588" spans="1:28" ht="15.75" customHeight="1">
      <c r="A588" s="209"/>
      <c r="B588" s="209"/>
      <c r="C588" s="209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  <c r="AA588" s="209"/>
      <c r="AB588" s="209"/>
    </row>
    <row r="589" spans="1:28" ht="15.75" customHeight="1">
      <c r="A589" s="209"/>
      <c r="B589" s="209"/>
      <c r="C589" s="209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  <c r="AA589" s="209"/>
      <c r="AB589" s="209"/>
    </row>
    <row r="590" spans="1:28" ht="15.75" customHeight="1">
      <c r="A590" s="209"/>
      <c r="B590" s="209"/>
      <c r="C590" s="209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  <c r="AA590" s="209"/>
      <c r="AB590" s="209"/>
    </row>
    <row r="591" spans="1:28" ht="15.75" customHeight="1">
      <c r="A591" s="209"/>
      <c r="B591" s="209"/>
      <c r="C591" s="209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  <c r="AA591" s="209"/>
      <c r="AB591" s="209"/>
    </row>
    <row r="592" spans="1:28" ht="15.75" customHeight="1">
      <c r="A592" s="209"/>
      <c r="B592" s="209"/>
      <c r="C592" s="209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  <c r="AA592" s="209"/>
      <c r="AB592" s="209"/>
    </row>
    <row r="593" spans="1:28" ht="15.75" customHeight="1">
      <c r="A593" s="209"/>
      <c r="B593" s="209"/>
      <c r="C593" s="209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  <c r="AA593" s="209"/>
      <c r="AB593" s="209"/>
    </row>
    <row r="594" spans="1:28" ht="15.75" customHeight="1">
      <c r="A594" s="209"/>
      <c r="B594" s="209"/>
      <c r="C594" s="209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  <c r="AA594" s="209"/>
      <c r="AB594" s="209"/>
    </row>
    <row r="595" spans="1:28" ht="15.75" customHeight="1">
      <c r="A595" s="209"/>
      <c r="B595" s="209"/>
      <c r="C595" s="209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  <c r="AA595" s="209"/>
      <c r="AB595" s="209"/>
    </row>
    <row r="596" spans="1:28" ht="15.75" customHeight="1">
      <c r="A596" s="209"/>
      <c r="B596" s="209"/>
      <c r="C596" s="209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  <c r="AA596" s="209"/>
      <c r="AB596" s="209"/>
    </row>
    <row r="597" spans="1:28" ht="15.75" customHeight="1">
      <c r="A597" s="209"/>
      <c r="B597" s="209"/>
      <c r="C597" s="209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  <c r="AA597" s="209"/>
      <c r="AB597" s="209"/>
    </row>
    <row r="598" spans="1:28" ht="15.75" customHeight="1">
      <c r="A598" s="209"/>
      <c r="B598" s="209"/>
      <c r="C598" s="209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  <c r="AA598" s="209"/>
      <c r="AB598" s="209"/>
    </row>
    <row r="599" spans="1:28" ht="15.75" customHeight="1">
      <c r="A599" s="209"/>
      <c r="B599" s="209"/>
      <c r="C599" s="209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  <c r="AA599" s="209"/>
      <c r="AB599" s="209"/>
    </row>
    <row r="600" spans="1:28" ht="15.75" customHeight="1">
      <c r="A600" s="209"/>
      <c r="B600" s="209"/>
      <c r="C600" s="209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  <c r="AA600" s="209"/>
      <c r="AB600" s="209"/>
    </row>
    <row r="601" spans="1:28" ht="15.75" customHeight="1">
      <c r="A601" s="209"/>
      <c r="B601" s="209"/>
      <c r="C601" s="209"/>
      <c r="D601" s="209"/>
      <c r="E601" s="209"/>
      <c r="F601" s="209"/>
      <c r="G601" s="209"/>
      <c r="H601" s="209"/>
      <c r="I601" s="209"/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  <c r="AA601" s="209"/>
      <c r="AB601" s="209"/>
    </row>
    <row r="602" spans="1:28" ht="15.75" customHeight="1">
      <c r="A602" s="209"/>
      <c r="B602" s="209"/>
      <c r="C602" s="209"/>
      <c r="D602" s="209"/>
      <c r="E602" s="209"/>
      <c r="F602" s="209"/>
      <c r="G602" s="209"/>
      <c r="H602" s="209"/>
      <c r="I602" s="209"/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  <c r="AA602" s="209"/>
      <c r="AB602" s="209"/>
    </row>
    <row r="603" spans="1:28" ht="15.75" customHeight="1">
      <c r="A603" s="209"/>
      <c r="B603" s="209"/>
      <c r="C603" s="209"/>
      <c r="D603" s="209"/>
      <c r="E603" s="209"/>
      <c r="F603" s="209"/>
      <c r="G603" s="209"/>
      <c r="H603" s="209"/>
      <c r="I603" s="209"/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  <c r="AA603" s="209"/>
      <c r="AB603" s="209"/>
    </row>
    <row r="604" spans="1:28" ht="15.75" customHeight="1">
      <c r="A604" s="209"/>
      <c r="B604" s="209"/>
      <c r="C604" s="209"/>
      <c r="D604" s="209"/>
      <c r="E604" s="209"/>
      <c r="F604" s="209"/>
      <c r="G604" s="209"/>
      <c r="H604" s="209"/>
      <c r="I604" s="209"/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  <c r="AA604" s="209"/>
      <c r="AB604" s="209"/>
    </row>
    <row r="605" spans="1:28" ht="15.75" customHeight="1">
      <c r="A605" s="209"/>
      <c r="B605" s="209"/>
      <c r="C605" s="209"/>
      <c r="D605" s="209"/>
      <c r="E605" s="209"/>
      <c r="F605" s="209"/>
      <c r="G605" s="209"/>
      <c r="H605" s="209"/>
      <c r="I605" s="209"/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  <c r="AA605" s="209"/>
      <c r="AB605" s="209"/>
    </row>
    <row r="606" spans="1:28" ht="15.75" customHeight="1">
      <c r="A606" s="209"/>
      <c r="B606" s="209"/>
      <c r="C606" s="209"/>
      <c r="D606" s="209"/>
      <c r="E606" s="209"/>
      <c r="F606" s="209"/>
      <c r="G606" s="209"/>
      <c r="H606" s="209"/>
      <c r="I606" s="209"/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  <c r="AA606" s="209"/>
      <c r="AB606" s="209"/>
    </row>
    <row r="607" spans="1:28" ht="15.75" customHeight="1">
      <c r="A607" s="209"/>
      <c r="B607" s="209"/>
      <c r="C607" s="209"/>
      <c r="D607" s="209"/>
      <c r="E607" s="209"/>
      <c r="F607" s="209"/>
      <c r="G607" s="209"/>
      <c r="H607" s="209"/>
      <c r="I607" s="209"/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  <c r="AA607" s="209"/>
      <c r="AB607" s="209"/>
    </row>
    <row r="608" spans="1:28" ht="15.75" customHeight="1">
      <c r="A608" s="209"/>
      <c r="B608" s="209"/>
      <c r="C608" s="209"/>
      <c r="D608" s="209"/>
      <c r="E608" s="209"/>
      <c r="F608" s="209"/>
      <c r="G608" s="209"/>
      <c r="H608" s="209"/>
      <c r="I608" s="209"/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  <c r="AA608" s="209"/>
      <c r="AB608" s="209"/>
    </row>
    <row r="609" spans="1:28" ht="15.75" customHeight="1">
      <c r="A609" s="209"/>
      <c r="B609" s="209"/>
      <c r="C609" s="209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  <c r="AA609" s="209"/>
      <c r="AB609" s="209"/>
    </row>
    <row r="610" spans="1:28" ht="15.75" customHeight="1">
      <c r="A610" s="209"/>
      <c r="B610" s="209"/>
      <c r="C610" s="209"/>
      <c r="D610" s="209"/>
      <c r="E610" s="209"/>
      <c r="F610" s="209"/>
      <c r="G610" s="209"/>
      <c r="H610" s="209"/>
      <c r="I610" s="209"/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  <c r="AA610" s="209"/>
      <c r="AB610" s="209"/>
    </row>
    <row r="611" spans="1:28" ht="15.75" customHeight="1">
      <c r="A611" s="209"/>
      <c r="B611" s="209"/>
      <c r="C611" s="209"/>
      <c r="D611" s="209"/>
      <c r="E611" s="209"/>
      <c r="F611" s="209"/>
      <c r="G611" s="209"/>
      <c r="H611" s="209"/>
      <c r="I611" s="209"/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  <c r="AA611" s="209"/>
      <c r="AB611" s="209"/>
    </row>
    <row r="612" spans="1:28" ht="15.75" customHeight="1">
      <c r="A612" s="209"/>
      <c r="B612" s="209"/>
      <c r="C612" s="209"/>
      <c r="D612" s="209"/>
      <c r="E612" s="209"/>
      <c r="F612" s="209"/>
      <c r="G612" s="209"/>
      <c r="H612" s="209"/>
      <c r="I612" s="209"/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  <c r="AA612" s="209"/>
      <c r="AB612" s="209"/>
    </row>
    <row r="613" spans="1:28" ht="15.75" customHeight="1">
      <c r="A613" s="209"/>
      <c r="B613" s="209"/>
      <c r="C613" s="209"/>
      <c r="D613" s="209"/>
      <c r="E613" s="209"/>
      <c r="F613" s="209"/>
      <c r="G613" s="209"/>
      <c r="H613" s="209"/>
      <c r="I613" s="209"/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  <c r="AA613" s="209"/>
      <c r="AB613" s="209"/>
    </row>
    <row r="614" spans="1:28" ht="15.75" customHeight="1">
      <c r="A614" s="209"/>
      <c r="B614" s="209"/>
      <c r="C614" s="209"/>
      <c r="D614" s="209"/>
      <c r="E614" s="209"/>
      <c r="F614" s="209"/>
      <c r="G614" s="209"/>
      <c r="H614" s="209"/>
      <c r="I614" s="209"/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  <c r="AA614" s="209"/>
      <c r="AB614" s="209"/>
    </row>
    <row r="615" spans="1:28" ht="15.75" customHeight="1">
      <c r="A615" s="209"/>
      <c r="B615" s="209"/>
      <c r="C615" s="209"/>
      <c r="D615" s="209"/>
      <c r="E615" s="209"/>
      <c r="F615" s="209"/>
      <c r="G615" s="209"/>
      <c r="H615" s="209"/>
      <c r="I615" s="209"/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  <c r="AA615" s="209"/>
      <c r="AB615" s="209"/>
    </row>
    <row r="616" spans="1:28" ht="15.75" customHeight="1">
      <c r="A616" s="209"/>
      <c r="B616" s="209"/>
      <c r="C616" s="209"/>
      <c r="D616" s="209"/>
      <c r="E616" s="209"/>
      <c r="F616" s="209"/>
      <c r="G616" s="209"/>
      <c r="H616" s="209"/>
      <c r="I616" s="209"/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  <c r="AA616" s="209"/>
      <c r="AB616" s="209"/>
    </row>
    <row r="617" spans="1:28" ht="15.75" customHeight="1">
      <c r="A617" s="209"/>
      <c r="B617" s="209"/>
      <c r="C617" s="209"/>
      <c r="D617" s="209"/>
      <c r="E617" s="209"/>
      <c r="F617" s="209"/>
      <c r="G617" s="209"/>
      <c r="H617" s="209"/>
      <c r="I617" s="209"/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  <c r="AA617" s="209"/>
      <c r="AB617" s="209"/>
    </row>
    <row r="618" spans="1:28" ht="15.75" customHeight="1">
      <c r="A618" s="209"/>
      <c r="B618" s="209"/>
      <c r="C618" s="209"/>
      <c r="D618" s="209"/>
      <c r="E618" s="209"/>
      <c r="F618" s="209"/>
      <c r="G618" s="209"/>
      <c r="H618" s="209"/>
      <c r="I618" s="209"/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  <c r="AA618" s="209"/>
      <c r="AB618" s="209"/>
    </row>
    <row r="619" spans="1:28" ht="15.75" customHeight="1">
      <c r="A619" s="209"/>
      <c r="B619" s="209"/>
      <c r="C619" s="209"/>
      <c r="D619" s="209"/>
      <c r="E619" s="209"/>
      <c r="F619" s="209"/>
      <c r="G619" s="209"/>
      <c r="H619" s="209"/>
      <c r="I619" s="209"/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  <c r="AA619" s="209"/>
      <c r="AB619" s="209"/>
    </row>
    <row r="620" spans="1:28" ht="15.75" customHeight="1">
      <c r="A620" s="209"/>
      <c r="B620" s="209"/>
      <c r="C620" s="209"/>
      <c r="D620" s="209"/>
      <c r="E620" s="209"/>
      <c r="F620" s="209"/>
      <c r="G620" s="209"/>
      <c r="H620" s="209"/>
      <c r="I620" s="209"/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  <c r="AA620" s="209"/>
      <c r="AB620" s="209"/>
    </row>
    <row r="621" spans="1:28" ht="15.75" customHeight="1">
      <c r="A621" s="209"/>
      <c r="B621" s="209"/>
      <c r="C621" s="209"/>
      <c r="D621" s="209"/>
      <c r="E621" s="209"/>
      <c r="F621" s="209"/>
      <c r="G621" s="209"/>
      <c r="H621" s="209"/>
      <c r="I621" s="209"/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  <c r="AA621" s="209"/>
      <c r="AB621" s="209"/>
    </row>
    <row r="622" spans="1:28" ht="15.75" customHeight="1">
      <c r="A622" s="209"/>
      <c r="B622" s="209"/>
      <c r="C622" s="209"/>
      <c r="D622" s="209"/>
      <c r="E622" s="209"/>
      <c r="F622" s="209"/>
      <c r="G622" s="209"/>
      <c r="H622" s="209"/>
      <c r="I622" s="209"/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  <c r="AA622" s="209"/>
      <c r="AB622" s="209"/>
    </row>
    <row r="623" spans="1:28" ht="15.75" customHeight="1">
      <c r="A623" s="209"/>
      <c r="B623" s="209"/>
      <c r="C623" s="209"/>
      <c r="D623" s="209"/>
      <c r="E623" s="209"/>
      <c r="F623" s="209"/>
      <c r="G623" s="209"/>
      <c r="H623" s="209"/>
      <c r="I623" s="209"/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  <c r="AA623" s="209"/>
      <c r="AB623" s="209"/>
    </row>
    <row r="624" spans="1:28" ht="15.75" customHeight="1">
      <c r="A624" s="209"/>
      <c r="B624" s="209"/>
      <c r="C624" s="209"/>
      <c r="D624" s="209"/>
      <c r="E624" s="209"/>
      <c r="F624" s="209"/>
      <c r="G624" s="209"/>
      <c r="H624" s="209"/>
      <c r="I624" s="209"/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  <c r="AA624" s="209"/>
      <c r="AB624" s="209"/>
    </row>
    <row r="625" spans="1:28" ht="15.75" customHeight="1">
      <c r="A625" s="209"/>
      <c r="B625" s="209"/>
      <c r="C625" s="209"/>
      <c r="D625" s="209"/>
      <c r="E625" s="209"/>
      <c r="F625" s="209"/>
      <c r="G625" s="209"/>
      <c r="H625" s="209"/>
      <c r="I625" s="209"/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  <c r="AA625" s="209"/>
      <c r="AB625" s="209"/>
    </row>
    <row r="626" spans="1:28" ht="15.75" customHeight="1">
      <c r="A626" s="209"/>
      <c r="B626" s="209"/>
      <c r="C626" s="209"/>
      <c r="D626" s="209"/>
      <c r="E626" s="209"/>
      <c r="F626" s="209"/>
      <c r="G626" s="209"/>
      <c r="H626" s="209"/>
      <c r="I626" s="209"/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  <c r="AA626" s="209"/>
      <c r="AB626" s="209"/>
    </row>
    <row r="627" spans="1:28" ht="15.75" customHeight="1">
      <c r="A627" s="209"/>
      <c r="B627" s="209"/>
      <c r="C627" s="209"/>
      <c r="D627" s="209"/>
      <c r="E627" s="209"/>
      <c r="F627" s="209"/>
      <c r="G627" s="209"/>
      <c r="H627" s="209"/>
      <c r="I627" s="209"/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  <c r="AA627" s="209"/>
      <c r="AB627" s="209"/>
    </row>
    <row r="628" spans="1:28" ht="15.75" customHeight="1">
      <c r="A628" s="209"/>
      <c r="B628" s="209"/>
      <c r="C628" s="209"/>
      <c r="D628" s="209"/>
      <c r="E628" s="209"/>
      <c r="F628" s="209"/>
      <c r="G628" s="209"/>
      <c r="H628" s="209"/>
      <c r="I628" s="209"/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  <c r="AA628" s="209"/>
      <c r="AB628" s="209"/>
    </row>
    <row r="629" spans="1:28" ht="15.75" customHeight="1">
      <c r="A629" s="209"/>
      <c r="B629" s="209"/>
      <c r="C629" s="209"/>
      <c r="D629" s="209"/>
      <c r="E629" s="209"/>
      <c r="F629" s="209"/>
      <c r="G629" s="209"/>
      <c r="H629" s="209"/>
      <c r="I629" s="209"/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  <c r="AA629" s="209"/>
      <c r="AB629" s="209"/>
    </row>
    <row r="630" spans="1:28" ht="15.75" customHeight="1">
      <c r="A630" s="209"/>
      <c r="B630" s="209"/>
      <c r="C630" s="209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  <c r="AA630" s="209"/>
      <c r="AB630" s="209"/>
    </row>
    <row r="631" spans="1:28" ht="15.75" customHeight="1">
      <c r="A631" s="209"/>
      <c r="B631" s="209"/>
      <c r="C631" s="209"/>
      <c r="D631" s="209"/>
      <c r="E631" s="209"/>
      <c r="F631" s="209"/>
      <c r="G631" s="209"/>
      <c r="H631" s="209"/>
      <c r="I631" s="209"/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  <c r="AA631" s="209"/>
      <c r="AB631" s="209"/>
    </row>
    <row r="632" spans="1:28" ht="15.75" customHeight="1">
      <c r="A632" s="209"/>
      <c r="B632" s="209"/>
      <c r="C632" s="209"/>
      <c r="D632" s="209"/>
      <c r="E632" s="209"/>
      <c r="F632" s="209"/>
      <c r="G632" s="209"/>
      <c r="H632" s="209"/>
      <c r="I632" s="209"/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  <c r="AA632" s="209"/>
      <c r="AB632" s="209"/>
    </row>
    <row r="633" spans="1:28" ht="15.75" customHeight="1">
      <c r="A633" s="209"/>
      <c r="B633" s="209"/>
      <c r="C633" s="209"/>
      <c r="D633" s="209"/>
      <c r="E633" s="209"/>
      <c r="F633" s="209"/>
      <c r="G633" s="209"/>
      <c r="H633" s="209"/>
      <c r="I633" s="209"/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  <c r="AA633" s="209"/>
      <c r="AB633" s="209"/>
    </row>
    <row r="634" spans="1:28" ht="15.75" customHeight="1">
      <c r="A634" s="209"/>
      <c r="B634" s="209"/>
      <c r="C634" s="209"/>
      <c r="D634" s="209"/>
      <c r="E634" s="209"/>
      <c r="F634" s="209"/>
      <c r="G634" s="209"/>
      <c r="H634" s="209"/>
      <c r="I634" s="209"/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  <c r="AA634" s="209"/>
      <c r="AB634" s="209"/>
    </row>
    <row r="635" spans="1:28" ht="15.75" customHeight="1">
      <c r="A635" s="209"/>
      <c r="B635" s="209"/>
      <c r="C635" s="209"/>
      <c r="D635" s="209"/>
      <c r="E635" s="209"/>
      <c r="F635" s="209"/>
      <c r="G635" s="209"/>
      <c r="H635" s="209"/>
      <c r="I635" s="209"/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  <c r="AA635" s="209"/>
      <c r="AB635" s="209"/>
    </row>
    <row r="636" spans="1:28" ht="15.75" customHeight="1">
      <c r="A636" s="209"/>
      <c r="B636" s="209"/>
      <c r="C636" s="209"/>
      <c r="D636" s="209"/>
      <c r="E636" s="209"/>
      <c r="F636" s="209"/>
      <c r="G636" s="209"/>
      <c r="H636" s="209"/>
      <c r="I636" s="209"/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  <c r="AA636" s="209"/>
      <c r="AB636" s="209"/>
    </row>
    <row r="637" spans="1:28" ht="15.75" customHeight="1">
      <c r="A637" s="209"/>
      <c r="B637" s="209"/>
      <c r="C637" s="209"/>
      <c r="D637" s="209"/>
      <c r="E637" s="209"/>
      <c r="F637" s="209"/>
      <c r="G637" s="209"/>
      <c r="H637" s="209"/>
      <c r="I637" s="209"/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  <c r="AA637" s="209"/>
      <c r="AB637" s="209"/>
    </row>
    <row r="638" spans="1:28" ht="15.75" customHeight="1">
      <c r="A638" s="209"/>
      <c r="B638" s="209"/>
      <c r="C638" s="209"/>
      <c r="D638" s="209"/>
      <c r="E638" s="209"/>
      <c r="F638" s="209"/>
      <c r="G638" s="209"/>
      <c r="H638" s="209"/>
      <c r="I638" s="209"/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  <c r="AA638" s="209"/>
      <c r="AB638" s="209"/>
    </row>
    <row r="639" spans="1:28" ht="15.75" customHeight="1">
      <c r="A639" s="209"/>
      <c r="B639" s="209"/>
      <c r="C639" s="209"/>
      <c r="D639" s="209"/>
      <c r="E639" s="209"/>
      <c r="F639" s="209"/>
      <c r="G639" s="209"/>
      <c r="H639" s="209"/>
      <c r="I639" s="209"/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  <c r="AA639" s="209"/>
      <c r="AB639" s="209"/>
    </row>
    <row r="640" spans="1:28" ht="15.75" customHeight="1">
      <c r="A640" s="209"/>
      <c r="B640" s="209"/>
      <c r="C640" s="209"/>
      <c r="D640" s="209"/>
      <c r="E640" s="209"/>
      <c r="F640" s="209"/>
      <c r="G640" s="209"/>
      <c r="H640" s="209"/>
      <c r="I640" s="209"/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  <c r="AA640" s="209"/>
      <c r="AB640" s="209"/>
    </row>
    <row r="641" spans="1:28" ht="15.75" customHeight="1">
      <c r="A641" s="209"/>
      <c r="B641" s="209"/>
      <c r="C641" s="209"/>
      <c r="D641" s="209"/>
      <c r="E641" s="209"/>
      <c r="F641" s="209"/>
      <c r="G641" s="209"/>
      <c r="H641" s="209"/>
      <c r="I641" s="209"/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  <c r="AA641" s="209"/>
      <c r="AB641" s="209"/>
    </row>
    <row r="642" spans="1:28" ht="15.75" customHeight="1">
      <c r="A642" s="209"/>
      <c r="B642" s="209"/>
      <c r="C642" s="209"/>
      <c r="D642" s="209"/>
      <c r="E642" s="209"/>
      <c r="F642" s="209"/>
      <c r="G642" s="209"/>
      <c r="H642" s="209"/>
      <c r="I642" s="209"/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  <c r="AA642" s="209"/>
      <c r="AB642" s="209"/>
    </row>
    <row r="643" spans="1:28" ht="15.75" customHeight="1">
      <c r="A643" s="209"/>
      <c r="B643" s="209"/>
      <c r="C643" s="209"/>
      <c r="D643" s="209"/>
      <c r="E643" s="209"/>
      <c r="F643" s="209"/>
      <c r="G643" s="209"/>
      <c r="H643" s="209"/>
      <c r="I643" s="209"/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  <c r="AA643" s="209"/>
      <c r="AB643" s="209"/>
    </row>
    <row r="644" spans="1:28" ht="15.75" customHeight="1">
      <c r="A644" s="209"/>
      <c r="B644" s="209"/>
      <c r="C644" s="209"/>
      <c r="D644" s="209"/>
      <c r="E644" s="209"/>
      <c r="F644" s="209"/>
      <c r="G644" s="209"/>
      <c r="H644" s="209"/>
      <c r="I644" s="209"/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  <c r="AA644" s="209"/>
      <c r="AB644" s="209"/>
    </row>
    <row r="645" spans="1:28" ht="15.75" customHeight="1">
      <c r="A645" s="209"/>
      <c r="B645" s="209"/>
      <c r="C645" s="209"/>
      <c r="D645" s="209"/>
      <c r="E645" s="209"/>
      <c r="F645" s="209"/>
      <c r="G645" s="209"/>
      <c r="H645" s="209"/>
      <c r="I645" s="209"/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  <c r="AA645" s="209"/>
      <c r="AB645" s="209"/>
    </row>
    <row r="646" spans="1:28" ht="15.75" customHeight="1">
      <c r="A646" s="209"/>
      <c r="B646" s="209"/>
      <c r="C646" s="209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  <c r="AA646" s="209"/>
      <c r="AB646" s="209"/>
    </row>
    <row r="647" spans="1:28" ht="15.75" customHeight="1">
      <c r="A647" s="209"/>
      <c r="B647" s="209"/>
      <c r="C647" s="209"/>
      <c r="D647" s="209"/>
      <c r="E647" s="209"/>
      <c r="F647" s="209"/>
      <c r="G647" s="209"/>
      <c r="H647" s="209"/>
      <c r="I647" s="209"/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  <c r="AA647" s="209"/>
      <c r="AB647" s="209"/>
    </row>
    <row r="648" spans="1:28" ht="15.75" customHeight="1">
      <c r="A648" s="209"/>
      <c r="B648" s="209"/>
      <c r="C648" s="209"/>
      <c r="D648" s="209"/>
      <c r="E648" s="209"/>
      <c r="F648" s="209"/>
      <c r="G648" s="209"/>
      <c r="H648" s="209"/>
      <c r="I648" s="209"/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  <c r="AA648" s="209"/>
      <c r="AB648" s="209"/>
    </row>
    <row r="649" spans="1:28" ht="15.75" customHeight="1">
      <c r="A649" s="209"/>
      <c r="B649" s="209"/>
      <c r="C649" s="209"/>
      <c r="D649" s="209"/>
      <c r="E649" s="209"/>
      <c r="F649" s="209"/>
      <c r="G649" s="209"/>
      <c r="H649" s="209"/>
      <c r="I649" s="209"/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  <c r="AA649" s="209"/>
      <c r="AB649" s="209"/>
    </row>
    <row r="650" spans="1:28" ht="15.75" customHeight="1">
      <c r="A650" s="209"/>
      <c r="B650" s="209"/>
      <c r="C650" s="209"/>
      <c r="D650" s="209"/>
      <c r="E650" s="209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</row>
    <row r="651" spans="1:28" ht="15.75" customHeight="1">
      <c r="A651" s="209"/>
      <c r="B651" s="209"/>
      <c r="C651" s="209"/>
      <c r="D651" s="209"/>
      <c r="E651" s="209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</row>
    <row r="652" spans="1:28" ht="15.75" customHeight="1">
      <c r="A652" s="209"/>
      <c r="B652" s="209"/>
      <c r="C652" s="209"/>
      <c r="D652" s="209"/>
      <c r="E652" s="209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</row>
    <row r="653" spans="1:28" ht="15.75" customHeight="1">
      <c r="A653" s="209"/>
      <c r="B653" s="209"/>
      <c r="C653" s="209"/>
      <c r="D653" s="209"/>
      <c r="E653" s="209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</row>
    <row r="654" spans="1:28" ht="15.75" customHeight="1">
      <c r="A654" s="209"/>
      <c r="B654" s="209"/>
      <c r="C654" s="209"/>
      <c r="D654" s="209"/>
      <c r="E654" s="209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</row>
    <row r="655" spans="1:28" ht="15.75" customHeight="1">
      <c r="A655" s="209"/>
      <c r="B655" s="209"/>
      <c r="C655" s="209"/>
      <c r="D655" s="209"/>
      <c r="E655" s="209"/>
      <c r="F655" s="209"/>
      <c r="G655" s="209"/>
      <c r="H655" s="209"/>
      <c r="I655" s="209"/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  <c r="AA655" s="209"/>
      <c r="AB655" s="209"/>
    </row>
    <row r="656" spans="1:28" ht="15.75" customHeight="1">
      <c r="A656" s="209"/>
      <c r="B656" s="209"/>
      <c r="C656" s="209"/>
      <c r="D656" s="209"/>
      <c r="E656" s="209"/>
      <c r="F656" s="209"/>
      <c r="G656" s="209"/>
      <c r="H656" s="209"/>
      <c r="I656" s="209"/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  <c r="AA656" s="209"/>
      <c r="AB656" s="209"/>
    </row>
    <row r="657" spans="1:28" ht="15.75" customHeight="1">
      <c r="A657" s="209"/>
      <c r="B657" s="209"/>
      <c r="C657" s="209"/>
      <c r="D657" s="209"/>
      <c r="E657" s="209"/>
      <c r="F657" s="209"/>
      <c r="G657" s="209"/>
      <c r="H657" s="209"/>
      <c r="I657" s="209"/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  <c r="AA657" s="209"/>
      <c r="AB657" s="209"/>
    </row>
    <row r="658" spans="1:28" ht="15.75" customHeight="1">
      <c r="A658" s="209"/>
      <c r="B658" s="209"/>
      <c r="C658" s="209"/>
      <c r="D658" s="209"/>
      <c r="E658" s="209"/>
      <c r="F658" s="209"/>
      <c r="G658" s="209"/>
      <c r="H658" s="209"/>
      <c r="I658" s="209"/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  <c r="AA658" s="209"/>
      <c r="AB658" s="209"/>
    </row>
    <row r="659" spans="1:28" ht="15.75" customHeight="1">
      <c r="A659" s="209"/>
      <c r="B659" s="209"/>
      <c r="C659" s="209"/>
      <c r="D659" s="209"/>
      <c r="E659" s="209"/>
      <c r="F659" s="209"/>
      <c r="G659" s="209"/>
      <c r="H659" s="209"/>
      <c r="I659" s="209"/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  <c r="AA659" s="209"/>
      <c r="AB659" s="209"/>
    </row>
    <row r="660" spans="1:28" ht="15.75" customHeight="1">
      <c r="A660" s="209"/>
      <c r="B660" s="209"/>
      <c r="C660" s="209"/>
      <c r="D660" s="209"/>
      <c r="E660" s="209"/>
      <c r="F660" s="209"/>
      <c r="G660" s="209"/>
      <c r="H660" s="209"/>
      <c r="I660" s="209"/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  <c r="AA660" s="209"/>
      <c r="AB660" s="209"/>
    </row>
    <row r="661" spans="1:28" ht="15.75" customHeight="1">
      <c r="A661" s="209"/>
      <c r="B661" s="209"/>
      <c r="C661" s="209"/>
      <c r="D661" s="209"/>
      <c r="E661" s="209"/>
      <c r="F661" s="209"/>
      <c r="G661" s="209"/>
      <c r="H661" s="209"/>
      <c r="I661" s="209"/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  <c r="AA661" s="209"/>
      <c r="AB661" s="209"/>
    </row>
    <row r="662" spans="1:28" ht="15.75" customHeight="1">
      <c r="A662" s="209"/>
      <c r="B662" s="209"/>
      <c r="C662" s="209"/>
      <c r="D662" s="209"/>
      <c r="E662" s="209"/>
      <c r="F662" s="209"/>
      <c r="G662" s="209"/>
      <c r="H662" s="209"/>
      <c r="I662" s="209"/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  <c r="AA662" s="209"/>
      <c r="AB662" s="209"/>
    </row>
    <row r="663" spans="1:28" ht="15.75" customHeight="1">
      <c r="A663" s="209"/>
      <c r="B663" s="209"/>
      <c r="C663" s="209"/>
      <c r="D663" s="209"/>
      <c r="E663" s="209"/>
      <c r="F663" s="209"/>
      <c r="G663" s="209"/>
      <c r="H663" s="209"/>
      <c r="I663" s="209"/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  <c r="AA663" s="209"/>
      <c r="AB663" s="209"/>
    </row>
    <row r="664" spans="1:28" ht="15.75" customHeight="1">
      <c r="A664" s="209"/>
      <c r="B664" s="209"/>
      <c r="C664" s="209"/>
      <c r="D664" s="209"/>
      <c r="E664" s="209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</row>
    <row r="665" spans="1:28" ht="15.75" customHeight="1">
      <c r="A665" s="209"/>
      <c r="B665" s="209"/>
      <c r="C665" s="209"/>
      <c r="D665" s="209"/>
      <c r="E665" s="209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</row>
    <row r="666" spans="1:28" ht="15.75" customHeight="1">
      <c r="A666" s="209"/>
      <c r="B666" s="209"/>
      <c r="C666" s="209"/>
      <c r="D666" s="209"/>
      <c r="E666" s="209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</row>
    <row r="667" spans="1:28" ht="15.75" customHeight="1">
      <c r="A667" s="209"/>
      <c r="B667" s="209"/>
      <c r="C667" s="209"/>
      <c r="D667" s="209"/>
      <c r="E667" s="209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</row>
    <row r="668" spans="1:28" ht="15.75" customHeight="1">
      <c r="A668" s="209"/>
      <c r="B668" s="209"/>
      <c r="C668" s="209"/>
      <c r="D668" s="209"/>
      <c r="E668" s="209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</row>
    <row r="669" spans="1:28" ht="15.75" customHeight="1">
      <c r="A669" s="209"/>
      <c r="B669" s="209"/>
      <c r="C669" s="209"/>
      <c r="D669" s="209"/>
      <c r="E669" s="209"/>
      <c r="F669" s="209"/>
      <c r="G669" s="209"/>
      <c r="H669" s="209"/>
      <c r="I669" s="209"/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  <c r="AA669" s="209"/>
      <c r="AB669" s="209"/>
    </row>
    <row r="670" spans="1:28" ht="15.75" customHeight="1">
      <c r="A670" s="209"/>
      <c r="B670" s="209"/>
      <c r="C670" s="209"/>
      <c r="D670" s="209"/>
      <c r="E670" s="209"/>
      <c r="F670" s="209"/>
      <c r="G670" s="209"/>
      <c r="H670" s="209"/>
      <c r="I670" s="209"/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  <c r="AA670" s="209"/>
      <c r="AB670" s="209"/>
    </row>
    <row r="671" spans="1:28" ht="15.75" customHeight="1">
      <c r="A671" s="209"/>
      <c r="B671" s="209"/>
      <c r="C671" s="209"/>
      <c r="D671" s="209"/>
      <c r="E671" s="209"/>
      <c r="F671" s="209"/>
      <c r="G671" s="209"/>
      <c r="H671" s="209"/>
      <c r="I671" s="209"/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  <c r="AA671" s="209"/>
      <c r="AB671" s="209"/>
    </row>
    <row r="672" spans="1:28" ht="15.75" customHeight="1">
      <c r="A672" s="209"/>
      <c r="B672" s="209"/>
      <c r="C672" s="209"/>
      <c r="D672" s="209"/>
      <c r="E672" s="209"/>
      <c r="F672" s="209"/>
      <c r="G672" s="209"/>
      <c r="H672" s="209"/>
      <c r="I672" s="209"/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  <c r="AA672" s="209"/>
      <c r="AB672" s="209"/>
    </row>
    <row r="673" spans="1:28" ht="15.75" customHeight="1">
      <c r="A673" s="209"/>
      <c r="B673" s="209"/>
      <c r="C673" s="209"/>
      <c r="D673" s="209"/>
      <c r="E673" s="209"/>
      <c r="F673" s="209"/>
      <c r="G673" s="209"/>
      <c r="H673" s="209"/>
      <c r="I673" s="209"/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  <c r="AA673" s="209"/>
      <c r="AB673" s="209"/>
    </row>
    <row r="674" spans="1:28" ht="15.75" customHeight="1">
      <c r="A674" s="209"/>
      <c r="B674" s="209"/>
      <c r="C674" s="209"/>
      <c r="D674" s="209"/>
      <c r="E674" s="209"/>
      <c r="F674" s="209"/>
      <c r="G674" s="209"/>
      <c r="H674" s="209"/>
      <c r="I674" s="209"/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  <c r="AA674" s="209"/>
      <c r="AB674" s="209"/>
    </row>
    <row r="675" spans="1:28" ht="15.75" customHeight="1">
      <c r="A675" s="209"/>
      <c r="B675" s="209"/>
      <c r="C675" s="209"/>
      <c r="D675" s="209"/>
      <c r="E675" s="209"/>
      <c r="F675" s="209"/>
      <c r="G675" s="209"/>
      <c r="H675" s="209"/>
      <c r="I675" s="209"/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  <c r="AA675" s="209"/>
      <c r="AB675" s="209"/>
    </row>
    <row r="676" spans="1:28" ht="15.75" customHeight="1">
      <c r="A676" s="209"/>
      <c r="B676" s="209"/>
      <c r="C676" s="209"/>
      <c r="D676" s="209"/>
      <c r="E676" s="209"/>
      <c r="F676" s="209"/>
      <c r="G676" s="209"/>
      <c r="H676" s="209"/>
      <c r="I676" s="209"/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  <c r="AA676" s="209"/>
      <c r="AB676" s="209"/>
    </row>
    <row r="677" spans="1:28" ht="15.75" customHeight="1">
      <c r="A677" s="209"/>
      <c r="B677" s="209"/>
      <c r="C677" s="209"/>
      <c r="D677" s="209"/>
      <c r="E677" s="209"/>
      <c r="F677" s="209"/>
      <c r="G677" s="209"/>
      <c r="H677" s="209"/>
      <c r="I677" s="209"/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  <c r="AA677" s="209"/>
      <c r="AB677" s="209"/>
    </row>
    <row r="678" spans="1:28" ht="15.75" customHeight="1">
      <c r="A678" s="209"/>
      <c r="B678" s="209"/>
      <c r="C678" s="209"/>
      <c r="D678" s="209"/>
      <c r="E678" s="209"/>
      <c r="F678" s="209"/>
      <c r="G678" s="209"/>
      <c r="H678" s="209"/>
      <c r="I678" s="209"/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  <c r="AA678" s="209"/>
      <c r="AB678" s="209"/>
    </row>
    <row r="679" spans="1:28" ht="15.75" customHeight="1">
      <c r="A679" s="209"/>
      <c r="B679" s="209"/>
      <c r="C679" s="209"/>
      <c r="D679" s="209"/>
      <c r="E679" s="209"/>
      <c r="F679" s="209"/>
      <c r="G679" s="209"/>
      <c r="H679" s="209"/>
      <c r="I679" s="209"/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  <c r="AA679" s="209"/>
      <c r="AB679" s="209"/>
    </row>
    <row r="680" spans="1:28" ht="15.75" customHeight="1">
      <c r="A680" s="209"/>
      <c r="B680" s="209"/>
      <c r="C680" s="209"/>
      <c r="D680" s="209"/>
      <c r="E680" s="209"/>
      <c r="F680" s="209"/>
      <c r="G680" s="209"/>
      <c r="H680" s="209"/>
      <c r="I680" s="209"/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  <c r="AA680" s="209"/>
      <c r="AB680" s="209"/>
    </row>
    <row r="681" spans="1:28" ht="15.75" customHeight="1">
      <c r="A681" s="209"/>
      <c r="B681" s="209"/>
      <c r="C681" s="209"/>
      <c r="D681" s="209"/>
      <c r="E681" s="209"/>
      <c r="F681" s="209"/>
      <c r="G681" s="209"/>
      <c r="H681" s="209"/>
      <c r="I681" s="209"/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  <c r="AA681" s="209"/>
      <c r="AB681" s="209"/>
    </row>
    <row r="682" spans="1:28" ht="15.75" customHeight="1">
      <c r="A682" s="209"/>
      <c r="B682" s="209"/>
      <c r="C682" s="209"/>
      <c r="D682" s="209"/>
      <c r="E682" s="209"/>
      <c r="F682" s="209"/>
      <c r="G682" s="209"/>
      <c r="H682" s="209"/>
      <c r="I682" s="209"/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  <c r="AA682" s="209"/>
      <c r="AB682" s="209"/>
    </row>
    <row r="683" spans="1:28" ht="15.75" customHeight="1">
      <c r="A683" s="209"/>
      <c r="B683" s="209"/>
      <c r="C683" s="209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  <c r="AA683" s="209"/>
      <c r="AB683" s="209"/>
    </row>
    <row r="684" spans="1:28" ht="15.75" customHeight="1">
      <c r="A684" s="209"/>
      <c r="B684" s="209"/>
      <c r="C684" s="209"/>
      <c r="D684" s="209"/>
      <c r="E684" s="209"/>
      <c r="F684" s="209"/>
      <c r="G684" s="209"/>
      <c r="H684" s="209"/>
      <c r="I684" s="209"/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  <c r="AA684" s="209"/>
      <c r="AB684" s="209"/>
    </row>
    <row r="685" spans="1:28" ht="15.75" customHeight="1">
      <c r="A685" s="209"/>
      <c r="B685" s="209"/>
      <c r="C685" s="209"/>
      <c r="D685" s="209"/>
      <c r="E685" s="209"/>
      <c r="F685" s="209"/>
      <c r="G685" s="209"/>
      <c r="H685" s="209"/>
      <c r="I685" s="209"/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  <c r="AA685" s="209"/>
      <c r="AB685" s="209"/>
    </row>
    <row r="686" spans="1:28" ht="15.75" customHeight="1">
      <c r="A686" s="209"/>
      <c r="B686" s="209"/>
      <c r="C686" s="209"/>
      <c r="D686" s="209"/>
      <c r="E686" s="209"/>
      <c r="F686" s="209"/>
      <c r="G686" s="209"/>
      <c r="H686" s="209"/>
      <c r="I686" s="209"/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  <c r="AA686" s="209"/>
      <c r="AB686" s="209"/>
    </row>
    <row r="687" spans="1:28" ht="15.75" customHeight="1">
      <c r="A687" s="209"/>
      <c r="B687" s="209"/>
      <c r="C687" s="209"/>
      <c r="D687" s="209"/>
      <c r="E687" s="209"/>
      <c r="F687" s="209"/>
      <c r="G687" s="209"/>
      <c r="H687" s="209"/>
      <c r="I687" s="209"/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  <c r="AA687" s="209"/>
      <c r="AB687" s="209"/>
    </row>
    <row r="688" spans="1:28" ht="15.75" customHeight="1">
      <c r="A688" s="209"/>
      <c r="B688" s="209"/>
      <c r="C688" s="209"/>
      <c r="D688" s="209"/>
      <c r="E688" s="209"/>
      <c r="F688" s="209"/>
      <c r="G688" s="209"/>
      <c r="H688" s="209"/>
      <c r="I688" s="209"/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  <c r="AA688" s="209"/>
      <c r="AB688" s="209"/>
    </row>
    <row r="689" spans="1:28" ht="15.75" customHeight="1">
      <c r="A689" s="209"/>
      <c r="B689" s="209"/>
      <c r="C689" s="209"/>
      <c r="D689" s="209"/>
      <c r="E689" s="209"/>
      <c r="F689" s="209"/>
      <c r="G689" s="209"/>
      <c r="H689" s="209"/>
      <c r="I689" s="209"/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  <c r="AA689" s="209"/>
      <c r="AB689" s="209"/>
    </row>
    <row r="690" spans="1:28" ht="15.75" customHeight="1">
      <c r="A690" s="209"/>
      <c r="B690" s="209"/>
      <c r="C690" s="209"/>
      <c r="D690" s="209"/>
      <c r="E690" s="209"/>
      <c r="F690" s="209"/>
      <c r="G690" s="209"/>
      <c r="H690" s="209"/>
      <c r="I690" s="209"/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  <c r="AA690" s="209"/>
      <c r="AB690" s="209"/>
    </row>
    <row r="691" spans="1:28" ht="15.75" customHeight="1">
      <c r="A691" s="209"/>
      <c r="B691" s="209"/>
      <c r="C691" s="209"/>
      <c r="D691" s="209"/>
      <c r="E691" s="209"/>
      <c r="F691" s="209"/>
      <c r="G691" s="209"/>
      <c r="H691" s="209"/>
      <c r="I691" s="209"/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  <c r="AA691" s="209"/>
      <c r="AB691" s="209"/>
    </row>
    <row r="692" spans="1:28" ht="15.75" customHeight="1">
      <c r="A692" s="209"/>
      <c r="B692" s="209"/>
      <c r="C692" s="209"/>
      <c r="D692" s="209"/>
      <c r="E692" s="209"/>
      <c r="F692" s="209"/>
      <c r="G692" s="209"/>
      <c r="H692" s="209"/>
      <c r="I692" s="209"/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  <c r="AA692" s="209"/>
      <c r="AB692" s="209"/>
    </row>
    <row r="693" spans="1:28" ht="15.75" customHeight="1">
      <c r="A693" s="209"/>
      <c r="B693" s="209"/>
      <c r="C693" s="209"/>
      <c r="D693" s="209"/>
      <c r="E693" s="209"/>
      <c r="F693" s="209"/>
      <c r="G693" s="209"/>
      <c r="H693" s="209"/>
      <c r="I693" s="209"/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  <c r="AA693" s="209"/>
      <c r="AB693" s="209"/>
    </row>
    <row r="694" spans="1:28" ht="15.75" customHeight="1">
      <c r="A694" s="209"/>
      <c r="B694" s="209"/>
      <c r="C694" s="209"/>
      <c r="D694" s="209"/>
      <c r="E694" s="209"/>
      <c r="F694" s="209"/>
      <c r="G694" s="209"/>
      <c r="H694" s="209"/>
      <c r="I694" s="209"/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  <c r="AA694" s="209"/>
      <c r="AB694" s="209"/>
    </row>
    <row r="695" spans="1:28" ht="15.75" customHeight="1">
      <c r="A695" s="209"/>
      <c r="B695" s="209"/>
      <c r="C695" s="209"/>
      <c r="D695" s="209"/>
      <c r="E695" s="209"/>
      <c r="F695" s="209"/>
      <c r="G695" s="209"/>
      <c r="H695" s="209"/>
      <c r="I695" s="209"/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  <c r="AA695" s="209"/>
      <c r="AB695" s="209"/>
    </row>
    <row r="696" spans="1:28" ht="15.75" customHeight="1">
      <c r="A696" s="209"/>
      <c r="B696" s="209"/>
      <c r="C696" s="209"/>
      <c r="D696" s="209"/>
      <c r="E696" s="209"/>
      <c r="F696" s="209"/>
      <c r="G696" s="209"/>
      <c r="H696" s="209"/>
      <c r="I696" s="209"/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  <c r="AA696" s="209"/>
      <c r="AB696" s="209"/>
    </row>
    <row r="697" spans="1:28" ht="15.75" customHeight="1">
      <c r="A697" s="209"/>
      <c r="B697" s="209"/>
      <c r="C697" s="209"/>
      <c r="D697" s="209"/>
      <c r="E697" s="209"/>
      <c r="F697" s="209"/>
      <c r="G697" s="209"/>
      <c r="H697" s="209"/>
      <c r="I697" s="209"/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  <c r="AA697" s="209"/>
      <c r="AB697" s="209"/>
    </row>
    <row r="698" spans="1:28" ht="15.75" customHeight="1">
      <c r="A698" s="209"/>
      <c r="B698" s="209"/>
      <c r="C698" s="209"/>
      <c r="D698" s="209"/>
      <c r="E698" s="209"/>
      <c r="F698" s="209"/>
      <c r="G698" s="209"/>
      <c r="H698" s="209"/>
      <c r="I698" s="209"/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  <c r="AA698" s="209"/>
      <c r="AB698" s="209"/>
    </row>
    <row r="699" spans="1:28" ht="15.75" customHeight="1">
      <c r="A699" s="209"/>
      <c r="B699" s="209"/>
      <c r="C699" s="209"/>
      <c r="D699" s="209"/>
      <c r="E699" s="209"/>
      <c r="F699" s="209"/>
      <c r="G699" s="209"/>
      <c r="H699" s="209"/>
      <c r="I699" s="209"/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  <c r="AA699" s="209"/>
      <c r="AB699" s="209"/>
    </row>
    <row r="700" spans="1:28" ht="15.75" customHeight="1">
      <c r="A700" s="209"/>
      <c r="B700" s="209"/>
      <c r="C700" s="209"/>
      <c r="D700" s="209"/>
      <c r="E700" s="209"/>
      <c r="F700" s="209"/>
      <c r="G700" s="209"/>
      <c r="H700" s="209"/>
      <c r="I700" s="209"/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  <c r="AA700" s="209"/>
      <c r="AB700" s="209"/>
    </row>
    <row r="701" spans="1:28" ht="15.75" customHeight="1">
      <c r="A701" s="209"/>
      <c r="B701" s="209"/>
      <c r="C701" s="209"/>
      <c r="D701" s="209"/>
      <c r="E701" s="209"/>
      <c r="F701" s="209"/>
      <c r="G701" s="209"/>
      <c r="H701" s="209"/>
      <c r="I701" s="209"/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  <c r="AA701" s="209"/>
      <c r="AB701" s="209"/>
    </row>
    <row r="702" spans="1:28" ht="15.75" customHeight="1">
      <c r="A702" s="209"/>
      <c r="B702" s="209"/>
      <c r="C702" s="209"/>
      <c r="D702" s="209"/>
      <c r="E702" s="209"/>
      <c r="F702" s="209"/>
      <c r="G702" s="209"/>
      <c r="H702" s="209"/>
      <c r="I702" s="209"/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  <c r="AA702" s="209"/>
      <c r="AB702" s="209"/>
    </row>
    <row r="703" spans="1:28" ht="15.75" customHeight="1">
      <c r="A703" s="209"/>
      <c r="B703" s="209"/>
      <c r="C703" s="209"/>
      <c r="D703" s="209"/>
      <c r="E703" s="209"/>
      <c r="F703" s="209"/>
      <c r="G703" s="209"/>
      <c r="H703" s="209"/>
      <c r="I703" s="209"/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  <c r="AA703" s="209"/>
      <c r="AB703" s="209"/>
    </row>
    <row r="704" spans="1:28" ht="15.75" customHeight="1">
      <c r="A704" s="209"/>
      <c r="B704" s="209"/>
      <c r="C704" s="209"/>
      <c r="D704" s="209"/>
      <c r="E704" s="209"/>
      <c r="F704" s="209"/>
      <c r="G704" s="209"/>
      <c r="H704" s="209"/>
      <c r="I704" s="209"/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  <c r="AA704" s="209"/>
      <c r="AB704" s="209"/>
    </row>
    <row r="705" spans="1:28" ht="15.75" customHeight="1">
      <c r="A705" s="209"/>
      <c r="B705" s="209"/>
      <c r="C705" s="209"/>
      <c r="D705" s="209"/>
      <c r="E705" s="209"/>
      <c r="F705" s="209"/>
      <c r="G705" s="209"/>
      <c r="H705" s="209"/>
      <c r="I705" s="209"/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  <c r="AA705" s="209"/>
      <c r="AB705" s="209"/>
    </row>
    <row r="706" spans="1:28" ht="15.75" customHeight="1">
      <c r="A706" s="209"/>
      <c r="B706" s="209"/>
      <c r="C706" s="209"/>
      <c r="D706" s="209"/>
      <c r="E706" s="209"/>
      <c r="F706" s="209"/>
      <c r="G706" s="209"/>
      <c r="H706" s="209"/>
      <c r="I706" s="209"/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  <c r="AA706" s="209"/>
      <c r="AB706" s="209"/>
    </row>
    <row r="707" spans="1:28" ht="15.75" customHeight="1">
      <c r="A707" s="209"/>
      <c r="B707" s="209"/>
      <c r="C707" s="209"/>
      <c r="D707" s="209"/>
      <c r="E707" s="209"/>
      <c r="F707" s="209"/>
      <c r="G707" s="209"/>
      <c r="H707" s="209"/>
      <c r="I707" s="209"/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  <c r="AA707" s="209"/>
      <c r="AB707" s="209"/>
    </row>
    <row r="708" spans="1:28" ht="15.75" customHeight="1">
      <c r="A708" s="209"/>
      <c r="B708" s="209"/>
      <c r="C708" s="209"/>
      <c r="D708" s="209"/>
      <c r="E708" s="209"/>
      <c r="F708" s="209"/>
      <c r="G708" s="209"/>
      <c r="H708" s="209"/>
      <c r="I708" s="209"/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  <c r="AA708" s="209"/>
      <c r="AB708" s="209"/>
    </row>
    <row r="709" spans="1:28" ht="15.75" customHeight="1">
      <c r="A709" s="209"/>
      <c r="B709" s="209"/>
      <c r="C709" s="209"/>
      <c r="D709" s="209"/>
      <c r="E709" s="209"/>
      <c r="F709" s="209"/>
      <c r="G709" s="209"/>
      <c r="H709" s="209"/>
      <c r="I709" s="209"/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  <c r="AA709" s="209"/>
      <c r="AB709" s="209"/>
    </row>
    <row r="710" spans="1:28" ht="15.75" customHeight="1">
      <c r="A710" s="209"/>
      <c r="B710" s="209"/>
      <c r="C710" s="209"/>
      <c r="D710" s="209"/>
      <c r="E710" s="209"/>
      <c r="F710" s="209"/>
      <c r="G710" s="209"/>
      <c r="H710" s="209"/>
      <c r="I710" s="209"/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  <c r="AA710" s="209"/>
      <c r="AB710" s="209"/>
    </row>
    <row r="711" spans="1:28" ht="15.75" customHeight="1">
      <c r="A711" s="209"/>
      <c r="B711" s="209"/>
      <c r="C711" s="209"/>
      <c r="D711" s="209"/>
      <c r="E711" s="209"/>
      <c r="F711" s="209"/>
      <c r="G711" s="209"/>
      <c r="H711" s="209"/>
      <c r="I711" s="209"/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  <c r="AA711" s="209"/>
      <c r="AB711" s="209"/>
    </row>
    <row r="712" spans="1:28" ht="15.75" customHeight="1">
      <c r="A712" s="209"/>
      <c r="B712" s="209"/>
      <c r="C712" s="209"/>
      <c r="D712" s="209"/>
      <c r="E712" s="209"/>
      <c r="F712" s="209"/>
      <c r="G712" s="209"/>
      <c r="H712" s="209"/>
      <c r="I712" s="209"/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  <c r="AA712" s="209"/>
      <c r="AB712" s="209"/>
    </row>
    <row r="713" spans="1:28" ht="15.75" customHeight="1">
      <c r="A713" s="209"/>
      <c r="B713" s="209"/>
      <c r="C713" s="209"/>
      <c r="D713" s="209"/>
      <c r="E713" s="209"/>
      <c r="F713" s="209"/>
      <c r="G713" s="209"/>
      <c r="H713" s="209"/>
      <c r="I713" s="209"/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  <c r="AA713" s="209"/>
      <c r="AB713" s="209"/>
    </row>
    <row r="714" spans="1:28" ht="15.75" customHeight="1">
      <c r="A714" s="209"/>
      <c r="B714" s="209"/>
      <c r="C714" s="209"/>
      <c r="D714" s="209"/>
      <c r="E714" s="209"/>
      <c r="F714" s="209"/>
      <c r="G714" s="209"/>
      <c r="H714" s="209"/>
      <c r="I714" s="209"/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  <c r="AA714" s="209"/>
      <c r="AB714" s="209"/>
    </row>
    <row r="715" spans="1:28" ht="15.75" customHeight="1">
      <c r="A715" s="209"/>
      <c r="B715" s="209"/>
      <c r="C715" s="209"/>
      <c r="D715" s="209"/>
      <c r="E715" s="209"/>
      <c r="F715" s="209"/>
      <c r="G715" s="209"/>
      <c r="H715" s="209"/>
      <c r="I715" s="209"/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  <c r="AA715" s="209"/>
      <c r="AB715" s="209"/>
    </row>
    <row r="716" spans="1:28" ht="15.75" customHeight="1">
      <c r="A716" s="209"/>
      <c r="B716" s="209"/>
      <c r="C716" s="209"/>
      <c r="D716" s="209"/>
      <c r="E716" s="209"/>
      <c r="F716" s="209"/>
      <c r="G716" s="209"/>
      <c r="H716" s="209"/>
      <c r="I716" s="209"/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  <c r="AA716" s="209"/>
      <c r="AB716" s="209"/>
    </row>
    <row r="717" spans="1:28" ht="15.75" customHeight="1">
      <c r="A717" s="209"/>
      <c r="B717" s="209"/>
      <c r="C717" s="209"/>
      <c r="D717" s="209"/>
      <c r="E717" s="209"/>
      <c r="F717" s="209"/>
      <c r="G717" s="209"/>
      <c r="H717" s="209"/>
      <c r="I717" s="209"/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  <c r="AA717" s="209"/>
      <c r="AB717" s="209"/>
    </row>
    <row r="718" spans="1:28" ht="15.75" customHeight="1">
      <c r="A718" s="209"/>
      <c r="B718" s="209"/>
      <c r="C718" s="209"/>
      <c r="D718" s="209"/>
      <c r="E718" s="209"/>
      <c r="F718" s="209"/>
      <c r="G718" s="209"/>
      <c r="H718" s="209"/>
      <c r="I718" s="209"/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  <c r="AA718" s="209"/>
      <c r="AB718" s="209"/>
    </row>
    <row r="719" spans="1:28" ht="15.75" customHeight="1">
      <c r="A719" s="209"/>
      <c r="B719" s="209"/>
      <c r="C719" s="209"/>
      <c r="D719" s="209"/>
      <c r="E719" s="209"/>
      <c r="F719" s="209"/>
      <c r="G719" s="209"/>
      <c r="H719" s="209"/>
      <c r="I719" s="209"/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  <c r="AA719" s="209"/>
      <c r="AB719" s="209"/>
    </row>
    <row r="720" spans="1:28" ht="15.75" customHeight="1">
      <c r="A720" s="209"/>
      <c r="B720" s="209"/>
      <c r="C720" s="209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</row>
    <row r="721" spans="1:28" ht="15.75" customHeight="1">
      <c r="A721" s="209"/>
      <c r="B721" s="209"/>
      <c r="C721" s="209"/>
      <c r="D721" s="209"/>
      <c r="E721" s="209"/>
      <c r="F721" s="209"/>
      <c r="G721" s="209"/>
      <c r="H721" s="209"/>
      <c r="I721" s="209"/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</row>
    <row r="722" spans="1:28" ht="15.75" customHeight="1">
      <c r="A722" s="209"/>
      <c r="B722" s="209"/>
      <c r="C722" s="209"/>
      <c r="D722" s="209"/>
      <c r="E722" s="209"/>
      <c r="F722" s="209"/>
      <c r="G722" s="209"/>
      <c r="H722" s="209"/>
      <c r="I722" s="209"/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</row>
    <row r="723" spans="1:28" ht="15.75" customHeight="1">
      <c r="A723" s="209"/>
      <c r="B723" s="209"/>
      <c r="C723" s="209"/>
      <c r="D723" s="209"/>
      <c r="E723" s="209"/>
      <c r="F723" s="209"/>
      <c r="G723" s="209"/>
      <c r="H723" s="209"/>
      <c r="I723" s="209"/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</row>
    <row r="724" spans="1:28" ht="15.75" customHeight="1">
      <c r="A724" s="209"/>
      <c r="B724" s="209"/>
      <c r="C724" s="209"/>
      <c r="D724" s="209"/>
      <c r="E724" s="209"/>
      <c r="F724" s="209"/>
      <c r="G724" s="209"/>
      <c r="H724" s="209"/>
      <c r="I724" s="209"/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</row>
    <row r="725" spans="1:28" ht="15.75" customHeight="1">
      <c r="A725" s="209"/>
      <c r="B725" s="209"/>
      <c r="C725" s="209"/>
      <c r="D725" s="209"/>
      <c r="E725" s="209"/>
      <c r="F725" s="209"/>
      <c r="G725" s="209"/>
      <c r="H725" s="209"/>
      <c r="I725" s="209"/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</row>
    <row r="726" spans="1:28" ht="15.75" customHeight="1">
      <c r="A726" s="209"/>
      <c r="B726" s="209"/>
      <c r="C726" s="209"/>
      <c r="D726" s="209"/>
      <c r="E726" s="209"/>
      <c r="F726" s="209"/>
      <c r="G726" s="209"/>
      <c r="H726" s="209"/>
      <c r="I726" s="209"/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</row>
    <row r="727" spans="1:28" ht="15.75" customHeight="1">
      <c r="A727" s="209"/>
      <c r="B727" s="209"/>
      <c r="C727" s="209"/>
      <c r="D727" s="209"/>
      <c r="E727" s="209"/>
      <c r="F727" s="209"/>
      <c r="G727" s="209"/>
      <c r="H727" s="209"/>
      <c r="I727" s="209"/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</row>
    <row r="728" spans="1:28" ht="15.75" customHeight="1">
      <c r="A728" s="209"/>
      <c r="B728" s="209"/>
      <c r="C728" s="209"/>
      <c r="D728" s="209"/>
      <c r="E728" s="209"/>
      <c r="F728" s="209"/>
      <c r="G728" s="209"/>
      <c r="H728" s="209"/>
      <c r="I728" s="209"/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  <c r="AA728" s="209"/>
      <c r="AB728" s="209"/>
    </row>
    <row r="729" spans="1:28" ht="15.75" customHeight="1">
      <c r="A729" s="209"/>
      <c r="B729" s="209"/>
      <c r="C729" s="209"/>
      <c r="D729" s="209"/>
      <c r="E729" s="209"/>
      <c r="F729" s="209"/>
      <c r="G729" s="209"/>
      <c r="H729" s="209"/>
      <c r="I729" s="209"/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  <c r="AA729" s="209"/>
      <c r="AB729" s="209"/>
    </row>
    <row r="730" spans="1:28" ht="15.75" customHeight="1">
      <c r="A730" s="209"/>
      <c r="B730" s="209"/>
      <c r="C730" s="209"/>
      <c r="D730" s="209"/>
      <c r="E730" s="209"/>
      <c r="F730" s="209"/>
      <c r="G730" s="209"/>
      <c r="H730" s="209"/>
      <c r="I730" s="209"/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  <c r="AA730" s="209"/>
      <c r="AB730" s="209"/>
    </row>
    <row r="731" spans="1:28" ht="15.75" customHeight="1">
      <c r="A731" s="209"/>
      <c r="B731" s="209"/>
      <c r="C731" s="209"/>
      <c r="D731" s="209"/>
      <c r="E731" s="209"/>
      <c r="F731" s="209"/>
      <c r="G731" s="209"/>
      <c r="H731" s="209"/>
      <c r="I731" s="209"/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  <c r="AA731" s="209"/>
      <c r="AB731" s="209"/>
    </row>
    <row r="732" spans="1:28" ht="15.75" customHeight="1">
      <c r="A732" s="209"/>
      <c r="B732" s="209"/>
      <c r="C732" s="209"/>
      <c r="D732" s="209"/>
      <c r="E732" s="209"/>
      <c r="F732" s="209"/>
      <c r="G732" s="209"/>
      <c r="H732" s="209"/>
      <c r="I732" s="209"/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  <c r="AA732" s="209"/>
      <c r="AB732" s="209"/>
    </row>
    <row r="733" spans="1:28" ht="15.75" customHeight="1">
      <c r="A733" s="209"/>
      <c r="B733" s="209"/>
      <c r="C733" s="209"/>
      <c r="D733" s="209"/>
      <c r="E733" s="209"/>
      <c r="F733" s="209"/>
      <c r="G733" s="209"/>
      <c r="H733" s="209"/>
      <c r="I733" s="209"/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  <c r="AA733" s="209"/>
      <c r="AB733" s="209"/>
    </row>
    <row r="734" spans="1:28" ht="15.75" customHeight="1">
      <c r="A734" s="209"/>
      <c r="B734" s="209"/>
      <c r="C734" s="209"/>
      <c r="D734" s="209"/>
      <c r="E734" s="209"/>
      <c r="F734" s="209"/>
      <c r="G734" s="209"/>
      <c r="H734" s="209"/>
      <c r="I734" s="209"/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  <c r="AA734" s="209"/>
      <c r="AB734" s="209"/>
    </row>
    <row r="735" spans="1:28" ht="15.75" customHeight="1">
      <c r="A735" s="209"/>
      <c r="B735" s="209"/>
      <c r="C735" s="209"/>
      <c r="D735" s="209"/>
      <c r="E735" s="209"/>
      <c r="F735" s="209"/>
      <c r="G735" s="209"/>
      <c r="H735" s="209"/>
      <c r="I735" s="209"/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  <c r="AA735" s="209"/>
      <c r="AB735" s="209"/>
    </row>
    <row r="736" spans="1:28" ht="15.75" customHeight="1">
      <c r="A736" s="209"/>
      <c r="B736" s="209"/>
      <c r="C736" s="209"/>
      <c r="D736" s="209"/>
      <c r="E736" s="209"/>
      <c r="F736" s="209"/>
      <c r="G736" s="209"/>
      <c r="H736" s="209"/>
      <c r="I736" s="209"/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  <c r="AA736" s="209"/>
      <c r="AB736" s="209"/>
    </row>
    <row r="737" spans="1:28" ht="15.75" customHeight="1">
      <c r="A737" s="209"/>
      <c r="B737" s="209"/>
      <c r="C737" s="209"/>
      <c r="D737" s="209"/>
      <c r="E737" s="209"/>
      <c r="F737" s="209"/>
      <c r="G737" s="209"/>
      <c r="H737" s="209"/>
      <c r="I737" s="209"/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  <c r="AA737" s="209"/>
      <c r="AB737" s="209"/>
    </row>
    <row r="738" spans="1:28" ht="15.75" customHeight="1">
      <c r="A738" s="209"/>
      <c r="B738" s="209"/>
      <c r="C738" s="209"/>
      <c r="D738" s="209"/>
      <c r="E738" s="209"/>
      <c r="F738" s="209"/>
      <c r="G738" s="209"/>
      <c r="H738" s="209"/>
      <c r="I738" s="209"/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  <c r="AA738" s="209"/>
      <c r="AB738" s="209"/>
    </row>
    <row r="739" spans="1:28" ht="15.75" customHeight="1">
      <c r="A739" s="209"/>
      <c r="B739" s="209"/>
      <c r="C739" s="209"/>
      <c r="D739" s="209"/>
      <c r="E739" s="209"/>
      <c r="F739" s="209"/>
      <c r="G739" s="209"/>
      <c r="H739" s="209"/>
      <c r="I739" s="209"/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  <c r="AA739" s="209"/>
      <c r="AB739" s="209"/>
    </row>
    <row r="740" spans="1:28" ht="15.75" customHeight="1">
      <c r="A740" s="209"/>
      <c r="B740" s="209"/>
      <c r="C740" s="209"/>
      <c r="D740" s="209"/>
      <c r="E740" s="209"/>
      <c r="F740" s="209"/>
      <c r="G740" s="209"/>
      <c r="H740" s="209"/>
      <c r="I740" s="209"/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  <c r="AA740" s="209"/>
      <c r="AB740" s="209"/>
    </row>
    <row r="741" spans="1:28" ht="15.75" customHeight="1">
      <c r="A741" s="209"/>
      <c r="B741" s="209"/>
      <c r="C741" s="209"/>
      <c r="D741" s="209"/>
      <c r="E741" s="209"/>
      <c r="F741" s="209"/>
      <c r="G741" s="209"/>
      <c r="H741" s="209"/>
      <c r="I741" s="209"/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  <c r="AA741" s="209"/>
      <c r="AB741" s="209"/>
    </row>
    <row r="742" spans="1:28" ht="15.75" customHeight="1">
      <c r="A742" s="209"/>
      <c r="B742" s="209"/>
      <c r="C742" s="209"/>
      <c r="D742" s="209"/>
      <c r="E742" s="209"/>
      <c r="F742" s="209"/>
      <c r="G742" s="209"/>
      <c r="H742" s="209"/>
      <c r="I742" s="209"/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  <c r="AA742" s="209"/>
      <c r="AB742" s="209"/>
    </row>
    <row r="743" spans="1:28" ht="15.75" customHeight="1">
      <c r="A743" s="209"/>
      <c r="B743" s="209"/>
      <c r="C743" s="209"/>
      <c r="D743" s="209"/>
      <c r="E743" s="209"/>
      <c r="F743" s="209"/>
      <c r="G743" s="209"/>
      <c r="H743" s="209"/>
      <c r="I743" s="209"/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  <c r="AA743" s="209"/>
      <c r="AB743" s="209"/>
    </row>
    <row r="744" spans="1:28" ht="15.75" customHeight="1">
      <c r="A744" s="209"/>
      <c r="B744" s="209"/>
      <c r="C744" s="209"/>
      <c r="D744" s="209"/>
      <c r="E744" s="209"/>
      <c r="F744" s="209"/>
      <c r="G744" s="209"/>
      <c r="H744" s="209"/>
      <c r="I744" s="209"/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  <c r="AA744" s="209"/>
      <c r="AB744" s="209"/>
    </row>
    <row r="745" spans="1:28" ht="15.75" customHeight="1">
      <c r="A745" s="209"/>
      <c r="B745" s="209"/>
      <c r="C745" s="209"/>
      <c r="D745" s="209"/>
      <c r="E745" s="209"/>
      <c r="F745" s="209"/>
      <c r="G745" s="209"/>
      <c r="H745" s="209"/>
      <c r="I745" s="209"/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  <c r="AA745" s="209"/>
      <c r="AB745" s="209"/>
    </row>
    <row r="746" spans="1:28" ht="15.75" customHeight="1">
      <c r="A746" s="209"/>
      <c r="B746" s="209"/>
      <c r="C746" s="209"/>
      <c r="D746" s="209"/>
      <c r="E746" s="209"/>
      <c r="F746" s="209"/>
      <c r="G746" s="209"/>
      <c r="H746" s="209"/>
      <c r="I746" s="209"/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  <c r="AA746" s="209"/>
      <c r="AB746" s="209"/>
    </row>
    <row r="747" spans="1:28" ht="15.75" customHeight="1">
      <c r="A747" s="209"/>
      <c r="B747" s="209"/>
      <c r="C747" s="209"/>
      <c r="D747" s="209"/>
      <c r="E747" s="209"/>
      <c r="F747" s="209"/>
      <c r="G747" s="209"/>
      <c r="H747" s="209"/>
      <c r="I747" s="209"/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  <c r="AA747" s="209"/>
      <c r="AB747" s="209"/>
    </row>
    <row r="748" spans="1:28" ht="15.75" customHeight="1">
      <c r="A748" s="209"/>
      <c r="B748" s="209"/>
      <c r="C748" s="209"/>
      <c r="D748" s="209"/>
      <c r="E748" s="209"/>
      <c r="F748" s="209"/>
      <c r="G748" s="209"/>
      <c r="H748" s="209"/>
      <c r="I748" s="209"/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  <c r="AA748" s="209"/>
      <c r="AB748" s="209"/>
    </row>
    <row r="749" spans="1:28" ht="15.75" customHeight="1">
      <c r="A749" s="209"/>
      <c r="B749" s="209"/>
      <c r="C749" s="209"/>
      <c r="D749" s="209"/>
      <c r="E749" s="209"/>
      <c r="F749" s="209"/>
      <c r="G749" s="209"/>
      <c r="H749" s="209"/>
      <c r="I749" s="209"/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  <c r="AA749" s="209"/>
      <c r="AB749" s="209"/>
    </row>
    <row r="750" spans="1:28" ht="15.75" customHeight="1">
      <c r="A750" s="209"/>
      <c r="B750" s="209"/>
      <c r="C750" s="209"/>
      <c r="D750" s="209"/>
      <c r="E750" s="209"/>
      <c r="F750" s="209"/>
      <c r="G750" s="209"/>
      <c r="H750" s="209"/>
      <c r="I750" s="209"/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  <c r="AA750" s="209"/>
      <c r="AB750" s="209"/>
    </row>
    <row r="751" spans="1:28" ht="15.75" customHeight="1">
      <c r="A751" s="209"/>
      <c r="B751" s="209"/>
      <c r="C751" s="209"/>
      <c r="D751" s="209"/>
      <c r="E751" s="209"/>
      <c r="F751" s="209"/>
      <c r="G751" s="209"/>
      <c r="H751" s="209"/>
      <c r="I751" s="209"/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  <c r="AA751" s="209"/>
      <c r="AB751" s="209"/>
    </row>
    <row r="752" spans="1:28" ht="15.75" customHeight="1">
      <c r="A752" s="209"/>
      <c r="B752" s="209"/>
      <c r="C752" s="209"/>
      <c r="D752" s="209"/>
      <c r="E752" s="209"/>
      <c r="F752" s="209"/>
      <c r="G752" s="209"/>
      <c r="H752" s="209"/>
      <c r="I752" s="209"/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  <c r="AA752" s="209"/>
      <c r="AB752" s="209"/>
    </row>
    <row r="753" spans="1:28" ht="15.75" customHeight="1">
      <c r="A753" s="209"/>
      <c r="B753" s="209"/>
      <c r="C753" s="209"/>
      <c r="D753" s="209"/>
      <c r="E753" s="209"/>
      <c r="F753" s="209"/>
      <c r="G753" s="209"/>
      <c r="H753" s="209"/>
      <c r="I753" s="209"/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  <c r="AA753" s="209"/>
      <c r="AB753" s="209"/>
    </row>
    <row r="754" spans="1:28" ht="15.75" customHeight="1">
      <c r="A754" s="209"/>
      <c r="B754" s="209"/>
      <c r="C754" s="209"/>
      <c r="D754" s="209"/>
      <c r="E754" s="209"/>
      <c r="F754" s="209"/>
      <c r="G754" s="209"/>
      <c r="H754" s="209"/>
      <c r="I754" s="209"/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  <c r="AA754" s="209"/>
      <c r="AB754" s="209"/>
    </row>
    <row r="755" spans="1:28" ht="15.75" customHeight="1">
      <c r="A755" s="209"/>
      <c r="B755" s="209"/>
      <c r="C755" s="209"/>
      <c r="D755" s="209"/>
      <c r="E755" s="209"/>
      <c r="F755" s="209"/>
      <c r="G755" s="209"/>
      <c r="H755" s="209"/>
      <c r="I755" s="209"/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  <c r="AA755" s="209"/>
      <c r="AB755" s="209"/>
    </row>
    <row r="756" spans="1:28" ht="15.75" customHeight="1">
      <c r="A756" s="209"/>
      <c r="B756" s="209"/>
      <c r="C756" s="209"/>
      <c r="D756" s="209"/>
      <c r="E756" s="209"/>
      <c r="F756" s="209"/>
      <c r="G756" s="209"/>
      <c r="H756" s="209"/>
      <c r="I756" s="209"/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  <c r="AA756" s="209"/>
      <c r="AB756" s="209"/>
    </row>
    <row r="757" spans="1:28" ht="15.75" customHeight="1">
      <c r="A757" s="209"/>
      <c r="B757" s="209"/>
      <c r="C757" s="209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  <c r="AA757" s="209"/>
      <c r="AB757" s="209"/>
    </row>
    <row r="758" spans="1:28" ht="15.75" customHeight="1">
      <c r="A758" s="209"/>
      <c r="B758" s="209"/>
      <c r="C758" s="209"/>
      <c r="D758" s="209"/>
      <c r="E758" s="209"/>
      <c r="F758" s="209"/>
      <c r="G758" s="209"/>
      <c r="H758" s="209"/>
      <c r="I758" s="209"/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  <c r="AA758" s="209"/>
      <c r="AB758" s="209"/>
    </row>
    <row r="759" spans="1:28" ht="15.75" customHeight="1">
      <c r="A759" s="209"/>
      <c r="B759" s="209"/>
      <c r="C759" s="209"/>
      <c r="D759" s="209"/>
      <c r="E759" s="209"/>
      <c r="F759" s="209"/>
      <c r="G759" s="209"/>
      <c r="H759" s="209"/>
      <c r="I759" s="209"/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  <c r="AA759" s="209"/>
      <c r="AB759" s="209"/>
    </row>
    <row r="760" spans="1:28" ht="15.75" customHeight="1">
      <c r="A760" s="209"/>
      <c r="B760" s="209"/>
      <c r="C760" s="209"/>
      <c r="D760" s="209"/>
      <c r="E760" s="209"/>
      <c r="F760" s="209"/>
      <c r="G760" s="209"/>
      <c r="H760" s="209"/>
      <c r="I760" s="209"/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  <c r="AA760" s="209"/>
      <c r="AB760" s="209"/>
    </row>
    <row r="761" spans="1:28" ht="15.75" customHeight="1">
      <c r="A761" s="209"/>
      <c r="B761" s="209"/>
      <c r="C761" s="209"/>
      <c r="D761" s="209"/>
      <c r="E761" s="209"/>
      <c r="F761" s="209"/>
      <c r="G761" s="209"/>
      <c r="H761" s="209"/>
      <c r="I761" s="209"/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  <c r="AA761" s="209"/>
      <c r="AB761" s="209"/>
    </row>
    <row r="762" spans="1:28" ht="15.75" customHeight="1">
      <c r="A762" s="209"/>
      <c r="B762" s="209"/>
      <c r="C762" s="209"/>
      <c r="D762" s="209"/>
      <c r="E762" s="209"/>
      <c r="F762" s="209"/>
      <c r="G762" s="209"/>
      <c r="H762" s="209"/>
      <c r="I762" s="209"/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  <c r="AA762" s="209"/>
      <c r="AB762" s="209"/>
    </row>
    <row r="763" spans="1:28" ht="15.75" customHeight="1">
      <c r="A763" s="209"/>
      <c r="B763" s="209"/>
      <c r="C763" s="209"/>
      <c r="D763" s="209"/>
      <c r="E763" s="209"/>
      <c r="F763" s="209"/>
      <c r="G763" s="209"/>
      <c r="H763" s="209"/>
      <c r="I763" s="209"/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  <c r="AA763" s="209"/>
      <c r="AB763" s="209"/>
    </row>
    <row r="764" spans="1:28" ht="15.75" customHeight="1">
      <c r="A764" s="209"/>
      <c r="B764" s="209"/>
      <c r="C764" s="209"/>
      <c r="D764" s="209"/>
      <c r="E764" s="209"/>
      <c r="F764" s="209"/>
      <c r="G764" s="209"/>
      <c r="H764" s="209"/>
      <c r="I764" s="209"/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  <c r="AA764" s="209"/>
      <c r="AB764" s="209"/>
    </row>
    <row r="765" spans="1:28" ht="15.75" customHeight="1">
      <c r="A765" s="209"/>
      <c r="B765" s="209"/>
      <c r="C765" s="209"/>
      <c r="D765" s="209"/>
      <c r="E765" s="209"/>
      <c r="F765" s="209"/>
      <c r="G765" s="209"/>
      <c r="H765" s="209"/>
      <c r="I765" s="209"/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  <c r="AA765" s="209"/>
      <c r="AB765" s="209"/>
    </row>
    <row r="766" spans="1:28" ht="15.75" customHeight="1">
      <c r="A766" s="209"/>
      <c r="B766" s="209"/>
      <c r="C766" s="209"/>
      <c r="D766" s="209"/>
      <c r="E766" s="209"/>
      <c r="F766" s="209"/>
      <c r="G766" s="209"/>
      <c r="H766" s="209"/>
      <c r="I766" s="209"/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  <c r="AA766" s="209"/>
      <c r="AB766" s="209"/>
    </row>
    <row r="767" spans="1:28" ht="15.75" customHeight="1">
      <c r="A767" s="209"/>
      <c r="B767" s="209"/>
      <c r="C767" s="209"/>
      <c r="D767" s="209"/>
      <c r="E767" s="209"/>
      <c r="F767" s="209"/>
      <c r="G767" s="209"/>
      <c r="H767" s="209"/>
      <c r="I767" s="209"/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  <c r="AA767" s="209"/>
      <c r="AB767" s="209"/>
    </row>
    <row r="768" spans="1:28" ht="15.75" customHeight="1">
      <c r="A768" s="209"/>
      <c r="B768" s="209"/>
      <c r="C768" s="209"/>
      <c r="D768" s="209"/>
      <c r="E768" s="209"/>
      <c r="F768" s="209"/>
      <c r="G768" s="209"/>
      <c r="H768" s="209"/>
      <c r="I768" s="209"/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  <c r="AA768" s="209"/>
      <c r="AB768" s="209"/>
    </row>
    <row r="769" spans="1:28" ht="15.75" customHeight="1">
      <c r="A769" s="209"/>
      <c r="B769" s="209"/>
      <c r="C769" s="209"/>
      <c r="D769" s="209"/>
      <c r="E769" s="209"/>
      <c r="F769" s="209"/>
      <c r="G769" s="209"/>
      <c r="H769" s="209"/>
      <c r="I769" s="209"/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  <c r="AA769" s="209"/>
      <c r="AB769" s="209"/>
    </row>
    <row r="770" spans="1:28" ht="15.75" customHeight="1">
      <c r="A770" s="209"/>
      <c r="B770" s="209"/>
      <c r="C770" s="209"/>
      <c r="D770" s="209"/>
      <c r="E770" s="209"/>
      <c r="F770" s="209"/>
      <c r="G770" s="209"/>
      <c r="H770" s="209"/>
      <c r="I770" s="209"/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  <c r="AA770" s="209"/>
      <c r="AB770" s="209"/>
    </row>
    <row r="771" spans="1:28" ht="15.75" customHeight="1">
      <c r="A771" s="209"/>
      <c r="B771" s="209"/>
      <c r="C771" s="209"/>
      <c r="D771" s="209"/>
      <c r="E771" s="209"/>
      <c r="F771" s="209"/>
      <c r="G771" s="209"/>
      <c r="H771" s="209"/>
      <c r="I771" s="209"/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  <c r="AA771" s="209"/>
      <c r="AB771" s="209"/>
    </row>
    <row r="772" spans="1:28" ht="15.75" customHeight="1">
      <c r="A772" s="209"/>
      <c r="B772" s="209"/>
      <c r="C772" s="209"/>
      <c r="D772" s="209"/>
      <c r="E772" s="209"/>
      <c r="F772" s="209"/>
      <c r="G772" s="209"/>
      <c r="H772" s="209"/>
      <c r="I772" s="209"/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  <c r="AA772" s="209"/>
      <c r="AB772" s="209"/>
    </row>
    <row r="773" spans="1:28" ht="15.75" customHeight="1">
      <c r="A773" s="209"/>
      <c r="B773" s="209"/>
      <c r="C773" s="209"/>
      <c r="D773" s="209"/>
      <c r="E773" s="209"/>
      <c r="F773" s="209"/>
      <c r="G773" s="209"/>
      <c r="H773" s="209"/>
      <c r="I773" s="209"/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  <c r="AA773" s="209"/>
      <c r="AB773" s="209"/>
    </row>
    <row r="774" spans="1:28" ht="15.75" customHeight="1">
      <c r="A774" s="209"/>
      <c r="B774" s="209"/>
      <c r="C774" s="209"/>
      <c r="D774" s="209"/>
      <c r="E774" s="209"/>
      <c r="F774" s="209"/>
      <c r="G774" s="209"/>
      <c r="H774" s="209"/>
      <c r="I774" s="209"/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  <c r="AA774" s="209"/>
      <c r="AB774" s="209"/>
    </row>
    <row r="775" spans="1:28" ht="15.75" customHeight="1">
      <c r="A775" s="209"/>
      <c r="B775" s="209"/>
      <c r="C775" s="209"/>
      <c r="D775" s="209"/>
      <c r="E775" s="209"/>
      <c r="F775" s="209"/>
      <c r="G775" s="209"/>
      <c r="H775" s="209"/>
      <c r="I775" s="209"/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  <c r="AA775" s="209"/>
      <c r="AB775" s="209"/>
    </row>
    <row r="776" spans="1:28" ht="15.75" customHeight="1">
      <c r="A776" s="209"/>
      <c r="B776" s="209"/>
      <c r="C776" s="209"/>
      <c r="D776" s="209"/>
      <c r="E776" s="209"/>
      <c r="F776" s="209"/>
      <c r="G776" s="209"/>
      <c r="H776" s="209"/>
      <c r="I776" s="209"/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  <c r="AA776" s="209"/>
      <c r="AB776" s="209"/>
    </row>
    <row r="777" spans="1:28" ht="15.75" customHeight="1">
      <c r="A777" s="209"/>
      <c r="B777" s="209"/>
      <c r="C777" s="209"/>
      <c r="D777" s="209"/>
      <c r="E777" s="209"/>
      <c r="F777" s="209"/>
      <c r="G777" s="209"/>
      <c r="H777" s="209"/>
      <c r="I777" s="209"/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  <c r="AA777" s="209"/>
      <c r="AB777" s="209"/>
    </row>
    <row r="778" spans="1:28" ht="15.75" customHeight="1">
      <c r="A778" s="209"/>
      <c r="B778" s="209"/>
      <c r="C778" s="209"/>
      <c r="D778" s="209"/>
      <c r="E778" s="209"/>
      <c r="F778" s="209"/>
      <c r="G778" s="209"/>
      <c r="H778" s="209"/>
      <c r="I778" s="209"/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  <c r="AA778" s="209"/>
      <c r="AB778" s="209"/>
    </row>
    <row r="779" spans="1:28" ht="15.75" customHeight="1">
      <c r="A779" s="209"/>
      <c r="B779" s="209"/>
      <c r="C779" s="209"/>
      <c r="D779" s="209"/>
      <c r="E779" s="209"/>
      <c r="F779" s="209"/>
      <c r="G779" s="209"/>
      <c r="H779" s="209"/>
      <c r="I779" s="209"/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  <c r="AA779" s="209"/>
      <c r="AB779" s="209"/>
    </row>
    <row r="780" spans="1:28" ht="15.75" customHeight="1">
      <c r="A780" s="209"/>
      <c r="B780" s="209"/>
      <c r="C780" s="209"/>
      <c r="D780" s="209"/>
      <c r="E780" s="209"/>
      <c r="F780" s="209"/>
      <c r="G780" s="209"/>
      <c r="H780" s="209"/>
      <c r="I780" s="209"/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  <c r="AA780" s="209"/>
      <c r="AB780" s="209"/>
    </row>
    <row r="781" spans="1:28" ht="15.75" customHeight="1">
      <c r="A781" s="209"/>
      <c r="B781" s="209"/>
      <c r="C781" s="209"/>
      <c r="D781" s="209"/>
      <c r="E781" s="209"/>
      <c r="F781" s="209"/>
      <c r="G781" s="209"/>
      <c r="H781" s="209"/>
      <c r="I781" s="209"/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  <c r="AA781" s="209"/>
      <c r="AB781" s="209"/>
    </row>
    <row r="782" spans="1:28" ht="15.75" customHeight="1">
      <c r="A782" s="209"/>
      <c r="B782" s="209"/>
      <c r="C782" s="209"/>
      <c r="D782" s="209"/>
      <c r="E782" s="209"/>
      <c r="F782" s="209"/>
      <c r="G782" s="209"/>
      <c r="H782" s="209"/>
      <c r="I782" s="209"/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  <c r="AA782" s="209"/>
      <c r="AB782" s="209"/>
    </row>
    <row r="783" spans="1:28" ht="15.75" customHeight="1">
      <c r="A783" s="209"/>
      <c r="B783" s="209"/>
      <c r="C783" s="209"/>
      <c r="D783" s="209"/>
      <c r="E783" s="209"/>
      <c r="F783" s="209"/>
      <c r="G783" s="209"/>
      <c r="H783" s="209"/>
      <c r="I783" s="209"/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  <c r="AA783" s="209"/>
      <c r="AB783" s="209"/>
    </row>
    <row r="784" spans="1:28" ht="15.75" customHeight="1">
      <c r="A784" s="209"/>
      <c r="B784" s="209"/>
      <c r="C784" s="209"/>
      <c r="D784" s="209"/>
      <c r="E784" s="209"/>
      <c r="F784" s="209"/>
      <c r="G784" s="209"/>
      <c r="H784" s="209"/>
      <c r="I784" s="209"/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  <c r="AA784" s="209"/>
      <c r="AB784" s="209"/>
    </row>
    <row r="785" spans="1:28" ht="15.75" customHeight="1">
      <c r="A785" s="209"/>
      <c r="B785" s="209"/>
      <c r="C785" s="209"/>
      <c r="D785" s="209"/>
      <c r="E785" s="209"/>
      <c r="F785" s="209"/>
      <c r="G785" s="209"/>
      <c r="H785" s="209"/>
      <c r="I785" s="209"/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  <c r="AA785" s="209"/>
      <c r="AB785" s="209"/>
    </row>
    <row r="786" spans="1:28" ht="15.75" customHeight="1">
      <c r="A786" s="209"/>
      <c r="B786" s="209"/>
      <c r="C786" s="209"/>
      <c r="D786" s="209"/>
      <c r="E786" s="209"/>
      <c r="F786" s="209"/>
      <c r="G786" s="209"/>
      <c r="H786" s="209"/>
      <c r="I786" s="209"/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  <c r="AA786" s="209"/>
      <c r="AB786" s="209"/>
    </row>
    <row r="787" spans="1:28" ht="15.75" customHeight="1">
      <c r="A787" s="209"/>
      <c r="B787" s="209"/>
      <c r="C787" s="209"/>
      <c r="D787" s="209"/>
      <c r="E787" s="209"/>
      <c r="F787" s="209"/>
      <c r="G787" s="209"/>
      <c r="H787" s="209"/>
      <c r="I787" s="209"/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  <c r="AA787" s="209"/>
      <c r="AB787" s="209"/>
    </row>
    <row r="788" spans="1:28" ht="15.75" customHeight="1">
      <c r="A788" s="209"/>
      <c r="B788" s="209"/>
      <c r="C788" s="209"/>
      <c r="D788" s="209"/>
      <c r="E788" s="209"/>
      <c r="F788" s="209"/>
      <c r="G788" s="209"/>
      <c r="H788" s="209"/>
      <c r="I788" s="209"/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  <c r="AA788" s="209"/>
      <c r="AB788" s="209"/>
    </row>
    <row r="789" spans="1:28" ht="15.75" customHeight="1">
      <c r="A789" s="209"/>
      <c r="B789" s="209"/>
      <c r="C789" s="209"/>
      <c r="D789" s="209"/>
      <c r="E789" s="209"/>
      <c r="F789" s="209"/>
      <c r="G789" s="209"/>
      <c r="H789" s="209"/>
      <c r="I789" s="209"/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  <c r="AA789" s="209"/>
      <c r="AB789" s="209"/>
    </row>
    <row r="790" spans="1:28" ht="15.75" customHeight="1">
      <c r="A790" s="209"/>
      <c r="B790" s="209"/>
      <c r="C790" s="209"/>
      <c r="D790" s="209"/>
      <c r="E790" s="209"/>
      <c r="F790" s="209"/>
      <c r="G790" s="209"/>
      <c r="H790" s="209"/>
      <c r="I790" s="209"/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  <c r="AA790" s="209"/>
      <c r="AB790" s="209"/>
    </row>
    <row r="791" spans="1:28" ht="15.75" customHeight="1">
      <c r="A791" s="209"/>
      <c r="B791" s="209"/>
      <c r="C791" s="209"/>
      <c r="D791" s="209"/>
      <c r="E791" s="209"/>
      <c r="F791" s="209"/>
      <c r="G791" s="209"/>
      <c r="H791" s="209"/>
      <c r="I791" s="209"/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  <c r="AA791" s="209"/>
      <c r="AB791" s="209"/>
    </row>
    <row r="792" spans="1:28" ht="15.75" customHeight="1">
      <c r="A792" s="209"/>
      <c r="B792" s="209"/>
      <c r="C792" s="209"/>
      <c r="D792" s="209"/>
      <c r="E792" s="209"/>
      <c r="F792" s="209"/>
      <c r="G792" s="209"/>
      <c r="H792" s="209"/>
      <c r="I792" s="209"/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  <c r="AA792" s="209"/>
      <c r="AB792" s="209"/>
    </row>
    <row r="793" spans="1:28" ht="15.75" customHeight="1">
      <c r="A793" s="209"/>
      <c r="B793" s="209"/>
      <c r="C793" s="209"/>
      <c r="D793" s="209"/>
      <c r="E793" s="209"/>
      <c r="F793" s="209"/>
      <c r="G793" s="209"/>
      <c r="H793" s="209"/>
      <c r="I793" s="209"/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  <c r="AA793" s="209"/>
      <c r="AB793" s="209"/>
    </row>
    <row r="794" spans="1:28" ht="15.75" customHeight="1">
      <c r="A794" s="209"/>
      <c r="B794" s="209"/>
      <c r="C794" s="209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  <c r="AA794" s="209"/>
      <c r="AB794" s="209"/>
    </row>
    <row r="795" spans="1:28" ht="15.75" customHeight="1">
      <c r="A795" s="209"/>
      <c r="B795" s="209"/>
      <c r="C795" s="209"/>
      <c r="D795" s="209"/>
      <c r="E795" s="209"/>
      <c r="F795" s="209"/>
      <c r="G795" s="209"/>
      <c r="H795" s="209"/>
      <c r="I795" s="209"/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  <c r="AA795" s="209"/>
      <c r="AB795" s="209"/>
    </row>
    <row r="796" spans="1:28" ht="15.75" customHeight="1">
      <c r="A796" s="209"/>
      <c r="B796" s="209"/>
      <c r="C796" s="209"/>
      <c r="D796" s="209"/>
      <c r="E796" s="209"/>
      <c r="F796" s="209"/>
      <c r="G796" s="209"/>
      <c r="H796" s="209"/>
      <c r="I796" s="209"/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  <c r="AA796" s="209"/>
      <c r="AB796" s="209"/>
    </row>
    <row r="797" spans="1:28" ht="15.75" customHeight="1">
      <c r="A797" s="209"/>
      <c r="B797" s="209"/>
      <c r="C797" s="209"/>
      <c r="D797" s="209"/>
      <c r="E797" s="209"/>
      <c r="F797" s="209"/>
      <c r="G797" s="209"/>
      <c r="H797" s="209"/>
      <c r="I797" s="209"/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  <c r="AA797" s="209"/>
      <c r="AB797" s="209"/>
    </row>
    <row r="798" spans="1:28" ht="15.75" customHeight="1">
      <c r="A798" s="209"/>
      <c r="B798" s="209"/>
      <c r="C798" s="209"/>
      <c r="D798" s="209"/>
      <c r="E798" s="209"/>
      <c r="F798" s="209"/>
      <c r="G798" s="209"/>
      <c r="H798" s="209"/>
      <c r="I798" s="209"/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  <c r="AA798" s="209"/>
      <c r="AB798" s="209"/>
    </row>
    <row r="799" spans="1:28" ht="15.75" customHeight="1">
      <c r="A799" s="209"/>
      <c r="B799" s="209"/>
      <c r="C799" s="209"/>
      <c r="D799" s="209"/>
      <c r="E799" s="209"/>
      <c r="F799" s="209"/>
      <c r="G799" s="209"/>
      <c r="H799" s="209"/>
      <c r="I799" s="209"/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  <c r="AA799" s="209"/>
      <c r="AB799" s="209"/>
    </row>
    <row r="800" spans="1:28" ht="15.75" customHeight="1">
      <c r="A800" s="209"/>
      <c r="B800" s="209"/>
      <c r="C800" s="209"/>
      <c r="D800" s="209"/>
      <c r="E800" s="209"/>
      <c r="F800" s="209"/>
      <c r="G800" s="209"/>
      <c r="H800" s="209"/>
      <c r="I800" s="209"/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  <c r="AA800" s="209"/>
      <c r="AB800" s="209"/>
    </row>
    <row r="801" spans="1:28" ht="15.75" customHeight="1">
      <c r="A801" s="209"/>
      <c r="B801" s="209"/>
      <c r="C801" s="209"/>
      <c r="D801" s="209"/>
      <c r="E801" s="209"/>
      <c r="F801" s="209"/>
      <c r="G801" s="209"/>
      <c r="H801" s="209"/>
      <c r="I801" s="209"/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  <c r="AA801" s="209"/>
      <c r="AB801" s="209"/>
    </row>
    <row r="802" spans="1:28" ht="15.75" customHeight="1">
      <c r="A802" s="209"/>
      <c r="B802" s="209"/>
      <c r="C802" s="209"/>
      <c r="D802" s="209"/>
      <c r="E802" s="209"/>
      <c r="F802" s="209"/>
      <c r="G802" s="209"/>
      <c r="H802" s="209"/>
      <c r="I802" s="209"/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  <c r="AA802" s="209"/>
      <c r="AB802" s="209"/>
    </row>
    <row r="803" spans="1:28" ht="15.75" customHeight="1">
      <c r="A803" s="209"/>
      <c r="B803" s="209"/>
      <c r="C803" s="209"/>
      <c r="D803" s="209"/>
      <c r="E803" s="209"/>
      <c r="F803" s="209"/>
      <c r="G803" s="209"/>
      <c r="H803" s="209"/>
      <c r="I803" s="209"/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  <c r="AA803" s="209"/>
      <c r="AB803" s="209"/>
    </row>
    <row r="804" spans="1:28" ht="15.75" customHeight="1">
      <c r="A804" s="209"/>
      <c r="B804" s="209"/>
      <c r="C804" s="209"/>
      <c r="D804" s="209"/>
      <c r="E804" s="209"/>
      <c r="F804" s="209"/>
      <c r="G804" s="209"/>
      <c r="H804" s="209"/>
      <c r="I804" s="209"/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  <c r="AA804" s="209"/>
      <c r="AB804" s="209"/>
    </row>
    <row r="805" spans="1:28" ht="15.75" customHeight="1">
      <c r="A805" s="209"/>
      <c r="B805" s="209"/>
      <c r="C805" s="209"/>
      <c r="D805" s="209"/>
      <c r="E805" s="209"/>
      <c r="F805" s="209"/>
      <c r="G805" s="209"/>
      <c r="H805" s="209"/>
      <c r="I805" s="209"/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  <c r="AA805" s="209"/>
      <c r="AB805" s="209"/>
    </row>
    <row r="806" spans="1:28" ht="15.75" customHeight="1">
      <c r="A806" s="209"/>
      <c r="B806" s="209"/>
      <c r="C806" s="209"/>
      <c r="D806" s="209"/>
      <c r="E806" s="209"/>
      <c r="F806" s="209"/>
      <c r="G806" s="209"/>
      <c r="H806" s="209"/>
      <c r="I806" s="209"/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  <c r="AA806" s="209"/>
      <c r="AB806" s="209"/>
    </row>
    <row r="807" spans="1:28" ht="15.75" customHeight="1">
      <c r="A807" s="209"/>
      <c r="B807" s="209"/>
      <c r="C807" s="209"/>
      <c r="D807" s="209"/>
      <c r="E807" s="209"/>
      <c r="F807" s="209"/>
      <c r="G807" s="209"/>
      <c r="H807" s="209"/>
      <c r="I807" s="209"/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  <c r="AA807" s="209"/>
      <c r="AB807" s="209"/>
    </row>
    <row r="808" spans="1:28" ht="15.75" customHeight="1">
      <c r="A808" s="209"/>
      <c r="B808" s="209"/>
      <c r="C808" s="209"/>
      <c r="D808" s="209"/>
      <c r="E808" s="209"/>
      <c r="F808" s="209"/>
      <c r="G808" s="209"/>
      <c r="H808" s="209"/>
      <c r="I808" s="209"/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  <c r="AA808" s="209"/>
      <c r="AB808" s="209"/>
    </row>
    <row r="809" spans="1:28" ht="15.75" customHeight="1">
      <c r="A809" s="209"/>
      <c r="B809" s="209"/>
      <c r="C809" s="209"/>
      <c r="D809" s="209"/>
      <c r="E809" s="209"/>
      <c r="F809" s="209"/>
      <c r="G809" s="209"/>
      <c r="H809" s="209"/>
      <c r="I809" s="209"/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  <c r="AA809" s="209"/>
      <c r="AB809" s="209"/>
    </row>
    <row r="810" spans="1:28" ht="15.75" customHeight="1">
      <c r="A810" s="209"/>
      <c r="B810" s="209"/>
      <c r="C810" s="209"/>
      <c r="D810" s="209"/>
      <c r="E810" s="209"/>
      <c r="F810" s="209"/>
      <c r="G810" s="209"/>
      <c r="H810" s="209"/>
      <c r="I810" s="209"/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  <c r="AA810" s="209"/>
      <c r="AB810" s="209"/>
    </row>
    <row r="811" spans="1:28" ht="15.75" customHeight="1">
      <c r="A811" s="209"/>
      <c r="B811" s="209"/>
      <c r="C811" s="209"/>
      <c r="D811" s="209"/>
      <c r="E811" s="209"/>
      <c r="F811" s="209"/>
      <c r="G811" s="209"/>
      <c r="H811" s="209"/>
      <c r="I811" s="209"/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  <c r="AA811" s="209"/>
      <c r="AB811" s="209"/>
    </row>
    <row r="812" spans="1:28" ht="15.75" customHeight="1">
      <c r="A812" s="209"/>
      <c r="B812" s="209"/>
      <c r="C812" s="209"/>
      <c r="D812" s="209"/>
      <c r="E812" s="209"/>
      <c r="F812" s="209"/>
      <c r="G812" s="209"/>
      <c r="H812" s="209"/>
      <c r="I812" s="209"/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  <c r="AA812" s="209"/>
      <c r="AB812" s="209"/>
    </row>
    <row r="813" spans="1:28" ht="15.75" customHeight="1">
      <c r="A813" s="209"/>
      <c r="B813" s="209"/>
      <c r="C813" s="209"/>
      <c r="D813" s="209"/>
      <c r="E813" s="209"/>
      <c r="F813" s="209"/>
      <c r="G813" s="209"/>
      <c r="H813" s="209"/>
      <c r="I813" s="209"/>
      <c r="J813" s="209"/>
      <c r="K813" s="209"/>
      <c r="L813" s="209"/>
      <c r="M813" s="209"/>
      <c r="N813" s="209"/>
      <c r="O813" s="209"/>
      <c r="P813" s="209"/>
      <c r="Q813" s="209"/>
      <c r="R813" s="209"/>
      <c r="S813" s="209"/>
      <c r="T813" s="209"/>
      <c r="U813" s="209"/>
      <c r="V813" s="209"/>
      <c r="W813" s="209"/>
      <c r="X813" s="209"/>
      <c r="Y813" s="209"/>
      <c r="Z813" s="209"/>
      <c r="AA813" s="209"/>
      <c r="AB813" s="209"/>
    </row>
    <row r="814" spans="1:28" ht="15.75" customHeight="1">
      <c r="A814" s="209"/>
      <c r="B814" s="209"/>
      <c r="C814" s="209"/>
      <c r="D814" s="209"/>
      <c r="E814" s="209"/>
      <c r="F814" s="209"/>
      <c r="G814" s="209"/>
      <c r="H814" s="209"/>
      <c r="I814" s="209"/>
      <c r="J814" s="209"/>
      <c r="K814" s="209"/>
      <c r="L814" s="209"/>
      <c r="M814" s="209"/>
      <c r="N814" s="209"/>
      <c r="O814" s="209"/>
      <c r="P814" s="209"/>
      <c r="Q814" s="209"/>
      <c r="R814" s="209"/>
      <c r="S814" s="209"/>
      <c r="T814" s="209"/>
      <c r="U814" s="209"/>
      <c r="V814" s="209"/>
      <c r="W814" s="209"/>
      <c r="X814" s="209"/>
      <c r="Y814" s="209"/>
      <c r="Z814" s="209"/>
      <c r="AA814" s="209"/>
      <c r="AB814" s="209"/>
    </row>
    <row r="815" spans="1:28" ht="15.75" customHeight="1">
      <c r="A815" s="209"/>
      <c r="B815" s="209"/>
      <c r="C815" s="209"/>
      <c r="D815" s="209"/>
      <c r="E815" s="209"/>
      <c r="F815" s="209"/>
      <c r="G815" s="209"/>
      <c r="H815" s="209"/>
      <c r="I815" s="209"/>
      <c r="J815" s="209"/>
      <c r="K815" s="209"/>
      <c r="L815" s="209"/>
      <c r="M815" s="209"/>
      <c r="N815" s="209"/>
      <c r="O815" s="209"/>
      <c r="P815" s="209"/>
      <c r="Q815" s="209"/>
      <c r="R815" s="209"/>
      <c r="S815" s="209"/>
      <c r="T815" s="209"/>
      <c r="U815" s="209"/>
      <c r="V815" s="209"/>
      <c r="W815" s="209"/>
      <c r="X815" s="209"/>
      <c r="Y815" s="209"/>
      <c r="Z815" s="209"/>
      <c r="AA815" s="209"/>
      <c r="AB815" s="209"/>
    </row>
    <row r="816" spans="1:28" ht="15.75" customHeight="1">
      <c r="A816" s="209"/>
      <c r="B816" s="209"/>
      <c r="C816" s="209"/>
      <c r="D816" s="209"/>
      <c r="E816" s="209"/>
      <c r="F816" s="209"/>
      <c r="G816" s="209"/>
      <c r="H816" s="209"/>
      <c r="I816" s="209"/>
      <c r="J816" s="209"/>
      <c r="K816" s="209"/>
      <c r="L816" s="209"/>
      <c r="M816" s="209"/>
      <c r="N816" s="209"/>
      <c r="O816" s="209"/>
      <c r="P816" s="209"/>
      <c r="Q816" s="209"/>
      <c r="R816" s="209"/>
      <c r="S816" s="209"/>
      <c r="T816" s="209"/>
      <c r="U816" s="209"/>
      <c r="V816" s="209"/>
      <c r="W816" s="209"/>
      <c r="X816" s="209"/>
      <c r="Y816" s="209"/>
      <c r="Z816" s="209"/>
      <c r="AA816" s="209"/>
      <c r="AB816" s="209"/>
    </row>
    <row r="817" spans="1:28" ht="15.75" customHeight="1">
      <c r="A817" s="209"/>
      <c r="B817" s="209"/>
      <c r="C817" s="209"/>
      <c r="D817" s="209"/>
      <c r="E817" s="209"/>
      <c r="F817" s="209"/>
      <c r="G817" s="209"/>
      <c r="H817" s="209"/>
      <c r="I817" s="209"/>
      <c r="J817" s="209"/>
      <c r="K817" s="209"/>
      <c r="L817" s="209"/>
      <c r="M817" s="209"/>
      <c r="N817" s="209"/>
      <c r="O817" s="209"/>
      <c r="P817" s="209"/>
      <c r="Q817" s="209"/>
      <c r="R817" s="209"/>
      <c r="S817" s="209"/>
      <c r="T817" s="209"/>
      <c r="U817" s="209"/>
      <c r="V817" s="209"/>
      <c r="W817" s="209"/>
      <c r="X817" s="209"/>
      <c r="Y817" s="209"/>
      <c r="Z817" s="209"/>
      <c r="AA817" s="209"/>
      <c r="AB817" s="209"/>
    </row>
    <row r="818" spans="1:28" ht="15.75" customHeight="1">
      <c r="A818" s="209"/>
      <c r="B818" s="209"/>
      <c r="C818" s="209"/>
      <c r="D818" s="209"/>
      <c r="E818" s="209"/>
      <c r="F818" s="209"/>
      <c r="G818" s="209"/>
      <c r="H818" s="209"/>
      <c r="I818" s="209"/>
      <c r="J818" s="209"/>
      <c r="K818" s="209"/>
      <c r="L818" s="209"/>
      <c r="M818" s="209"/>
      <c r="N818" s="209"/>
      <c r="O818" s="209"/>
      <c r="P818" s="209"/>
      <c r="Q818" s="209"/>
      <c r="R818" s="209"/>
      <c r="S818" s="209"/>
      <c r="T818" s="209"/>
      <c r="U818" s="209"/>
      <c r="V818" s="209"/>
      <c r="W818" s="209"/>
      <c r="X818" s="209"/>
      <c r="Y818" s="209"/>
      <c r="Z818" s="209"/>
      <c r="AA818" s="209"/>
      <c r="AB818" s="209"/>
    </row>
    <row r="819" spans="1:28" ht="15.75" customHeight="1">
      <c r="A819" s="209"/>
      <c r="B819" s="209"/>
      <c r="C819" s="209"/>
      <c r="D819" s="209"/>
      <c r="E819" s="209"/>
      <c r="F819" s="209"/>
      <c r="G819" s="209"/>
      <c r="H819" s="209"/>
      <c r="I819" s="209"/>
      <c r="J819" s="209"/>
      <c r="K819" s="209"/>
      <c r="L819" s="209"/>
      <c r="M819" s="209"/>
      <c r="N819" s="209"/>
      <c r="O819" s="209"/>
      <c r="P819" s="209"/>
      <c r="Q819" s="209"/>
      <c r="R819" s="209"/>
      <c r="S819" s="209"/>
      <c r="T819" s="209"/>
      <c r="U819" s="209"/>
      <c r="V819" s="209"/>
      <c r="W819" s="209"/>
      <c r="X819" s="209"/>
      <c r="Y819" s="209"/>
      <c r="Z819" s="209"/>
      <c r="AA819" s="209"/>
      <c r="AB819" s="209"/>
    </row>
    <row r="820" spans="1:28" ht="15.75" customHeight="1">
      <c r="A820" s="209"/>
      <c r="B820" s="209"/>
      <c r="C820" s="209"/>
      <c r="D820" s="209"/>
      <c r="E820" s="209"/>
      <c r="F820" s="209"/>
      <c r="G820" s="209"/>
      <c r="H820" s="209"/>
      <c r="I820" s="209"/>
      <c r="J820" s="209"/>
      <c r="K820" s="209"/>
      <c r="L820" s="209"/>
      <c r="M820" s="209"/>
      <c r="N820" s="209"/>
      <c r="O820" s="209"/>
      <c r="P820" s="209"/>
      <c r="Q820" s="209"/>
      <c r="R820" s="209"/>
      <c r="S820" s="209"/>
      <c r="T820" s="209"/>
      <c r="U820" s="209"/>
      <c r="V820" s="209"/>
      <c r="W820" s="209"/>
      <c r="X820" s="209"/>
      <c r="Y820" s="209"/>
      <c r="Z820" s="209"/>
      <c r="AA820" s="209"/>
      <c r="AB820" s="209"/>
    </row>
    <row r="821" spans="1:28" ht="15.75" customHeight="1">
      <c r="A821" s="209"/>
      <c r="B821" s="209"/>
      <c r="C821" s="209"/>
      <c r="D821" s="209"/>
      <c r="E821" s="209"/>
      <c r="F821" s="209"/>
      <c r="G821" s="209"/>
      <c r="H821" s="209"/>
      <c r="I821" s="209"/>
      <c r="J821" s="209"/>
      <c r="K821" s="209"/>
      <c r="L821" s="209"/>
      <c r="M821" s="209"/>
      <c r="N821" s="209"/>
      <c r="O821" s="209"/>
      <c r="P821" s="209"/>
      <c r="Q821" s="209"/>
      <c r="R821" s="209"/>
      <c r="S821" s="209"/>
      <c r="T821" s="209"/>
      <c r="U821" s="209"/>
      <c r="V821" s="209"/>
      <c r="W821" s="209"/>
      <c r="X821" s="209"/>
      <c r="Y821" s="209"/>
      <c r="Z821" s="209"/>
      <c r="AA821" s="209"/>
      <c r="AB821" s="209"/>
    </row>
    <row r="822" spans="1:28" ht="15.75" customHeight="1">
      <c r="A822" s="209"/>
      <c r="B822" s="209"/>
      <c r="C822" s="209"/>
      <c r="D822" s="209"/>
      <c r="E822" s="209"/>
      <c r="F822" s="209"/>
      <c r="G822" s="209"/>
      <c r="H822" s="209"/>
      <c r="I822" s="209"/>
      <c r="J822" s="209"/>
      <c r="K822" s="209"/>
      <c r="L822" s="209"/>
      <c r="M822" s="209"/>
      <c r="N822" s="209"/>
      <c r="O822" s="209"/>
      <c r="P822" s="209"/>
      <c r="Q822" s="209"/>
      <c r="R822" s="209"/>
      <c r="S822" s="209"/>
      <c r="T822" s="209"/>
      <c r="U822" s="209"/>
      <c r="V822" s="209"/>
      <c r="W822" s="209"/>
      <c r="X822" s="209"/>
      <c r="Y822" s="209"/>
      <c r="Z822" s="209"/>
      <c r="AA822" s="209"/>
      <c r="AB822" s="209"/>
    </row>
    <row r="823" spans="1:28" ht="15.75" customHeight="1">
      <c r="A823" s="209"/>
      <c r="B823" s="209"/>
      <c r="C823" s="209"/>
      <c r="D823" s="209"/>
      <c r="E823" s="209"/>
      <c r="F823" s="209"/>
      <c r="G823" s="209"/>
      <c r="H823" s="209"/>
      <c r="I823" s="209"/>
      <c r="J823" s="209"/>
      <c r="K823" s="209"/>
      <c r="L823" s="209"/>
      <c r="M823" s="209"/>
      <c r="N823" s="209"/>
      <c r="O823" s="209"/>
      <c r="P823" s="209"/>
      <c r="Q823" s="209"/>
      <c r="R823" s="209"/>
      <c r="S823" s="209"/>
      <c r="T823" s="209"/>
      <c r="U823" s="209"/>
      <c r="V823" s="209"/>
      <c r="W823" s="209"/>
      <c r="X823" s="209"/>
      <c r="Y823" s="209"/>
      <c r="Z823" s="209"/>
      <c r="AA823" s="209"/>
      <c r="AB823" s="209"/>
    </row>
    <row r="824" spans="1:28" ht="15.75" customHeight="1">
      <c r="A824" s="209"/>
      <c r="B824" s="209"/>
      <c r="C824" s="209"/>
      <c r="D824" s="209"/>
      <c r="E824" s="209"/>
      <c r="F824" s="209"/>
      <c r="G824" s="209"/>
      <c r="H824" s="209"/>
      <c r="I824" s="209"/>
      <c r="J824" s="209"/>
      <c r="K824" s="209"/>
      <c r="L824" s="209"/>
      <c r="M824" s="209"/>
      <c r="N824" s="209"/>
      <c r="O824" s="209"/>
      <c r="P824" s="209"/>
      <c r="Q824" s="209"/>
      <c r="R824" s="209"/>
      <c r="S824" s="209"/>
      <c r="T824" s="209"/>
      <c r="U824" s="209"/>
      <c r="V824" s="209"/>
      <c r="W824" s="209"/>
      <c r="X824" s="209"/>
      <c r="Y824" s="209"/>
      <c r="Z824" s="209"/>
      <c r="AA824" s="209"/>
      <c r="AB824" s="209"/>
    </row>
    <row r="825" spans="1:28" ht="15.75" customHeight="1">
      <c r="A825" s="209"/>
      <c r="B825" s="209"/>
      <c r="C825" s="209"/>
      <c r="D825" s="209"/>
      <c r="E825" s="209"/>
      <c r="F825" s="209"/>
      <c r="G825" s="209"/>
      <c r="H825" s="209"/>
      <c r="I825" s="209"/>
      <c r="J825" s="209"/>
      <c r="K825" s="209"/>
      <c r="L825" s="209"/>
      <c r="M825" s="209"/>
      <c r="N825" s="209"/>
      <c r="O825" s="209"/>
      <c r="P825" s="209"/>
      <c r="Q825" s="209"/>
      <c r="R825" s="209"/>
      <c r="S825" s="209"/>
      <c r="T825" s="209"/>
      <c r="U825" s="209"/>
      <c r="V825" s="209"/>
      <c r="W825" s="209"/>
      <c r="X825" s="209"/>
      <c r="Y825" s="209"/>
      <c r="Z825" s="209"/>
      <c r="AA825" s="209"/>
      <c r="AB825" s="209"/>
    </row>
    <row r="826" spans="1:28" ht="15.75" customHeight="1">
      <c r="A826" s="209"/>
      <c r="B826" s="209"/>
      <c r="C826" s="209"/>
      <c r="D826" s="209"/>
      <c r="E826" s="209"/>
      <c r="F826" s="209"/>
      <c r="G826" s="209"/>
      <c r="H826" s="209"/>
      <c r="I826" s="209"/>
      <c r="J826" s="209"/>
      <c r="K826" s="209"/>
      <c r="L826" s="209"/>
      <c r="M826" s="209"/>
      <c r="N826" s="209"/>
      <c r="O826" s="209"/>
      <c r="P826" s="209"/>
      <c r="Q826" s="209"/>
      <c r="R826" s="209"/>
      <c r="S826" s="209"/>
      <c r="T826" s="209"/>
      <c r="U826" s="209"/>
      <c r="V826" s="209"/>
      <c r="W826" s="209"/>
      <c r="X826" s="209"/>
      <c r="Y826" s="209"/>
      <c r="Z826" s="209"/>
      <c r="AA826" s="209"/>
      <c r="AB826" s="209"/>
    </row>
    <row r="827" spans="1:28" ht="15.75" customHeight="1">
      <c r="A827" s="209"/>
      <c r="B827" s="209"/>
      <c r="C827" s="209"/>
      <c r="D827" s="209"/>
      <c r="E827" s="209"/>
      <c r="F827" s="209"/>
      <c r="G827" s="209"/>
      <c r="H827" s="209"/>
      <c r="I827" s="209"/>
      <c r="J827" s="209"/>
      <c r="K827" s="209"/>
      <c r="L827" s="209"/>
      <c r="M827" s="209"/>
      <c r="N827" s="209"/>
      <c r="O827" s="209"/>
      <c r="P827" s="209"/>
      <c r="Q827" s="209"/>
      <c r="R827" s="209"/>
      <c r="S827" s="209"/>
      <c r="T827" s="209"/>
      <c r="U827" s="209"/>
      <c r="V827" s="209"/>
      <c r="W827" s="209"/>
      <c r="X827" s="209"/>
      <c r="Y827" s="209"/>
      <c r="Z827" s="209"/>
      <c r="AA827" s="209"/>
      <c r="AB827" s="209"/>
    </row>
    <row r="828" spans="1:28" ht="15.75" customHeight="1">
      <c r="A828" s="209"/>
      <c r="B828" s="209"/>
      <c r="C828" s="209"/>
      <c r="D828" s="209"/>
      <c r="E828" s="209"/>
      <c r="F828" s="209"/>
      <c r="G828" s="209"/>
      <c r="H828" s="209"/>
      <c r="I828" s="209"/>
      <c r="J828" s="209"/>
      <c r="K828" s="209"/>
      <c r="L828" s="209"/>
      <c r="M828" s="209"/>
      <c r="N828" s="209"/>
      <c r="O828" s="209"/>
      <c r="P828" s="209"/>
      <c r="Q828" s="209"/>
      <c r="R828" s="209"/>
      <c r="S828" s="209"/>
      <c r="T828" s="209"/>
      <c r="U828" s="209"/>
      <c r="V828" s="209"/>
      <c r="W828" s="209"/>
      <c r="X828" s="209"/>
      <c r="Y828" s="209"/>
      <c r="Z828" s="209"/>
      <c r="AA828" s="209"/>
      <c r="AB828" s="209"/>
    </row>
    <row r="829" spans="1:28" ht="15.75" customHeight="1">
      <c r="A829" s="209"/>
      <c r="B829" s="209"/>
      <c r="C829" s="209"/>
      <c r="D829" s="209"/>
      <c r="E829" s="209"/>
      <c r="F829" s="209"/>
      <c r="G829" s="209"/>
      <c r="H829" s="209"/>
      <c r="I829" s="209"/>
      <c r="J829" s="209"/>
      <c r="K829" s="209"/>
      <c r="L829" s="209"/>
      <c r="M829" s="209"/>
      <c r="N829" s="209"/>
      <c r="O829" s="209"/>
      <c r="P829" s="209"/>
      <c r="Q829" s="209"/>
      <c r="R829" s="209"/>
      <c r="S829" s="209"/>
      <c r="T829" s="209"/>
      <c r="U829" s="209"/>
      <c r="V829" s="209"/>
      <c r="W829" s="209"/>
      <c r="X829" s="209"/>
      <c r="Y829" s="209"/>
      <c r="Z829" s="209"/>
      <c r="AA829" s="209"/>
      <c r="AB829" s="209"/>
    </row>
    <row r="830" spans="1:28" ht="15.75" customHeight="1">
      <c r="A830" s="209"/>
      <c r="B830" s="209"/>
      <c r="C830" s="209"/>
      <c r="D830" s="209"/>
      <c r="E830" s="209"/>
      <c r="F830" s="209"/>
      <c r="G830" s="209"/>
      <c r="H830" s="209"/>
      <c r="I830" s="209"/>
      <c r="J830" s="209"/>
      <c r="K830" s="209"/>
      <c r="L830" s="209"/>
      <c r="M830" s="209"/>
      <c r="N830" s="209"/>
      <c r="O830" s="209"/>
      <c r="P830" s="209"/>
      <c r="Q830" s="209"/>
      <c r="R830" s="209"/>
      <c r="S830" s="209"/>
      <c r="T830" s="209"/>
      <c r="U830" s="209"/>
      <c r="V830" s="209"/>
      <c r="W830" s="209"/>
      <c r="X830" s="209"/>
      <c r="Y830" s="209"/>
      <c r="Z830" s="209"/>
      <c r="AA830" s="209"/>
      <c r="AB830" s="209"/>
    </row>
    <row r="831" spans="1:28" ht="15.75" customHeight="1">
      <c r="A831" s="209"/>
      <c r="B831" s="209"/>
      <c r="C831" s="209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09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  <c r="Z831" s="209"/>
      <c r="AA831" s="209"/>
      <c r="AB831" s="209"/>
    </row>
    <row r="832" spans="1:28" ht="15.75" customHeight="1">
      <c r="A832" s="209"/>
      <c r="B832" s="209"/>
      <c r="C832" s="209"/>
      <c r="D832" s="209"/>
      <c r="E832" s="209"/>
      <c r="F832" s="209"/>
      <c r="G832" s="209"/>
      <c r="H832" s="209"/>
      <c r="I832" s="209"/>
      <c r="J832" s="209"/>
      <c r="K832" s="209"/>
      <c r="L832" s="209"/>
      <c r="M832" s="209"/>
      <c r="N832" s="209"/>
      <c r="O832" s="209"/>
      <c r="P832" s="209"/>
      <c r="Q832" s="209"/>
      <c r="R832" s="209"/>
      <c r="S832" s="209"/>
      <c r="T832" s="209"/>
      <c r="U832" s="209"/>
      <c r="V832" s="209"/>
      <c r="W832" s="209"/>
      <c r="X832" s="209"/>
      <c r="Y832" s="209"/>
      <c r="Z832" s="209"/>
      <c r="AA832" s="209"/>
      <c r="AB832" s="209"/>
    </row>
    <row r="833" spans="1:28" ht="15.75" customHeight="1">
      <c r="A833" s="209"/>
      <c r="B833" s="209"/>
      <c r="C833" s="209"/>
      <c r="D833" s="209"/>
      <c r="E833" s="209"/>
      <c r="F833" s="209"/>
      <c r="G833" s="209"/>
      <c r="H833" s="209"/>
      <c r="I833" s="209"/>
      <c r="J833" s="209"/>
      <c r="K833" s="209"/>
      <c r="L833" s="209"/>
      <c r="M833" s="209"/>
      <c r="N833" s="209"/>
      <c r="O833" s="209"/>
      <c r="P833" s="209"/>
      <c r="Q833" s="209"/>
      <c r="R833" s="209"/>
      <c r="S833" s="209"/>
      <c r="T833" s="209"/>
      <c r="U833" s="209"/>
      <c r="V833" s="209"/>
      <c r="W833" s="209"/>
      <c r="X833" s="209"/>
      <c r="Y833" s="209"/>
      <c r="Z833" s="209"/>
      <c r="AA833" s="209"/>
      <c r="AB833" s="209"/>
    </row>
    <row r="834" spans="1:28" ht="15.75" customHeight="1">
      <c r="A834" s="209"/>
      <c r="B834" s="209"/>
      <c r="C834" s="209"/>
      <c r="D834" s="209"/>
      <c r="E834" s="209"/>
      <c r="F834" s="209"/>
      <c r="G834" s="209"/>
      <c r="H834" s="209"/>
      <c r="I834" s="209"/>
      <c r="J834" s="209"/>
      <c r="K834" s="209"/>
      <c r="L834" s="209"/>
      <c r="M834" s="209"/>
      <c r="N834" s="209"/>
      <c r="O834" s="209"/>
      <c r="P834" s="209"/>
      <c r="Q834" s="209"/>
      <c r="R834" s="209"/>
      <c r="S834" s="209"/>
      <c r="T834" s="209"/>
      <c r="U834" s="209"/>
      <c r="V834" s="209"/>
      <c r="W834" s="209"/>
      <c r="X834" s="209"/>
      <c r="Y834" s="209"/>
      <c r="Z834" s="209"/>
      <c r="AA834" s="209"/>
      <c r="AB834" s="209"/>
    </row>
    <row r="835" spans="1:28" ht="15.75" customHeight="1">
      <c r="A835" s="209"/>
      <c r="B835" s="209"/>
      <c r="C835" s="209"/>
      <c r="D835" s="209"/>
      <c r="E835" s="209"/>
      <c r="F835" s="209"/>
      <c r="G835" s="209"/>
      <c r="H835" s="209"/>
      <c r="I835" s="209"/>
      <c r="J835" s="209"/>
      <c r="K835" s="209"/>
      <c r="L835" s="209"/>
      <c r="M835" s="209"/>
      <c r="N835" s="209"/>
      <c r="O835" s="209"/>
      <c r="P835" s="209"/>
      <c r="Q835" s="209"/>
      <c r="R835" s="209"/>
      <c r="S835" s="209"/>
      <c r="T835" s="209"/>
      <c r="U835" s="209"/>
      <c r="V835" s="209"/>
      <c r="W835" s="209"/>
      <c r="X835" s="209"/>
      <c r="Y835" s="209"/>
      <c r="Z835" s="209"/>
      <c r="AA835" s="209"/>
      <c r="AB835" s="209"/>
    </row>
    <row r="836" spans="1:28" ht="15.75" customHeight="1">
      <c r="A836" s="209"/>
      <c r="B836" s="209"/>
      <c r="C836" s="209"/>
      <c r="D836" s="209"/>
      <c r="E836" s="209"/>
      <c r="F836" s="209"/>
      <c r="G836" s="209"/>
      <c r="H836" s="209"/>
      <c r="I836" s="209"/>
      <c r="J836" s="209"/>
      <c r="K836" s="209"/>
      <c r="L836" s="209"/>
      <c r="M836" s="209"/>
      <c r="N836" s="209"/>
      <c r="O836" s="209"/>
      <c r="P836" s="209"/>
      <c r="Q836" s="209"/>
      <c r="R836" s="209"/>
      <c r="S836" s="209"/>
      <c r="T836" s="209"/>
      <c r="U836" s="209"/>
      <c r="V836" s="209"/>
      <c r="W836" s="209"/>
      <c r="X836" s="209"/>
      <c r="Y836" s="209"/>
      <c r="Z836" s="209"/>
      <c r="AA836" s="209"/>
      <c r="AB836" s="209"/>
    </row>
    <row r="837" spans="1:28" ht="15.75" customHeight="1">
      <c r="A837" s="209"/>
      <c r="B837" s="209"/>
      <c r="C837" s="209"/>
      <c r="D837" s="209"/>
      <c r="E837" s="209"/>
      <c r="F837" s="209"/>
      <c r="G837" s="209"/>
      <c r="H837" s="209"/>
      <c r="I837" s="209"/>
      <c r="J837" s="209"/>
      <c r="K837" s="209"/>
      <c r="L837" s="209"/>
      <c r="M837" s="209"/>
      <c r="N837" s="209"/>
      <c r="O837" s="209"/>
      <c r="P837" s="209"/>
      <c r="Q837" s="209"/>
      <c r="R837" s="209"/>
      <c r="S837" s="209"/>
      <c r="T837" s="209"/>
      <c r="U837" s="209"/>
      <c r="V837" s="209"/>
      <c r="W837" s="209"/>
      <c r="X837" s="209"/>
      <c r="Y837" s="209"/>
      <c r="Z837" s="209"/>
      <c r="AA837" s="209"/>
      <c r="AB837" s="209"/>
    </row>
    <row r="838" spans="1:28" ht="15.75" customHeight="1">
      <c r="A838" s="209"/>
      <c r="B838" s="209"/>
      <c r="C838" s="209"/>
      <c r="D838" s="209"/>
      <c r="E838" s="209"/>
      <c r="F838" s="209"/>
      <c r="G838" s="209"/>
      <c r="H838" s="209"/>
      <c r="I838" s="209"/>
      <c r="J838" s="209"/>
      <c r="K838" s="209"/>
      <c r="L838" s="209"/>
      <c r="M838" s="209"/>
      <c r="N838" s="209"/>
      <c r="O838" s="209"/>
      <c r="P838" s="209"/>
      <c r="Q838" s="209"/>
      <c r="R838" s="209"/>
      <c r="S838" s="209"/>
      <c r="T838" s="209"/>
      <c r="U838" s="209"/>
      <c r="V838" s="209"/>
      <c r="W838" s="209"/>
      <c r="X838" s="209"/>
      <c r="Y838" s="209"/>
      <c r="Z838" s="209"/>
      <c r="AA838" s="209"/>
      <c r="AB838" s="209"/>
    </row>
    <row r="839" spans="1:28" ht="15.75" customHeight="1">
      <c r="A839" s="209"/>
      <c r="B839" s="209"/>
      <c r="C839" s="209"/>
      <c r="D839" s="209"/>
      <c r="E839" s="209"/>
      <c r="F839" s="209"/>
      <c r="G839" s="209"/>
      <c r="H839" s="209"/>
      <c r="I839" s="209"/>
      <c r="J839" s="209"/>
      <c r="K839" s="209"/>
      <c r="L839" s="209"/>
      <c r="M839" s="209"/>
      <c r="N839" s="209"/>
      <c r="O839" s="209"/>
      <c r="P839" s="209"/>
      <c r="Q839" s="209"/>
      <c r="R839" s="209"/>
      <c r="S839" s="209"/>
      <c r="T839" s="209"/>
      <c r="U839" s="209"/>
      <c r="V839" s="209"/>
      <c r="W839" s="209"/>
      <c r="X839" s="209"/>
      <c r="Y839" s="209"/>
      <c r="Z839" s="209"/>
      <c r="AA839" s="209"/>
      <c r="AB839" s="209"/>
    </row>
    <row r="840" spans="1:28" ht="15.75" customHeight="1">
      <c r="A840" s="209"/>
      <c r="B840" s="209"/>
      <c r="C840" s="209"/>
      <c r="D840" s="209"/>
      <c r="E840" s="209"/>
      <c r="F840" s="209"/>
      <c r="G840" s="209"/>
      <c r="H840" s="209"/>
      <c r="I840" s="209"/>
      <c r="J840" s="209"/>
      <c r="K840" s="209"/>
      <c r="L840" s="209"/>
      <c r="M840" s="209"/>
      <c r="N840" s="209"/>
      <c r="O840" s="209"/>
      <c r="P840" s="209"/>
      <c r="Q840" s="209"/>
      <c r="R840" s="209"/>
      <c r="S840" s="209"/>
      <c r="T840" s="209"/>
      <c r="U840" s="209"/>
      <c r="V840" s="209"/>
      <c r="W840" s="209"/>
      <c r="X840" s="209"/>
      <c r="Y840" s="209"/>
      <c r="Z840" s="209"/>
      <c r="AA840" s="209"/>
      <c r="AB840" s="209"/>
    </row>
    <row r="841" spans="1:28" ht="15.75" customHeight="1">
      <c r="A841" s="209"/>
      <c r="B841" s="209"/>
      <c r="C841" s="209"/>
      <c r="D841" s="209"/>
      <c r="E841" s="209"/>
      <c r="F841" s="209"/>
      <c r="G841" s="209"/>
      <c r="H841" s="209"/>
      <c r="I841" s="209"/>
      <c r="J841" s="209"/>
      <c r="K841" s="209"/>
      <c r="L841" s="209"/>
      <c r="M841" s="209"/>
      <c r="N841" s="209"/>
      <c r="O841" s="209"/>
      <c r="P841" s="209"/>
      <c r="Q841" s="209"/>
      <c r="R841" s="209"/>
      <c r="S841" s="209"/>
      <c r="T841" s="209"/>
      <c r="U841" s="209"/>
      <c r="V841" s="209"/>
      <c r="W841" s="209"/>
      <c r="X841" s="209"/>
      <c r="Y841" s="209"/>
      <c r="Z841" s="209"/>
      <c r="AA841" s="209"/>
      <c r="AB841" s="209"/>
    </row>
    <row r="842" spans="1:28" ht="15.75" customHeight="1">
      <c r="A842" s="209"/>
      <c r="B842" s="209"/>
      <c r="C842" s="209"/>
      <c r="D842" s="209"/>
      <c r="E842" s="209"/>
      <c r="F842" s="209"/>
      <c r="G842" s="209"/>
      <c r="H842" s="209"/>
      <c r="I842" s="209"/>
      <c r="J842" s="209"/>
      <c r="K842" s="209"/>
      <c r="L842" s="209"/>
      <c r="M842" s="209"/>
      <c r="N842" s="209"/>
      <c r="O842" s="209"/>
      <c r="P842" s="209"/>
      <c r="Q842" s="209"/>
      <c r="R842" s="209"/>
      <c r="S842" s="209"/>
      <c r="T842" s="209"/>
      <c r="U842" s="209"/>
      <c r="V842" s="209"/>
      <c r="W842" s="209"/>
      <c r="X842" s="209"/>
      <c r="Y842" s="209"/>
      <c r="Z842" s="209"/>
      <c r="AA842" s="209"/>
      <c r="AB842" s="209"/>
    </row>
    <row r="843" spans="1:28" ht="15.75" customHeight="1">
      <c r="A843" s="209"/>
      <c r="B843" s="209"/>
      <c r="C843" s="209"/>
      <c r="D843" s="209"/>
      <c r="E843" s="209"/>
      <c r="F843" s="209"/>
      <c r="G843" s="209"/>
      <c r="H843" s="209"/>
      <c r="I843" s="209"/>
      <c r="J843" s="209"/>
      <c r="K843" s="209"/>
      <c r="L843" s="209"/>
      <c r="M843" s="209"/>
      <c r="N843" s="209"/>
      <c r="O843" s="209"/>
      <c r="P843" s="209"/>
      <c r="Q843" s="209"/>
      <c r="R843" s="209"/>
      <c r="S843" s="209"/>
      <c r="T843" s="209"/>
      <c r="U843" s="209"/>
      <c r="V843" s="209"/>
      <c r="W843" s="209"/>
      <c r="X843" s="209"/>
      <c r="Y843" s="209"/>
      <c r="Z843" s="209"/>
      <c r="AA843" s="209"/>
      <c r="AB843" s="209"/>
    </row>
    <row r="844" spans="1:28" ht="15.75" customHeight="1">
      <c r="A844" s="209"/>
      <c r="B844" s="209"/>
      <c r="C844" s="209"/>
      <c r="D844" s="209"/>
      <c r="E844" s="209"/>
      <c r="F844" s="209"/>
      <c r="G844" s="209"/>
      <c r="H844" s="209"/>
      <c r="I844" s="209"/>
      <c r="J844" s="209"/>
      <c r="K844" s="209"/>
      <c r="L844" s="209"/>
      <c r="M844" s="209"/>
      <c r="N844" s="209"/>
      <c r="O844" s="209"/>
      <c r="P844" s="209"/>
      <c r="Q844" s="209"/>
      <c r="R844" s="209"/>
      <c r="S844" s="209"/>
      <c r="T844" s="209"/>
      <c r="U844" s="209"/>
      <c r="V844" s="209"/>
      <c r="W844" s="209"/>
      <c r="X844" s="209"/>
      <c r="Y844" s="209"/>
      <c r="Z844" s="209"/>
      <c r="AA844" s="209"/>
      <c r="AB844" s="209"/>
    </row>
    <row r="845" spans="1:28" ht="15.75" customHeight="1">
      <c r="A845" s="209"/>
      <c r="B845" s="209"/>
      <c r="C845" s="209"/>
      <c r="D845" s="209"/>
      <c r="E845" s="209"/>
      <c r="F845" s="209"/>
      <c r="G845" s="209"/>
      <c r="H845" s="209"/>
      <c r="I845" s="209"/>
      <c r="J845" s="209"/>
      <c r="K845" s="209"/>
      <c r="L845" s="209"/>
      <c r="M845" s="209"/>
      <c r="N845" s="209"/>
      <c r="O845" s="209"/>
      <c r="P845" s="209"/>
      <c r="Q845" s="209"/>
      <c r="R845" s="209"/>
      <c r="S845" s="209"/>
      <c r="T845" s="209"/>
      <c r="U845" s="209"/>
      <c r="V845" s="209"/>
      <c r="W845" s="209"/>
      <c r="X845" s="209"/>
      <c r="Y845" s="209"/>
      <c r="Z845" s="209"/>
      <c r="AA845" s="209"/>
      <c r="AB845" s="209"/>
    </row>
    <row r="846" spans="1:28" ht="15.75" customHeight="1">
      <c r="A846" s="209"/>
      <c r="B846" s="209"/>
      <c r="C846" s="209"/>
      <c r="D846" s="209"/>
      <c r="E846" s="209"/>
      <c r="F846" s="209"/>
      <c r="G846" s="209"/>
      <c r="H846" s="209"/>
      <c r="I846" s="209"/>
      <c r="J846" s="209"/>
      <c r="K846" s="209"/>
      <c r="L846" s="209"/>
      <c r="M846" s="209"/>
      <c r="N846" s="209"/>
      <c r="O846" s="209"/>
      <c r="P846" s="209"/>
      <c r="Q846" s="209"/>
      <c r="R846" s="209"/>
      <c r="S846" s="209"/>
      <c r="T846" s="209"/>
      <c r="U846" s="209"/>
      <c r="V846" s="209"/>
      <c r="W846" s="209"/>
      <c r="X846" s="209"/>
      <c r="Y846" s="209"/>
      <c r="Z846" s="209"/>
      <c r="AA846" s="209"/>
      <c r="AB846" s="209"/>
    </row>
    <row r="847" spans="1:28" ht="15.75" customHeight="1">
      <c r="A847" s="209"/>
      <c r="B847" s="209"/>
      <c r="C847" s="209"/>
      <c r="D847" s="209"/>
      <c r="E847" s="209"/>
      <c r="F847" s="209"/>
      <c r="G847" s="209"/>
      <c r="H847" s="209"/>
      <c r="I847" s="209"/>
      <c r="J847" s="209"/>
      <c r="K847" s="209"/>
      <c r="L847" s="209"/>
      <c r="M847" s="209"/>
      <c r="N847" s="209"/>
      <c r="O847" s="209"/>
      <c r="P847" s="209"/>
      <c r="Q847" s="209"/>
      <c r="R847" s="209"/>
      <c r="S847" s="209"/>
      <c r="T847" s="209"/>
      <c r="U847" s="209"/>
      <c r="V847" s="209"/>
      <c r="W847" s="209"/>
      <c r="X847" s="209"/>
      <c r="Y847" s="209"/>
      <c r="Z847" s="209"/>
      <c r="AA847" s="209"/>
      <c r="AB847" s="209"/>
    </row>
    <row r="848" spans="1:28" ht="15.75" customHeight="1">
      <c r="A848" s="209"/>
      <c r="B848" s="209"/>
      <c r="C848" s="209"/>
      <c r="D848" s="209"/>
      <c r="E848" s="209"/>
      <c r="F848" s="209"/>
      <c r="G848" s="209"/>
      <c r="H848" s="209"/>
      <c r="I848" s="209"/>
      <c r="J848" s="209"/>
      <c r="K848" s="209"/>
      <c r="L848" s="209"/>
      <c r="M848" s="209"/>
      <c r="N848" s="209"/>
      <c r="O848" s="209"/>
      <c r="P848" s="209"/>
      <c r="Q848" s="209"/>
      <c r="R848" s="209"/>
      <c r="S848" s="209"/>
      <c r="T848" s="209"/>
      <c r="U848" s="209"/>
      <c r="V848" s="209"/>
      <c r="W848" s="209"/>
      <c r="X848" s="209"/>
      <c r="Y848" s="209"/>
      <c r="Z848" s="209"/>
      <c r="AA848" s="209"/>
      <c r="AB848" s="209"/>
    </row>
    <row r="849" spans="1:28" ht="15.75" customHeight="1">
      <c r="A849" s="209"/>
      <c r="B849" s="209"/>
      <c r="C849" s="209"/>
      <c r="D849" s="209"/>
      <c r="E849" s="209"/>
      <c r="F849" s="209"/>
      <c r="G849" s="209"/>
      <c r="H849" s="209"/>
      <c r="I849" s="209"/>
      <c r="J849" s="209"/>
      <c r="K849" s="209"/>
      <c r="L849" s="209"/>
      <c r="M849" s="209"/>
      <c r="N849" s="209"/>
      <c r="O849" s="209"/>
      <c r="P849" s="209"/>
      <c r="Q849" s="209"/>
      <c r="R849" s="209"/>
      <c r="S849" s="209"/>
      <c r="T849" s="209"/>
      <c r="U849" s="209"/>
      <c r="V849" s="209"/>
      <c r="W849" s="209"/>
      <c r="X849" s="209"/>
      <c r="Y849" s="209"/>
      <c r="Z849" s="209"/>
      <c r="AA849" s="209"/>
      <c r="AB849" s="209"/>
    </row>
    <row r="850" spans="1:28" ht="15.75" customHeight="1">
      <c r="A850" s="209"/>
      <c r="B850" s="209"/>
      <c r="C850" s="209"/>
      <c r="D850" s="209"/>
      <c r="E850" s="209"/>
      <c r="F850" s="209"/>
      <c r="G850" s="209"/>
      <c r="H850" s="209"/>
      <c r="I850" s="209"/>
      <c r="J850" s="209"/>
      <c r="K850" s="209"/>
      <c r="L850" s="209"/>
      <c r="M850" s="209"/>
      <c r="N850" s="209"/>
      <c r="O850" s="209"/>
      <c r="P850" s="209"/>
      <c r="Q850" s="209"/>
      <c r="R850" s="209"/>
      <c r="S850" s="209"/>
      <c r="T850" s="209"/>
      <c r="U850" s="209"/>
      <c r="V850" s="209"/>
      <c r="W850" s="209"/>
      <c r="X850" s="209"/>
      <c r="Y850" s="209"/>
      <c r="Z850" s="209"/>
      <c r="AA850" s="209"/>
      <c r="AB850" s="209"/>
    </row>
    <row r="851" spans="1:28" ht="15.75" customHeight="1">
      <c r="A851" s="209"/>
      <c r="B851" s="209"/>
      <c r="C851" s="209"/>
      <c r="D851" s="209"/>
      <c r="E851" s="209"/>
      <c r="F851" s="209"/>
      <c r="G851" s="209"/>
      <c r="H851" s="209"/>
      <c r="I851" s="209"/>
      <c r="J851" s="209"/>
      <c r="K851" s="209"/>
      <c r="L851" s="209"/>
      <c r="M851" s="209"/>
      <c r="N851" s="209"/>
      <c r="O851" s="209"/>
      <c r="P851" s="209"/>
      <c r="Q851" s="209"/>
      <c r="R851" s="209"/>
      <c r="S851" s="209"/>
      <c r="T851" s="209"/>
      <c r="U851" s="209"/>
      <c r="V851" s="209"/>
      <c r="W851" s="209"/>
      <c r="X851" s="209"/>
      <c r="Y851" s="209"/>
      <c r="Z851" s="209"/>
      <c r="AA851" s="209"/>
      <c r="AB851" s="209"/>
    </row>
    <row r="852" spans="1:28" ht="15.75" customHeight="1">
      <c r="A852" s="209"/>
      <c r="B852" s="209"/>
      <c r="C852" s="209"/>
      <c r="D852" s="209"/>
      <c r="E852" s="209"/>
      <c r="F852" s="209"/>
      <c r="G852" s="209"/>
      <c r="H852" s="209"/>
      <c r="I852" s="209"/>
      <c r="J852" s="209"/>
      <c r="K852" s="209"/>
      <c r="L852" s="209"/>
      <c r="M852" s="209"/>
      <c r="N852" s="209"/>
      <c r="O852" s="209"/>
      <c r="P852" s="209"/>
      <c r="Q852" s="209"/>
      <c r="R852" s="209"/>
      <c r="S852" s="209"/>
      <c r="T852" s="209"/>
      <c r="U852" s="209"/>
      <c r="V852" s="209"/>
      <c r="W852" s="209"/>
      <c r="X852" s="209"/>
      <c r="Y852" s="209"/>
      <c r="Z852" s="209"/>
      <c r="AA852" s="209"/>
      <c r="AB852" s="209"/>
    </row>
    <row r="853" spans="1:28" ht="15.75" customHeight="1">
      <c r="A853" s="209"/>
      <c r="B853" s="209"/>
      <c r="C853" s="209"/>
      <c r="D853" s="209"/>
      <c r="E853" s="209"/>
      <c r="F853" s="209"/>
      <c r="G853" s="209"/>
      <c r="H853" s="209"/>
      <c r="I853" s="209"/>
      <c r="J853" s="209"/>
      <c r="K853" s="209"/>
      <c r="L853" s="209"/>
      <c r="M853" s="209"/>
      <c r="N853" s="209"/>
      <c r="O853" s="209"/>
      <c r="P853" s="209"/>
      <c r="Q853" s="209"/>
      <c r="R853" s="209"/>
      <c r="S853" s="209"/>
      <c r="T853" s="209"/>
      <c r="U853" s="209"/>
      <c r="V853" s="209"/>
      <c r="W853" s="209"/>
      <c r="X853" s="209"/>
      <c r="Y853" s="209"/>
      <c r="Z853" s="209"/>
      <c r="AA853" s="209"/>
      <c r="AB853" s="209"/>
    </row>
    <row r="854" spans="1:28" ht="15.75" customHeight="1">
      <c r="A854" s="209"/>
      <c r="B854" s="209"/>
      <c r="C854" s="209"/>
      <c r="D854" s="209"/>
      <c r="E854" s="209"/>
      <c r="F854" s="209"/>
      <c r="G854" s="209"/>
      <c r="H854" s="209"/>
      <c r="I854" s="209"/>
      <c r="J854" s="209"/>
      <c r="K854" s="209"/>
      <c r="L854" s="209"/>
      <c r="M854" s="209"/>
      <c r="N854" s="209"/>
      <c r="O854" s="209"/>
      <c r="P854" s="209"/>
      <c r="Q854" s="209"/>
      <c r="R854" s="209"/>
      <c r="S854" s="209"/>
      <c r="T854" s="209"/>
      <c r="U854" s="209"/>
      <c r="V854" s="209"/>
      <c r="W854" s="209"/>
      <c r="X854" s="209"/>
      <c r="Y854" s="209"/>
      <c r="Z854" s="209"/>
      <c r="AA854" s="209"/>
      <c r="AB854" s="209"/>
    </row>
    <row r="855" spans="1:28" ht="15.75" customHeight="1">
      <c r="A855" s="209"/>
      <c r="B855" s="209"/>
      <c r="C855" s="209"/>
      <c r="D855" s="209"/>
      <c r="E855" s="209"/>
      <c r="F855" s="209"/>
      <c r="G855" s="209"/>
      <c r="H855" s="209"/>
      <c r="I855" s="209"/>
      <c r="J855" s="209"/>
      <c r="K855" s="209"/>
      <c r="L855" s="209"/>
      <c r="M855" s="209"/>
      <c r="N855" s="209"/>
      <c r="O855" s="209"/>
      <c r="P855" s="209"/>
      <c r="Q855" s="209"/>
      <c r="R855" s="209"/>
      <c r="S855" s="209"/>
      <c r="T855" s="209"/>
      <c r="U855" s="209"/>
      <c r="V855" s="209"/>
      <c r="W855" s="209"/>
      <c r="X855" s="209"/>
      <c r="Y855" s="209"/>
      <c r="Z855" s="209"/>
      <c r="AA855" s="209"/>
      <c r="AB855" s="209"/>
    </row>
    <row r="856" spans="1:28" ht="15.75" customHeight="1">
      <c r="A856" s="209"/>
      <c r="B856" s="209"/>
      <c r="C856" s="209"/>
      <c r="D856" s="209"/>
      <c r="E856" s="209"/>
      <c r="F856" s="209"/>
      <c r="G856" s="209"/>
      <c r="H856" s="209"/>
      <c r="I856" s="209"/>
      <c r="J856" s="209"/>
      <c r="K856" s="209"/>
      <c r="L856" s="209"/>
      <c r="M856" s="209"/>
      <c r="N856" s="209"/>
      <c r="O856" s="209"/>
      <c r="P856" s="209"/>
      <c r="Q856" s="209"/>
      <c r="R856" s="209"/>
      <c r="S856" s="209"/>
      <c r="T856" s="209"/>
      <c r="U856" s="209"/>
      <c r="V856" s="209"/>
      <c r="W856" s="209"/>
      <c r="X856" s="209"/>
      <c r="Y856" s="209"/>
      <c r="Z856" s="209"/>
      <c r="AA856" s="209"/>
      <c r="AB856" s="209"/>
    </row>
    <row r="857" spans="1:28" ht="15.75" customHeight="1">
      <c r="A857" s="209"/>
      <c r="B857" s="209"/>
      <c r="C857" s="209"/>
      <c r="D857" s="209"/>
      <c r="E857" s="209"/>
      <c r="F857" s="209"/>
      <c r="G857" s="209"/>
      <c r="H857" s="209"/>
      <c r="I857" s="209"/>
      <c r="J857" s="209"/>
      <c r="K857" s="209"/>
      <c r="L857" s="209"/>
      <c r="M857" s="209"/>
      <c r="N857" s="209"/>
      <c r="O857" s="209"/>
      <c r="P857" s="209"/>
      <c r="Q857" s="209"/>
      <c r="R857" s="209"/>
      <c r="S857" s="209"/>
      <c r="T857" s="209"/>
      <c r="U857" s="209"/>
      <c r="V857" s="209"/>
      <c r="W857" s="209"/>
      <c r="X857" s="209"/>
      <c r="Y857" s="209"/>
      <c r="Z857" s="209"/>
      <c r="AA857" s="209"/>
      <c r="AB857" s="209"/>
    </row>
    <row r="858" spans="1:28" ht="15.75" customHeight="1">
      <c r="A858" s="209"/>
      <c r="B858" s="209"/>
      <c r="C858" s="209"/>
      <c r="D858" s="209"/>
      <c r="E858" s="209"/>
      <c r="F858" s="209"/>
      <c r="G858" s="209"/>
      <c r="H858" s="209"/>
      <c r="I858" s="209"/>
      <c r="J858" s="209"/>
      <c r="K858" s="209"/>
      <c r="L858" s="209"/>
      <c r="M858" s="209"/>
      <c r="N858" s="209"/>
      <c r="O858" s="209"/>
      <c r="P858" s="209"/>
      <c r="Q858" s="209"/>
      <c r="R858" s="209"/>
      <c r="S858" s="209"/>
      <c r="T858" s="209"/>
      <c r="U858" s="209"/>
      <c r="V858" s="209"/>
      <c r="W858" s="209"/>
      <c r="X858" s="209"/>
      <c r="Y858" s="209"/>
      <c r="Z858" s="209"/>
      <c r="AA858" s="209"/>
      <c r="AB858" s="209"/>
    </row>
    <row r="859" spans="1:28" ht="15.75" customHeight="1">
      <c r="A859" s="209"/>
      <c r="B859" s="209"/>
      <c r="C859" s="209"/>
      <c r="D859" s="209"/>
      <c r="E859" s="209"/>
      <c r="F859" s="209"/>
      <c r="G859" s="209"/>
      <c r="H859" s="209"/>
      <c r="I859" s="209"/>
      <c r="J859" s="209"/>
      <c r="K859" s="209"/>
      <c r="L859" s="209"/>
      <c r="M859" s="209"/>
      <c r="N859" s="209"/>
      <c r="O859" s="209"/>
      <c r="P859" s="209"/>
      <c r="Q859" s="209"/>
      <c r="R859" s="209"/>
      <c r="S859" s="209"/>
      <c r="T859" s="209"/>
      <c r="U859" s="209"/>
      <c r="V859" s="209"/>
      <c r="W859" s="209"/>
      <c r="X859" s="209"/>
      <c r="Y859" s="209"/>
      <c r="Z859" s="209"/>
      <c r="AA859" s="209"/>
      <c r="AB859" s="209"/>
    </row>
    <row r="860" spans="1:28" ht="15.75" customHeight="1">
      <c r="A860" s="209"/>
      <c r="B860" s="209"/>
      <c r="C860" s="209"/>
      <c r="D860" s="209"/>
      <c r="E860" s="209"/>
      <c r="F860" s="209"/>
      <c r="G860" s="209"/>
      <c r="H860" s="209"/>
      <c r="I860" s="209"/>
      <c r="J860" s="209"/>
      <c r="K860" s="209"/>
      <c r="L860" s="209"/>
      <c r="M860" s="209"/>
      <c r="N860" s="209"/>
      <c r="O860" s="209"/>
      <c r="P860" s="209"/>
      <c r="Q860" s="209"/>
      <c r="R860" s="209"/>
      <c r="S860" s="209"/>
      <c r="T860" s="209"/>
      <c r="U860" s="209"/>
      <c r="V860" s="209"/>
      <c r="W860" s="209"/>
      <c r="X860" s="209"/>
      <c r="Y860" s="209"/>
      <c r="Z860" s="209"/>
      <c r="AA860" s="209"/>
      <c r="AB860" s="209"/>
    </row>
    <row r="861" spans="1:28" ht="15.75" customHeight="1">
      <c r="A861" s="209"/>
      <c r="B861" s="209"/>
      <c r="C861" s="209"/>
      <c r="D861" s="209"/>
      <c r="E861" s="209"/>
      <c r="F861" s="209"/>
      <c r="G861" s="209"/>
      <c r="H861" s="209"/>
      <c r="I861" s="209"/>
      <c r="J861" s="209"/>
      <c r="K861" s="209"/>
      <c r="L861" s="209"/>
      <c r="M861" s="209"/>
      <c r="N861" s="209"/>
      <c r="O861" s="209"/>
      <c r="P861" s="209"/>
      <c r="Q861" s="209"/>
      <c r="R861" s="209"/>
      <c r="S861" s="209"/>
      <c r="T861" s="209"/>
      <c r="U861" s="209"/>
      <c r="V861" s="209"/>
      <c r="W861" s="209"/>
      <c r="X861" s="209"/>
      <c r="Y861" s="209"/>
      <c r="Z861" s="209"/>
      <c r="AA861" s="209"/>
      <c r="AB861" s="209"/>
    </row>
    <row r="862" spans="1:28" ht="15.75" customHeight="1">
      <c r="A862" s="209"/>
      <c r="B862" s="209"/>
      <c r="C862" s="209"/>
      <c r="D862" s="209"/>
      <c r="E862" s="209"/>
      <c r="F862" s="209"/>
      <c r="G862" s="209"/>
      <c r="H862" s="209"/>
      <c r="I862" s="209"/>
      <c r="J862" s="209"/>
      <c r="K862" s="209"/>
      <c r="L862" s="209"/>
      <c r="M862" s="209"/>
      <c r="N862" s="209"/>
      <c r="O862" s="209"/>
      <c r="P862" s="209"/>
      <c r="Q862" s="209"/>
      <c r="R862" s="209"/>
      <c r="S862" s="209"/>
      <c r="T862" s="209"/>
      <c r="U862" s="209"/>
      <c r="V862" s="209"/>
      <c r="W862" s="209"/>
      <c r="X862" s="209"/>
      <c r="Y862" s="209"/>
      <c r="Z862" s="209"/>
      <c r="AA862" s="209"/>
      <c r="AB862" s="209"/>
    </row>
    <row r="863" spans="1:28" ht="15.75" customHeight="1">
      <c r="A863" s="209"/>
      <c r="B863" s="209"/>
      <c r="C863" s="209"/>
      <c r="D863" s="209"/>
      <c r="E863" s="209"/>
      <c r="F863" s="209"/>
      <c r="G863" s="209"/>
      <c r="H863" s="209"/>
      <c r="I863" s="209"/>
      <c r="J863" s="209"/>
      <c r="K863" s="209"/>
      <c r="L863" s="209"/>
      <c r="M863" s="209"/>
      <c r="N863" s="209"/>
      <c r="O863" s="209"/>
      <c r="P863" s="209"/>
      <c r="Q863" s="209"/>
      <c r="R863" s="209"/>
      <c r="S863" s="209"/>
      <c r="T863" s="209"/>
      <c r="U863" s="209"/>
      <c r="V863" s="209"/>
      <c r="W863" s="209"/>
      <c r="X863" s="209"/>
      <c r="Y863" s="209"/>
      <c r="Z863" s="209"/>
      <c r="AA863" s="209"/>
      <c r="AB863" s="209"/>
    </row>
    <row r="864" spans="1:28" ht="15.75" customHeight="1">
      <c r="A864" s="209"/>
      <c r="B864" s="209"/>
      <c r="C864" s="209"/>
      <c r="D864" s="209"/>
      <c r="E864" s="209"/>
      <c r="F864" s="209"/>
      <c r="G864" s="209"/>
      <c r="H864" s="209"/>
      <c r="I864" s="209"/>
      <c r="J864" s="209"/>
      <c r="K864" s="209"/>
      <c r="L864" s="209"/>
      <c r="M864" s="209"/>
      <c r="N864" s="209"/>
      <c r="O864" s="209"/>
      <c r="P864" s="209"/>
      <c r="Q864" s="209"/>
      <c r="R864" s="209"/>
      <c r="S864" s="209"/>
      <c r="T864" s="209"/>
      <c r="U864" s="209"/>
      <c r="V864" s="209"/>
      <c r="W864" s="209"/>
      <c r="X864" s="209"/>
      <c r="Y864" s="209"/>
      <c r="Z864" s="209"/>
      <c r="AA864" s="209"/>
      <c r="AB864" s="209"/>
    </row>
    <row r="865" spans="1:28" ht="15.75" customHeight="1">
      <c r="A865" s="209"/>
      <c r="B865" s="209"/>
      <c r="C865" s="209"/>
      <c r="D865" s="209"/>
      <c r="E865" s="209"/>
      <c r="F865" s="209"/>
      <c r="G865" s="209"/>
      <c r="H865" s="209"/>
      <c r="I865" s="209"/>
      <c r="J865" s="209"/>
      <c r="K865" s="209"/>
      <c r="L865" s="209"/>
      <c r="M865" s="209"/>
      <c r="N865" s="209"/>
      <c r="O865" s="209"/>
      <c r="P865" s="209"/>
      <c r="Q865" s="209"/>
      <c r="R865" s="209"/>
      <c r="S865" s="209"/>
      <c r="T865" s="209"/>
      <c r="U865" s="209"/>
      <c r="V865" s="209"/>
      <c r="W865" s="209"/>
      <c r="X865" s="209"/>
      <c r="Y865" s="209"/>
      <c r="Z865" s="209"/>
      <c r="AA865" s="209"/>
      <c r="AB865" s="209"/>
    </row>
    <row r="866" spans="1:28" ht="15.75" customHeight="1">
      <c r="A866" s="209"/>
      <c r="B866" s="209"/>
      <c r="C866" s="209"/>
      <c r="D866" s="209"/>
      <c r="E866" s="209"/>
      <c r="F866" s="209"/>
      <c r="G866" s="209"/>
      <c r="H866" s="209"/>
      <c r="I866" s="209"/>
      <c r="J866" s="209"/>
      <c r="K866" s="209"/>
      <c r="L866" s="209"/>
      <c r="M866" s="209"/>
      <c r="N866" s="209"/>
      <c r="O866" s="209"/>
      <c r="P866" s="209"/>
      <c r="Q866" s="209"/>
      <c r="R866" s="209"/>
      <c r="S866" s="209"/>
      <c r="T866" s="209"/>
      <c r="U866" s="209"/>
      <c r="V866" s="209"/>
      <c r="W866" s="209"/>
      <c r="X866" s="209"/>
      <c r="Y866" s="209"/>
      <c r="Z866" s="209"/>
      <c r="AA866" s="209"/>
      <c r="AB866" s="209"/>
    </row>
    <row r="867" spans="1:28" ht="15.75" customHeight="1">
      <c r="A867" s="209"/>
      <c r="B867" s="209"/>
      <c r="C867" s="209"/>
      <c r="D867" s="209"/>
      <c r="E867" s="209"/>
      <c r="F867" s="209"/>
      <c r="G867" s="209"/>
      <c r="H867" s="209"/>
      <c r="I867" s="209"/>
      <c r="J867" s="209"/>
      <c r="K867" s="209"/>
      <c r="L867" s="209"/>
      <c r="M867" s="209"/>
      <c r="N867" s="209"/>
      <c r="O867" s="209"/>
      <c r="P867" s="209"/>
      <c r="Q867" s="209"/>
      <c r="R867" s="209"/>
      <c r="S867" s="209"/>
      <c r="T867" s="209"/>
      <c r="U867" s="209"/>
      <c r="V867" s="209"/>
      <c r="W867" s="209"/>
      <c r="X867" s="209"/>
      <c r="Y867" s="209"/>
      <c r="Z867" s="209"/>
      <c r="AA867" s="209"/>
      <c r="AB867" s="209"/>
    </row>
    <row r="868" spans="1:28" ht="15.75" customHeight="1">
      <c r="A868" s="209"/>
      <c r="B868" s="209"/>
      <c r="C868" s="209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09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  <c r="Z868" s="209"/>
      <c r="AA868" s="209"/>
      <c r="AB868" s="209"/>
    </row>
    <row r="869" spans="1:28" ht="15.75" customHeight="1">
      <c r="A869" s="209"/>
      <c r="B869" s="209"/>
      <c r="C869" s="209"/>
      <c r="D869" s="209"/>
      <c r="E869" s="209"/>
      <c r="F869" s="209"/>
      <c r="G869" s="209"/>
      <c r="H869" s="209"/>
      <c r="I869" s="209"/>
      <c r="J869" s="209"/>
      <c r="K869" s="209"/>
      <c r="L869" s="209"/>
      <c r="M869" s="209"/>
      <c r="N869" s="209"/>
      <c r="O869" s="209"/>
      <c r="P869" s="209"/>
      <c r="Q869" s="209"/>
      <c r="R869" s="209"/>
      <c r="S869" s="209"/>
      <c r="T869" s="209"/>
      <c r="U869" s="209"/>
      <c r="V869" s="209"/>
      <c r="W869" s="209"/>
      <c r="X869" s="209"/>
      <c r="Y869" s="209"/>
      <c r="Z869" s="209"/>
      <c r="AA869" s="209"/>
      <c r="AB869" s="209"/>
    </row>
    <row r="870" spans="1:28" ht="15.75" customHeight="1">
      <c r="A870" s="209"/>
      <c r="B870" s="209"/>
      <c r="C870" s="209"/>
      <c r="D870" s="209"/>
      <c r="E870" s="209"/>
      <c r="F870" s="209"/>
      <c r="G870" s="209"/>
      <c r="H870" s="209"/>
      <c r="I870" s="209"/>
      <c r="J870" s="209"/>
      <c r="K870" s="209"/>
      <c r="L870" s="209"/>
      <c r="M870" s="209"/>
      <c r="N870" s="209"/>
      <c r="O870" s="209"/>
      <c r="P870" s="209"/>
      <c r="Q870" s="209"/>
      <c r="R870" s="209"/>
      <c r="S870" s="209"/>
      <c r="T870" s="209"/>
      <c r="U870" s="209"/>
      <c r="V870" s="209"/>
      <c r="W870" s="209"/>
      <c r="X870" s="209"/>
      <c r="Y870" s="209"/>
      <c r="Z870" s="209"/>
      <c r="AA870" s="209"/>
      <c r="AB870" s="209"/>
    </row>
    <row r="871" spans="1:28" ht="15.75" customHeight="1">
      <c r="A871" s="209"/>
      <c r="B871" s="209"/>
      <c r="C871" s="209"/>
      <c r="D871" s="209"/>
      <c r="E871" s="209"/>
      <c r="F871" s="209"/>
      <c r="G871" s="209"/>
      <c r="H871" s="209"/>
      <c r="I871" s="209"/>
      <c r="J871" s="209"/>
      <c r="K871" s="209"/>
      <c r="L871" s="209"/>
      <c r="M871" s="209"/>
      <c r="N871" s="209"/>
      <c r="O871" s="209"/>
      <c r="P871" s="209"/>
      <c r="Q871" s="209"/>
      <c r="R871" s="209"/>
      <c r="S871" s="209"/>
      <c r="T871" s="209"/>
      <c r="U871" s="209"/>
      <c r="V871" s="209"/>
      <c r="W871" s="209"/>
      <c r="X871" s="209"/>
      <c r="Y871" s="209"/>
      <c r="Z871" s="209"/>
      <c r="AA871" s="209"/>
      <c r="AB871" s="209"/>
    </row>
    <row r="872" spans="1:28" ht="15.75" customHeight="1">
      <c r="A872" s="209"/>
      <c r="B872" s="209"/>
      <c r="C872" s="209"/>
      <c r="D872" s="209"/>
      <c r="E872" s="209"/>
      <c r="F872" s="209"/>
      <c r="G872" s="209"/>
      <c r="H872" s="209"/>
      <c r="I872" s="209"/>
      <c r="J872" s="209"/>
      <c r="K872" s="209"/>
      <c r="L872" s="209"/>
      <c r="M872" s="209"/>
      <c r="N872" s="209"/>
      <c r="O872" s="209"/>
      <c r="P872" s="209"/>
      <c r="Q872" s="209"/>
      <c r="R872" s="209"/>
      <c r="S872" s="209"/>
      <c r="T872" s="209"/>
      <c r="U872" s="209"/>
      <c r="V872" s="209"/>
      <c r="W872" s="209"/>
      <c r="X872" s="209"/>
      <c r="Y872" s="209"/>
      <c r="Z872" s="209"/>
      <c r="AA872" s="209"/>
      <c r="AB872" s="209"/>
    </row>
    <row r="873" spans="1:28" ht="15.75" customHeight="1">
      <c r="A873" s="209"/>
      <c r="B873" s="209"/>
      <c r="C873" s="209"/>
      <c r="D873" s="209"/>
      <c r="E873" s="209"/>
      <c r="F873" s="209"/>
      <c r="G873" s="209"/>
      <c r="H873" s="209"/>
      <c r="I873" s="209"/>
      <c r="J873" s="209"/>
      <c r="K873" s="209"/>
      <c r="L873" s="209"/>
      <c r="M873" s="209"/>
      <c r="N873" s="209"/>
      <c r="O873" s="209"/>
      <c r="P873" s="209"/>
      <c r="Q873" s="209"/>
      <c r="R873" s="209"/>
      <c r="S873" s="209"/>
      <c r="T873" s="209"/>
      <c r="U873" s="209"/>
      <c r="V873" s="209"/>
      <c r="W873" s="209"/>
      <c r="X873" s="209"/>
      <c r="Y873" s="209"/>
      <c r="Z873" s="209"/>
      <c r="AA873" s="209"/>
      <c r="AB873" s="209"/>
    </row>
    <row r="874" spans="1:28" ht="15.75" customHeight="1">
      <c r="A874" s="209"/>
      <c r="B874" s="209"/>
      <c r="C874" s="209"/>
      <c r="D874" s="209"/>
      <c r="E874" s="209"/>
      <c r="F874" s="209"/>
      <c r="G874" s="209"/>
      <c r="H874" s="209"/>
      <c r="I874" s="209"/>
      <c r="J874" s="209"/>
      <c r="K874" s="209"/>
      <c r="L874" s="209"/>
      <c r="M874" s="209"/>
      <c r="N874" s="209"/>
      <c r="O874" s="209"/>
      <c r="P874" s="209"/>
      <c r="Q874" s="209"/>
      <c r="R874" s="209"/>
      <c r="S874" s="209"/>
      <c r="T874" s="209"/>
      <c r="U874" s="209"/>
      <c r="V874" s="209"/>
      <c r="W874" s="209"/>
      <c r="X874" s="209"/>
      <c r="Y874" s="209"/>
      <c r="Z874" s="209"/>
      <c r="AA874" s="209"/>
      <c r="AB874" s="209"/>
    </row>
    <row r="875" spans="1:28" ht="15.75" customHeight="1">
      <c r="A875" s="209"/>
      <c r="B875" s="209"/>
      <c r="C875" s="209"/>
      <c r="D875" s="209"/>
      <c r="E875" s="209"/>
      <c r="F875" s="209"/>
      <c r="G875" s="209"/>
      <c r="H875" s="209"/>
      <c r="I875" s="209"/>
      <c r="J875" s="209"/>
      <c r="K875" s="209"/>
      <c r="L875" s="209"/>
      <c r="M875" s="209"/>
      <c r="N875" s="209"/>
      <c r="O875" s="209"/>
      <c r="P875" s="209"/>
      <c r="Q875" s="209"/>
      <c r="R875" s="209"/>
      <c r="S875" s="209"/>
      <c r="T875" s="209"/>
      <c r="U875" s="209"/>
      <c r="V875" s="209"/>
      <c r="W875" s="209"/>
      <c r="X875" s="209"/>
      <c r="Y875" s="209"/>
      <c r="Z875" s="209"/>
      <c r="AA875" s="209"/>
      <c r="AB875" s="209"/>
    </row>
    <row r="876" spans="1:28" ht="15.75" customHeight="1">
      <c r="A876" s="209"/>
      <c r="B876" s="209"/>
      <c r="C876" s="209"/>
      <c r="D876" s="209"/>
      <c r="E876" s="209"/>
      <c r="F876" s="209"/>
      <c r="G876" s="209"/>
      <c r="H876" s="209"/>
      <c r="I876" s="209"/>
      <c r="J876" s="209"/>
      <c r="K876" s="209"/>
      <c r="L876" s="209"/>
      <c r="M876" s="209"/>
      <c r="N876" s="209"/>
      <c r="O876" s="209"/>
      <c r="P876" s="209"/>
      <c r="Q876" s="209"/>
      <c r="R876" s="209"/>
      <c r="S876" s="209"/>
      <c r="T876" s="209"/>
      <c r="U876" s="209"/>
      <c r="V876" s="209"/>
      <c r="W876" s="209"/>
      <c r="X876" s="209"/>
      <c r="Y876" s="209"/>
      <c r="Z876" s="209"/>
      <c r="AA876" s="209"/>
      <c r="AB876" s="209"/>
    </row>
    <row r="877" spans="1:28" ht="15.75" customHeight="1">
      <c r="A877" s="209"/>
      <c r="B877" s="209"/>
      <c r="C877" s="209"/>
      <c r="D877" s="209"/>
      <c r="E877" s="209"/>
      <c r="F877" s="209"/>
      <c r="G877" s="209"/>
      <c r="H877" s="209"/>
      <c r="I877" s="209"/>
      <c r="J877" s="209"/>
      <c r="K877" s="209"/>
      <c r="L877" s="209"/>
      <c r="M877" s="209"/>
      <c r="N877" s="209"/>
      <c r="O877" s="209"/>
      <c r="P877" s="209"/>
      <c r="Q877" s="209"/>
      <c r="R877" s="209"/>
      <c r="S877" s="209"/>
      <c r="T877" s="209"/>
      <c r="U877" s="209"/>
      <c r="V877" s="209"/>
      <c r="W877" s="209"/>
      <c r="X877" s="209"/>
      <c r="Y877" s="209"/>
      <c r="Z877" s="209"/>
      <c r="AA877" s="209"/>
      <c r="AB877" s="209"/>
    </row>
    <row r="878" spans="1:28" ht="15.75" customHeight="1">
      <c r="A878" s="209"/>
      <c r="B878" s="209"/>
      <c r="C878" s="209"/>
      <c r="D878" s="209"/>
      <c r="E878" s="209"/>
      <c r="F878" s="209"/>
      <c r="G878" s="209"/>
      <c r="H878" s="209"/>
      <c r="I878" s="209"/>
      <c r="J878" s="209"/>
      <c r="K878" s="209"/>
      <c r="L878" s="209"/>
      <c r="M878" s="209"/>
      <c r="N878" s="209"/>
      <c r="O878" s="209"/>
      <c r="P878" s="209"/>
      <c r="Q878" s="209"/>
      <c r="R878" s="209"/>
      <c r="S878" s="209"/>
      <c r="T878" s="209"/>
      <c r="U878" s="209"/>
      <c r="V878" s="209"/>
      <c r="W878" s="209"/>
      <c r="X878" s="209"/>
      <c r="Y878" s="209"/>
      <c r="Z878" s="209"/>
      <c r="AA878" s="209"/>
      <c r="AB878" s="209"/>
    </row>
    <row r="879" spans="1:28" ht="15.75" customHeight="1">
      <c r="A879" s="209"/>
      <c r="B879" s="209"/>
      <c r="C879" s="209"/>
      <c r="D879" s="209"/>
      <c r="E879" s="209"/>
      <c r="F879" s="209"/>
      <c r="G879" s="209"/>
      <c r="H879" s="209"/>
      <c r="I879" s="209"/>
      <c r="J879" s="209"/>
      <c r="K879" s="209"/>
      <c r="L879" s="209"/>
      <c r="M879" s="209"/>
      <c r="N879" s="209"/>
      <c r="O879" s="209"/>
      <c r="P879" s="209"/>
      <c r="Q879" s="209"/>
      <c r="R879" s="209"/>
      <c r="S879" s="209"/>
      <c r="T879" s="209"/>
      <c r="U879" s="209"/>
      <c r="V879" s="209"/>
      <c r="W879" s="209"/>
      <c r="X879" s="209"/>
      <c r="Y879" s="209"/>
      <c r="Z879" s="209"/>
      <c r="AA879" s="209"/>
      <c r="AB879" s="209"/>
    </row>
    <row r="880" spans="1:28" ht="15.75" customHeight="1">
      <c r="A880" s="209"/>
      <c r="B880" s="209"/>
      <c r="C880" s="209"/>
      <c r="D880" s="209"/>
      <c r="E880" s="209"/>
      <c r="F880" s="209"/>
      <c r="G880" s="209"/>
      <c r="H880" s="209"/>
      <c r="I880" s="209"/>
      <c r="J880" s="209"/>
      <c r="K880" s="209"/>
      <c r="L880" s="209"/>
      <c r="M880" s="209"/>
      <c r="N880" s="209"/>
      <c r="O880" s="209"/>
      <c r="P880" s="209"/>
      <c r="Q880" s="209"/>
      <c r="R880" s="209"/>
      <c r="S880" s="209"/>
      <c r="T880" s="209"/>
      <c r="U880" s="209"/>
      <c r="V880" s="209"/>
      <c r="W880" s="209"/>
      <c r="X880" s="209"/>
      <c r="Y880" s="209"/>
      <c r="Z880" s="209"/>
      <c r="AA880" s="209"/>
      <c r="AB880" s="209"/>
    </row>
    <row r="881" spans="1:28" ht="15.75" customHeight="1">
      <c r="A881" s="209"/>
      <c r="B881" s="209"/>
      <c r="C881" s="209"/>
      <c r="D881" s="209"/>
      <c r="E881" s="209"/>
      <c r="F881" s="209"/>
      <c r="G881" s="209"/>
      <c r="H881" s="209"/>
      <c r="I881" s="209"/>
      <c r="J881" s="209"/>
      <c r="K881" s="209"/>
      <c r="L881" s="209"/>
      <c r="M881" s="209"/>
      <c r="N881" s="209"/>
      <c r="O881" s="209"/>
      <c r="P881" s="209"/>
      <c r="Q881" s="209"/>
      <c r="R881" s="209"/>
      <c r="S881" s="209"/>
      <c r="T881" s="209"/>
      <c r="U881" s="209"/>
      <c r="V881" s="209"/>
      <c r="W881" s="209"/>
      <c r="X881" s="209"/>
      <c r="Y881" s="209"/>
      <c r="Z881" s="209"/>
      <c r="AA881" s="209"/>
      <c r="AB881" s="209"/>
    </row>
    <row r="882" spans="1:28" ht="15.75" customHeight="1">
      <c r="A882" s="209"/>
      <c r="B882" s="209"/>
      <c r="C882" s="209"/>
      <c r="D882" s="209"/>
      <c r="E882" s="209"/>
      <c r="F882" s="209"/>
      <c r="G882" s="209"/>
      <c r="H882" s="209"/>
      <c r="I882" s="209"/>
      <c r="J882" s="209"/>
      <c r="K882" s="209"/>
      <c r="L882" s="209"/>
      <c r="M882" s="209"/>
      <c r="N882" s="209"/>
      <c r="O882" s="209"/>
      <c r="P882" s="209"/>
      <c r="Q882" s="209"/>
      <c r="R882" s="209"/>
      <c r="S882" s="209"/>
      <c r="T882" s="209"/>
      <c r="U882" s="209"/>
      <c r="V882" s="209"/>
      <c r="W882" s="209"/>
      <c r="X882" s="209"/>
      <c r="Y882" s="209"/>
      <c r="Z882" s="209"/>
      <c r="AA882" s="209"/>
      <c r="AB882" s="209"/>
    </row>
    <row r="883" spans="1:28" ht="15.75" customHeight="1">
      <c r="A883" s="209"/>
      <c r="B883" s="209"/>
      <c r="C883" s="209"/>
      <c r="D883" s="209"/>
      <c r="E883" s="209"/>
      <c r="F883" s="209"/>
      <c r="G883" s="209"/>
      <c r="H883" s="209"/>
      <c r="I883" s="209"/>
      <c r="J883" s="209"/>
      <c r="K883" s="209"/>
      <c r="L883" s="209"/>
      <c r="M883" s="209"/>
      <c r="N883" s="209"/>
      <c r="O883" s="209"/>
      <c r="P883" s="209"/>
      <c r="Q883" s="209"/>
      <c r="R883" s="209"/>
      <c r="S883" s="209"/>
      <c r="T883" s="209"/>
      <c r="U883" s="209"/>
      <c r="V883" s="209"/>
      <c r="W883" s="209"/>
      <c r="X883" s="209"/>
      <c r="Y883" s="209"/>
      <c r="Z883" s="209"/>
      <c r="AA883" s="209"/>
      <c r="AB883" s="209"/>
    </row>
    <row r="884" spans="1:28" ht="15.75" customHeight="1">
      <c r="A884" s="209"/>
      <c r="B884" s="209"/>
      <c r="C884" s="209"/>
      <c r="D884" s="209"/>
      <c r="E884" s="209"/>
      <c r="F884" s="209"/>
      <c r="G884" s="209"/>
      <c r="H884" s="209"/>
      <c r="I884" s="209"/>
      <c r="J884" s="209"/>
      <c r="K884" s="209"/>
      <c r="L884" s="209"/>
      <c r="M884" s="209"/>
      <c r="N884" s="209"/>
      <c r="O884" s="209"/>
      <c r="P884" s="209"/>
      <c r="Q884" s="209"/>
      <c r="R884" s="209"/>
      <c r="S884" s="209"/>
      <c r="T884" s="209"/>
      <c r="U884" s="209"/>
      <c r="V884" s="209"/>
      <c r="W884" s="209"/>
      <c r="X884" s="209"/>
      <c r="Y884" s="209"/>
      <c r="Z884" s="209"/>
      <c r="AA884" s="209"/>
      <c r="AB884" s="209"/>
    </row>
    <row r="885" spans="1:28" ht="15.75" customHeight="1">
      <c r="A885" s="209"/>
      <c r="B885" s="209"/>
      <c r="C885" s="209"/>
      <c r="D885" s="209"/>
      <c r="E885" s="209"/>
      <c r="F885" s="209"/>
      <c r="G885" s="209"/>
      <c r="H885" s="209"/>
      <c r="I885" s="209"/>
      <c r="J885" s="209"/>
      <c r="K885" s="209"/>
      <c r="L885" s="209"/>
      <c r="M885" s="209"/>
      <c r="N885" s="209"/>
      <c r="O885" s="209"/>
      <c r="P885" s="209"/>
      <c r="Q885" s="209"/>
      <c r="R885" s="209"/>
      <c r="S885" s="209"/>
      <c r="T885" s="209"/>
      <c r="U885" s="209"/>
      <c r="V885" s="209"/>
      <c r="W885" s="209"/>
      <c r="X885" s="209"/>
      <c r="Y885" s="209"/>
      <c r="Z885" s="209"/>
      <c r="AA885" s="209"/>
      <c r="AB885" s="209"/>
    </row>
    <row r="886" spans="1:28" ht="15.75" customHeight="1">
      <c r="A886" s="209"/>
      <c r="B886" s="209"/>
      <c r="C886" s="209"/>
      <c r="D886" s="209"/>
      <c r="E886" s="209"/>
      <c r="F886" s="209"/>
      <c r="G886" s="209"/>
      <c r="H886" s="209"/>
      <c r="I886" s="209"/>
      <c r="J886" s="209"/>
      <c r="K886" s="209"/>
      <c r="L886" s="209"/>
      <c r="M886" s="209"/>
      <c r="N886" s="209"/>
      <c r="O886" s="209"/>
      <c r="P886" s="209"/>
      <c r="Q886" s="209"/>
      <c r="R886" s="209"/>
      <c r="S886" s="209"/>
      <c r="T886" s="209"/>
      <c r="U886" s="209"/>
      <c r="V886" s="209"/>
      <c r="W886" s="209"/>
      <c r="X886" s="209"/>
      <c r="Y886" s="209"/>
      <c r="Z886" s="209"/>
      <c r="AA886" s="209"/>
      <c r="AB886" s="209"/>
    </row>
    <row r="887" spans="1:28" ht="15.75" customHeight="1">
      <c r="A887" s="209"/>
      <c r="B887" s="209"/>
      <c r="C887" s="209"/>
      <c r="D887" s="209"/>
      <c r="E887" s="209"/>
      <c r="F887" s="209"/>
      <c r="G887" s="209"/>
      <c r="H887" s="209"/>
      <c r="I887" s="209"/>
      <c r="J887" s="209"/>
      <c r="K887" s="209"/>
      <c r="L887" s="209"/>
      <c r="M887" s="209"/>
      <c r="N887" s="209"/>
      <c r="O887" s="209"/>
      <c r="P887" s="209"/>
      <c r="Q887" s="209"/>
      <c r="R887" s="209"/>
      <c r="S887" s="209"/>
      <c r="T887" s="209"/>
      <c r="U887" s="209"/>
      <c r="V887" s="209"/>
      <c r="W887" s="209"/>
      <c r="X887" s="209"/>
      <c r="Y887" s="209"/>
      <c r="Z887" s="209"/>
      <c r="AA887" s="209"/>
      <c r="AB887" s="209"/>
    </row>
    <row r="888" spans="1:28" ht="15.75" customHeight="1">
      <c r="A888" s="209"/>
      <c r="B888" s="209"/>
      <c r="C888" s="209"/>
      <c r="D888" s="209"/>
      <c r="E888" s="209"/>
      <c r="F888" s="209"/>
      <c r="G888" s="209"/>
      <c r="H888" s="209"/>
      <c r="I888" s="209"/>
      <c r="J888" s="209"/>
      <c r="K888" s="209"/>
      <c r="L888" s="209"/>
      <c r="M888" s="209"/>
      <c r="N888" s="209"/>
      <c r="O888" s="209"/>
      <c r="P888" s="209"/>
      <c r="Q888" s="209"/>
      <c r="R888" s="209"/>
      <c r="S888" s="209"/>
      <c r="T888" s="209"/>
      <c r="U888" s="209"/>
      <c r="V888" s="209"/>
      <c r="W888" s="209"/>
      <c r="X888" s="209"/>
      <c r="Y888" s="209"/>
      <c r="Z888" s="209"/>
      <c r="AA888" s="209"/>
      <c r="AB888" s="209"/>
    </row>
    <row r="889" spans="1:28" ht="15.75" customHeight="1">
      <c r="A889" s="209"/>
      <c r="B889" s="209"/>
      <c r="C889" s="209"/>
      <c r="D889" s="209"/>
      <c r="E889" s="209"/>
      <c r="F889" s="209"/>
      <c r="G889" s="209"/>
      <c r="H889" s="209"/>
      <c r="I889" s="209"/>
      <c r="J889" s="209"/>
      <c r="K889" s="209"/>
      <c r="L889" s="209"/>
      <c r="M889" s="209"/>
      <c r="N889" s="209"/>
      <c r="O889" s="209"/>
      <c r="P889" s="209"/>
      <c r="Q889" s="209"/>
      <c r="R889" s="209"/>
      <c r="S889" s="209"/>
      <c r="T889" s="209"/>
      <c r="U889" s="209"/>
      <c r="V889" s="209"/>
      <c r="W889" s="209"/>
      <c r="X889" s="209"/>
      <c r="Y889" s="209"/>
      <c r="Z889" s="209"/>
      <c r="AA889" s="209"/>
      <c r="AB889" s="209"/>
    </row>
    <row r="890" spans="1:28" ht="15.75" customHeight="1">
      <c r="A890" s="209"/>
      <c r="B890" s="209"/>
      <c r="C890" s="209"/>
      <c r="D890" s="209"/>
      <c r="E890" s="209"/>
      <c r="F890" s="209"/>
      <c r="G890" s="209"/>
      <c r="H890" s="209"/>
      <c r="I890" s="209"/>
      <c r="J890" s="209"/>
      <c r="K890" s="209"/>
      <c r="L890" s="209"/>
      <c r="M890" s="209"/>
      <c r="N890" s="209"/>
      <c r="O890" s="209"/>
      <c r="P890" s="209"/>
      <c r="Q890" s="209"/>
      <c r="R890" s="209"/>
      <c r="S890" s="209"/>
      <c r="T890" s="209"/>
      <c r="U890" s="209"/>
      <c r="V890" s="209"/>
      <c r="W890" s="209"/>
      <c r="X890" s="209"/>
      <c r="Y890" s="209"/>
      <c r="Z890" s="209"/>
      <c r="AA890" s="209"/>
      <c r="AB890" s="209"/>
    </row>
    <row r="891" spans="1:28" ht="15.75" customHeight="1">
      <c r="A891" s="209"/>
      <c r="B891" s="209"/>
      <c r="C891" s="209"/>
      <c r="D891" s="209"/>
      <c r="E891" s="209"/>
      <c r="F891" s="209"/>
      <c r="G891" s="209"/>
      <c r="H891" s="209"/>
      <c r="I891" s="209"/>
      <c r="J891" s="209"/>
      <c r="K891" s="209"/>
      <c r="L891" s="209"/>
      <c r="M891" s="209"/>
      <c r="N891" s="209"/>
      <c r="O891" s="209"/>
      <c r="P891" s="209"/>
      <c r="Q891" s="209"/>
      <c r="R891" s="209"/>
      <c r="S891" s="209"/>
      <c r="T891" s="209"/>
      <c r="U891" s="209"/>
      <c r="V891" s="209"/>
      <c r="W891" s="209"/>
      <c r="X891" s="209"/>
      <c r="Y891" s="209"/>
      <c r="Z891" s="209"/>
      <c r="AA891" s="209"/>
      <c r="AB891" s="209"/>
    </row>
    <row r="892" spans="1:28" ht="15.75" customHeight="1">
      <c r="A892" s="209"/>
      <c r="B892" s="209"/>
      <c r="C892" s="209"/>
      <c r="D892" s="209"/>
      <c r="E892" s="209"/>
      <c r="F892" s="209"/>
      <c r="G892" s="209"/>
      <c r="H892" s="209"/>
      <c r="I892" s="209"/>
      <c r="J892" s="209"/>
      <c r="K892" s="209"/>
      <c r="L892" s="209"/>
      <c r="M892" s="209"/>
      <c r="N892" s="209"/>
      <c r="O892" s="209"/>
      <c r="P892" s="209"/>
      <c r="Q892" s="209"/>
      <c r="R892" s="209"/>
      <c r="S892" s="209"/>
      <c r="T892" s="209"/>
      <c r="U892" s="209"/>
      <c r="V892" s="209"/>
      <c r="W892" s="209"/>
      <c r="X892" s="209"/>
      <c r="Y892" s="209"/>
      <c r="Z892" s="209"/>
      <c r="AA892" s="209"/>
      <c r="AB892" s="209"/>
    </row>
    <row r="893" spans="1:28" ht="15.75" customHeight="1">
      <c r="A893" s="209"/>
      <c r="B893" s="209"/>
      <c r="C893" s="209"/>
      <c r="D893" s="209"/>
      <c r="E893" s="209"/>
      <c r="F893" s="209"/>
      <c r="G893" s="209"/>
      <c r="H893" s="209"/>
      <c r="I893" s="209"/>
      <c r="J893" s="209"/>
      <c r="K893" s="209"/>
      <c r="L893" s="209"/>
      <c r="M893" s="209"/>
      <c r="N893" s="209"/>
      <c r="O893" s="209"/>
      <c r="P893" s="209"/>
      <c r="Q893" s="209"/>
      <c r="R893" s="209"/>
      <c r="S893" s="209"/>
      <c r="T893" s="209"/>
      <c r="U893" s="209"/>
      <c r="V893" s="209"/>
      <c r="W893" s="209"/>
      <c r="X893" s="209"/>
      <c r="Y893" s="209"/>
      <c r="Z893" s="209"/>
      <c r="AA893" s="209"/>
      <c r="AB893" s="209"/>
    </row>
    <row r="894" spans="1:28" ht="15.75" customHeight="1">
      <c r="A894" s="209"/>
      <c r="B894" s="209"/>
      <c r="C894" s="209"/>
      <c r="D894" s="209"/>
      <c r="E894" s="209"/>
      <c r="F894" s="209"/>
      <c r="G894" s="209"/>
      <c r="H894" s="209"/>
      <c r="I894" s="209"/>
      <c r="J894" s="209"/>
      <c r="K894" s="209"/>
      <c r="L894" s="209"/>
      <c r="M894" s="209"/>
      <c r="N894" s="209"/>
      <c r="O894" s="209"/>
      <c r="P894" s="209"/>
      <c r="Q894" s="209"/>
      <c r="R894" s="209"/>
      <c r="S894" s="209"/>
      <c r="T894" s="209"/>
      <c r="U894" s="209"/>
      <c r="V894" s="209"/>
      <c r="W894" s="209"/>
      <c r="X894" s="209"/>
      <c r="Y894" s="209"/>
      <c r="Z894" s="209"/>
      <c r="AA894" s="209"/>
      <c r="AB894" s="209"/>
    </row>
    <row r="895" spans="1:28" ht="15.75" customHeight="1">
      <c r="A895" s="209"/>
      <c r="B895" s="209"/>
      <c r="C895" s="209"/>
      <c r="D895" s="209"/>
      <c r="E895" s="209"/>
      <c r="F895" s="209"/>
      <c r="G895" s="209"/>
      <c r="H895" s="209"/>
      <c r="I895" s="209"/>
      <c r="J895" s="209"/>
      <c r="K895" s="209"/>
      <c r="L895" s="209"/>
      <c r="M895" s="209"/>
      <c r="N895" s="209"/>
      <c r="O895" s="209"/>
      <c r="P895" s="209"/>
      <c r="Q895" s="209"/>
      <c r="R895" s="209"/>
      <c r="S895" s="209"/>
      <c r="T895" s="209"/>
      <c r="U895" s="209"/>
      <c r="V895" s="209"/>
      <c r="W895" s="209"/>
      <c r="X895" s="209"/>
      <c r="Y895" s="209"/>
      <c r="Z895" s="209"/>
      <c r="AA895" s="209"/>
      <c r="AB895" s="209"/>
    </row>
    <row r="896" spans="1:28" ht="15.75" customHeight="1">
      <c r="A896" s="209"/>
      <c r="B896" s="209"/>
      <c r="C896" s="209"/>
      <c r="D896" s="209"/>
      <c r="E896" s="209"/>
      <c r="F896" s="209"/>
      <c r="G896" s="209"/>
      <c r="H896" s="209"/>
      <c r="I896" s="209"/>
      <c r="J896" s="209"/>
      <c r="K896" s="209"/>
      <c r="L896" s="209"/>
      <c r="M896" s="209"/>
      <c r="N896" s="209"/>
      <c r="O896" s="209"/>
      <c r="P896" s="209"/>
      <c r="Q896" s="209"/>
      <c r="R896" s="209"/>
      <c r="S896" s="209"/>
      <c r="T896" s="209"/>
      <c r="U896" s="209"/>
      <c r="V896" s="209"/>
      <c r="W896" s="209"/>
      <c r="X896" s="209"/>
      <c r="Y896" s="209"/>
      <c r="Z896" s="209"/>
      <c r="AA896" s="209"/>
      <c r="AB896" s="209"/>
    </row>
    <row r="897" spans="1:28" ht="15.75" customHeight="1">
      <c r="A897" s="209"/>
      <c r="B897" s="209"/>
      <c r="C897" s="209"/>
      <c r="D897" s="209"/>
      <c r="E897" s="209"/>
      <c r="F897" s="209"/>
      <c r="G897" s="209"/>
      <c r="H897" s="209"/>
      <c r="I897" s="209"/>
      <c r="J897" s="209"/>
      <c r="K897" s="209"/>
      <c r="L897" s="209"/>
      <c r="M897" s="209"/>
      <c r="N897" s="209"/>
      <c r="O897" s="209"/>
      <c r="P897" s="209"/>
      <c r="Q897" s="209"/>
      <c r="R897" s="209"/>
      <c r="S897" s="209"/>
      <c r="T897" s="209"/>
      <c r="U897" s="209"/>
      <c r="V897" s="209"/>
      <c r="W897" s="209"/>
      <c r="X897" s="209"/>
      <c r="Y897" s="209"/>
      <c r="Z897" s="209"/>
      <c r="AA897" s="209"/>
      <c r="AB897" s="209"/>
    </row>
    <row r="898" spans="1:28" ht="15.75" customHeight="1">
      <c r="A898" s="209"/>
      <c r="B898" s="209"/>
      <c r="C898" s="209"/>
      <c r="D898" s="209"/>
      <c r="E898" s="209"/>
      <c r="F898" s="209"/>
      <c r="G898" s="209"/>
      <c r="H898" s="209"/>
      <c r="I898" s="209"/>
      <c r="J898" s="209"/>
      <c r="K898" s="209"/>
      <c r="L898" s="209"/>
      <c r="M898" s="209"/>
      <c r="N898" s="209"/>
      <c r="O898" s="209"/>
      <c r="P898" s="209"/>
      <c r="Q898" s="209"/>
      <c r="R898" s="209"/>
      <c r="S898" s="209"/>
      <c r="T898" s="209"/>
      <c r="U898" s="209"/>
      <c r="V898" s="209"/>
      <c r="W898" s="209"/>
      <c r="X898" s="209"/>
      <c r="Y898" s="209"/>
      <c r="Z898" s="209"/>
      <c r="AA898" s="209"/>
      <c r="AB898" s="209"/>
    </row>
    <row r="899" spans="1:28" ht="15.75" customHeight="1">
      <c r="A899" s="209"/>
      <c r="B899" s="209"/>
      <c r="C899" s="209"/>
      <c r="D899" s="209"/>
      <c r="E899" s="209"/>
      <c r="F899" s="209"/>
      <c r="G899" s="209"/>
      <c r="H899" s="209"/>
      <c r="I899" s="209"/>
      <c r="J899" s="209"/>
      <c r="K899" s="209"/>
      <c r="L899" s="209"/>
      <c r="M899" s="209"/>
      <c r="N899" s="209"/>
      <c r="O899" s="209"/>
      <c r="P899" s="209"/>
      <c r="Q899" s="209"/>
      <c r="R899" s="209"/>
      <c r="S899" s="209"/>
      <c r="T899" s="209"/>
      <c r="U899" s="209"/>
      <c r="V899" s="209"/>
      <c r="W899" s="209"/>
      <c r="X899" s="209"/>
      <c r="Y899" s="209"/>
      <c r="Z899" s="209"/>
      <c r="AA899" s="209"/>
      <c r="AB899" s="209"/>
    </row>
    <row r="900" spans="1:28" ht="15.75" customHeight="1">
      <c r="A900" s="209"/>
      <c r="B900" s="209"/>
      <c r="C900" s="209"/>
      <c r="D900" s="209"/>
      <c r="E900" s="209"/>
      <c r="F900" s="209"/>
      <c r="G900" s="209"/>
      <c r="H900" s="209"/>
      <c r="I900" s="209"/>
      <c r="J900" s="209"/>
      <c r="K900" s="209"/>
      <c r="L900" s="209"/>
      <c r="M900" s="209"/>
      <c r="N900" s="209"/>
      <c r="O900" s="209"/>
      <c r="P900" s="209"/>
      <c r="Q900" s="209"/>
      <c r="R900" s="209"/>
      <c r="S900" s="209"/>
      <c r="T900" s="209"/>
      <c r="U900" s="209"/>
      <c r="V900" s="209"/>
      <c r="W900" s="209"/>
      <c r="X900" s="209"/>
      <c r="Y900" s="209"/>
      <c r="Z900" s="209"/>
      <c r="AA900" s="209"/>
      <c r="AB900" s="209"/>
    </row>
    <row r="901" spans="1:28" ht="15.75" customHeight="1">
      <c r="A901" s="209"/>
      <c r="B901" s="209"/>
      <c r="C901" s="209"/>
      <c r="D901" s="209"/>
      <c r="E901" s="209"/>
      <c r="F901" s="209"/>
      <c r="G901" s="209"/>
      <c r="H901" s="209"/>
      <c r="I901" s="209"/>
      <c r="J901" s="209"/>
      <c r="K901" s="209"/>
      <c r="L901" s="209"/>
      <c r="M901" s="209"/>
      <c r="N901" s="209"/>
      <c r="O901" s="209"/>
      <c r="P901" s="209"/>
      <c r="Q901" s="209"/>
      <c r="R901" s="209"/>
      <c r="S901" s="209"/>
      <c r="T901" s="209"/>
      <c r="U901" s="209"/>
      <c r="V901" s="209"/>
      <c r="W901" s="209"/>
      <c r="X901" s="209"/>
      <c r="Y901" s="209"/>
      <c r="Z901" s="209"/>
      <c r="AA901" s="209"/>
      <c r="AB901" s="209"/>
    </row>
    <row r="902" spans="1:28" ht="15.75" customHeight="1">
      <c r="A902" s="209"/>
      <c r="B902" s="209"/>
      <c r="C902" s="209"/>
      <c r="D902" s="209"/>
      <c r="E902" s="209"/>
      <c r="F902" s="209"/>
      <c r="G902" s="209"/>
      <c r="H902" s="209"/>
      <c r="I902" s="209"/>
      <c r="J902" s="209"/>
      <c r="K902" s="209"/>
      <c r="L902" s="209"/>
      <c r="M902" s="209"/>
      <c r="N902" s="209"/>
      <c r="O902" s="209"/>
      <c r="P902" s="209"/>
      <c r="Q902" s="209"/>
      <c r="R902" s="209"/>
      <c r="S902" s="209"/>
      <c r="T902" s="209"/>
      <c r="U902" s="209"/>
      <c r="V902" s="209"/>
      <c r="W902" s="209"/>
      <c r="X902" s="209"/>
      <c r="Y902" s="209"/>
      <c r="Z902" s="209"/>
      <c r="AA902" s="209"/>
      <c r="AB902" s="209"/>
    </row>
    <row r="903" spans="1:28" ht="15.75" customHeight="1">
      <c r="A903" s="209"/>
      <c r="B903" s="209"/>
      <c r="C903" s="209"/>
      <c r="D903" s="209"/>
      <c r="E903" s="209"/>
      <c r="F903" s="209"/>
      <c r="G903" s="209"/>
      <c r="H903" s="209"/>
      <c r="I903" s="209"/>
      <c r="J903" s="209"/>
      <c r="K903" s="209"/>
      <c r="L903" s="209"/>
      <c r="M903" s="209"/>
      <c r="N903" s="209"/>
      <c r="O903" s="209"/>
      <c r="P903" s="209"/>
      <c r="Q903" s="209"/>
      <c r="R903" s="209"/>
      <c r="S903" s="209"/>
      <c r="T903" s="209"/>
      <c r="U903" s="209"/>
      <c r="V903" s="209"/>
      <c r="W903" s="209"/>
      <c r="X903" s="209"/>
      <c r="Y903" s="209"/>
      <c r="Z903" s="209"/>
      <c r="AA903" s="209"/>
      <c r="AB903" s="209"/>
    </row>
    <row r="904" spans="1:28" ht="15.75" customHeight="1">
      <c r="A904" s="209"/>
      <c r="B904" s="209"/>
      <c r="C904" s="209"/>
      <c r="D904" s="209"/>
      <c r="E904" s="209"/>
      <c r="F904" s="209"/>
      <c r="G904" s="209"/>
      <c r="H904" s="209"/>
      <c r="I904" s="209"/>
      <c r="J904" s="209"/>
      <c r="K904" s="209"/>
      <c r="L904" s="209"/>
      <c r="M904" s="209"/>
      <c r="N904" s="209"/>
      <c r="O904" s="209"/>
      <c r="P904" s="209"/>
      <c r="Q904" s="209"/>
      <c r="R904" s="209"/>
      <c r="S904" s="209"/>
      <c r="T904" s="209"/>
      <c r="U904" s="209"/>
      <c r="V904" s="209"/>
      <c r="W904" s="209"/>
      <c r="X904" s="209"/>
      <c r="Y904" s="209"/>
      <c r="Z904" s="209"/>
      <c r="AA904" s="209"/>
      <c r="AB904" s="209"/>
    </row>
    <row r="905" spans="1:28" ht="15.75" customHeight="1">
      <c r="A905" s="209"/>
      <c r="B905" s="209"/>
      <c r="C905" s="209"/>
      <c r="D905" s="209"/>
      <c r="E905" s="209"/>
      <c r="F905" s="209"/>
      <c r="G905" s="209"/>
      <c r="H905" s="209"/>
      <c r="I905" s="209"/>
      <c r="J905" s="209"/>
      <c r="K905" s="209"/>
      <c r="L905" s="209"/>
      <c r="M905" s="209"/>
      <c r="N905" s="209"/>
      <c r="O905" s="209"/>
      <c r="P905" s="209"/>
      <c r="Q905" s="209"/>
      <c r="R905" s="209"/>
      <c r="S905" s="209"/>
      <c r="T905" s="209"/>
      <c r="U905" s="209"/>
      <c r="V905" s="209"/>
      <c r="W905" s="209"/>
      <c r="X905" s="209"/>
      <c r="Y905" s="209"/>
      <c r="Z905" s="209"/>
      <c r="AA905" s="209"/>
      <c r="AB905" s="209"/>
    </row>
    <row r="906" spans="1:28" ht="15.75" customHeight="1">
      <c r="A906" s="209"/>
      <c r="B906" s="209"/>
      <c r="C906" s="209"/>
      <c r="D906" s="209"/>
      <c r="E906" s="209"/>
      <c r="F906" s="209"/>
      <c r="G906" s="209"/>
      <c r="H906" s="209"/>
      <c r="I906" s="209"/>
      <c r="J906" s="209"/>
      <c r="K906" s="209"/>
      <c r="L906" s="209"/>
      <c r="M906" s="209"/>
      <c r="N906" s="209"/>
      <c r="O906" s="209"/>
      <c r="P906" s="209"/>
      <c r="Q906" s="209"/>
      <c r="R906" s="209"/>
      <c r="S906" s="209"/>
      <c r="T906" s="209"/>
      <c r="U906" s="209"/>
      <c r="V906" s="209"/>
      <c r="W906" s="209"/>
      <c r="X906" s="209"/>
      <c r="Y906" s="209"/>
      <c r="Z906" s="209"/>
      <c r="AA906" s="209"/>
      <c r="AB906" s="209"/>
    </row>
    <row r="907" spans="1:28" ht="15.75" customHeight="1">
      <c r="A907" s="209"/>
      <c r="B907" s="209"/>
      <c r="C907" s="209"/>
      <c r="D907" s="209"/>
      <c r="E907" s="209"/>
      <c r="F907" s="209"/>
      <c r="G907" s="209"/>
      <c r="H907" s="209"/>
      <c r="I907" s="209"/>
      <c r="J907" s="209"/>
      <c r="K907" s="209"/>
      <c r="L907" s="209"/>
      <c r="M907" s="209"/>
      <c r="N907" s="209"/>
      <c r="O907" s="209"/>
      <c r="P907" s="209"/>
      <c r="Q907" s="209"/>
      <c r="R907" s="209"/>
      <c r="S907" s="209"/>
      <c r="T907" s="209"/>
      <c r="U907" s="209"/>
      <c r="V907" s="209"/>
      <c r="W907" s="209"/>
      <c r="X907" s="209"/>
      <c r="Y907" s="209"/>
      <c r="Z907" s="209"/>
      <c r="AA907" s="209"/>
      <c r="AB907" s="209"/>
    </row>
    <row r="908" spans="1:28" ht="15.75" customHeight="1">
      <c r="A908" s="209"/>
      <c r="B908" s="209"/>
      <c r="C908" s="209"/>
      <c r="D908" s="209"/>
      <c r="E908" s="209"/>
      <c r="F908" s="209"/>
      <c r="G908" s="209"/>
      <c r="H908" s="209"/>
      <c r="I908" s="209"/>
      <c r="J908" s="209"/>
      <c r="K908" s="209"/>
      <c r="L908" s="209"/>
      <c r="M908" s="209"/>
      <c r="N908" s="209"/>
      <c r="O908" s="209"/>
      <c r="P908" s="209"/>
      <c r="Q908" s="209"/>
      <c r="R908" s="209"/>
      <c r="S908" s="209"/>
      <c r="T908" s="209"/>
      <c r="U908" s="209"/>
      <c r="V908" s="209"/>
      <c r="W908" s="209"/>
      <c r="X908" s="209"/>
      <c r="Y908" s="209"/>
      <c r="Z908" s="209"/>
      <c r="AA908" s="209"/>
      <c r="AB908" s="209"/>
    </row>
    <row r="909" spans="1:28" ht="15.75" customHeight="1">
      <c r="A909" s="209"/>
      <c r="B909" s="209"/>
      <c r="C909" s="209"/>
      <c r="D909" s="209"/>
      <c r="E909" s="209"/>
      <c r="F909" s="209"/>
      <c r="G909" s="209"/>
      <c r="H909" s="209"/>
      <c r="I909" s="209"/>
      <c r="J909" s="209"/>
      <c r="K909" s="209"/>
      <c r="L909" s="209"/>
      <c r="M909" s="209"/>
      <c r="N909" s="209"/>
      <c r="O909" s="209"/>
      <c r="P909" s="209"/>
      <c r="Q909" s="209"/>
      <c r="R909" s="209"/>
      <c r="S909" s="209"/>
      <c r="T909" s="209"/>
      <c r="U909" s="209"/>
      <c r="V909" s="209"/>
      <c r="W909" s="209"/>
      <c r="X909" s="209"/>
      <c r="Y909" s="209"/>
      <c r="Z909" s="209"/>
      <c r="AA909" s="209"/>
      <c r="AB909" s="209"/>
    </row>
    <row r="910" spans="1:28" ht="15.75" customHeight="1">
      <c r="A910" s="209"/>
      <c r="B910" s="209"/>
      <c r="C910" s="209"/>
      <c r="D910" s="209"/>
      <c r="E910" s="209"/>
      <c r="F910" s="209"/>
      <c r="G910" s="209"/>
      <c r="H910" s="209"/>
      <c r="I910" s="209"/>
      <c r="J910" s="209"/>
      <c r="K910" s="209"/>
      <c r="L910" s="209"/>
      <c r="M910" s="209"/>
      <c r="N910" s="209"/>
      <c r="O910" s="209"/>
      <c r="P910" s="209"/>
      <c r="Q910" s="209"/>
      <c r="R910" s="209"/>
      <c r="S910" s="209"/>
      <c r="T910" s="209"/>
      <c r="U910" s="209"/>
      <c r="V910" s="209"/>
      <c r="W910" s="209"/>
      <c r="X910" s="209"/>
      <c r="Y910" s="209"/>
      <c r="Z910" s="209"/>
      <c r="AA910" s="209"/>
      <c r="AB910" s="209"/>
    </row>
    <row r="911" spans="1:28" ht="15.75" customHeight="1">
      <c r="A911" s="209"/>
      <c r="B911" s="209"/>
      <c r="C911" s="209"/>
      <c r="D911" s="209"/>
      <c r="E911" s="209"/>
      <c r="F911" s="209"/>
      <c r="G911" s="209"/>
      <c r="H911" s="209"/>
      <c r="I911" s="209"/>
      <c r="J911" s="209"/>
      <c r="K911" s="209"/>
      <c r="L911" s="209"/>
      <c r="M911" s="209"/>
      <c r="N911" s="209"/>
      <c r="O911" s="209"/>
      <c r="P911" s="209"/>
      <c r="Q911" s="209"/>
      <c r="R911" s="209"/>
      <c r="S911" s="209"/>
      <c r="T911" s="209"/>
      <c r="U911" s="209"/>
      <c r="V911" s="209"/>
      <c r="W911" s="209"/>
      <c r="X911" s="209"/>
      <c r="Y911" s="209"/>
      <c r="Z911" s="209"/>
      <c r="AA911" s="209"/>
      <c r="AB911" s="209"/>
    </row>
    <row r="912" spans="1:28" ht="15.75" customHeight="1">
      <c r="A912" s="209"/>
      <c r="B912" s="209"/>
      <c r="C912" s="209"/>
      <c r="D912" s="209"/>
      <c r="E912" s="209"/>
      <c r="F912" s="209"/>
      <c r="G912" s="209"/>
      <c r="H912" s="209"/>
      <c r="I912" s="209"/>
      <c r="J912" s="209"/>
      <c r="K912" s="209"/>
      <c r="L912" s="209"/>
      <c r="M912" s="209"/>
      <c r="N912" s="209"/>
      <c r="O912" s="209"/>
      <c r="P912" s="209"/>
      <c r="Q912" s="209"/>
      <c r="R912" s="209"/>
      <c r="S912" s="209"/>
      <c r="T912" s="209"/>
      <c r="U912" s="209"/>
      <c r="V912" s="209"/>
      <c r="W912" s="209"/>
      <c r="X912" s="209"/>
      <c r="Y912" s="209"/>
      <c r="Z912" s="209"/>
      <c r="AA912" s="209"/>
      <c r="AB912" s="209"/>
    </row>
    <row r="913" spans="1:28" ht="15.75" customHeight="1">
      <c r="A913" s="209"/>
      <c r="B913" s="209"/>
      <c r="C913" s="209"/>
      <c r="D913" s="209"/>
      <c r="E913" s="209"/>
      <c r="F913" s="209"/>
      <c r="G913" s="209"/>
      <c r="H913" s="209"/>
      <c r="I913" s="209"/>
      <c r="J913" s="209"/>
      <c r="K913" s="209"/>
      <c r="L913" s="209"/>
      <c r="M913" s="209"/>
      <c r="N913" s="209"/>
      <c r="O913" s="209"/>
      <c r="P913" s="209"/>
      <c r="Q913" s="209"/>
      <c r="R913" s="209"/>
      <c r="S913" s="209"/>
      <c r="T913" s="209"/>
      <c r="U913" s="209"/>
      <c r="V913" s="209"/>
      <c r="W913" s="209"/>
      <c r="X913" s="209"/>
      <c r="Y913" s="209"/>
      <c r="Z913" s="209"/>
      <c r="AA913" s="209"/>
      <c r="AB913" s="209"/>
    </row>
    <row r="914" spans="1:28" ht="15.75" customHeight="1">
      <c r="A914" s="209"/>
      <c r="B914" s="209"/>
      <c r="C914" s="209"/>
      <c r="D914" s="209"/>
      <c r="E914" s="209"/>
      <c r="F914" s="209"/>
      <c r="G914" s="209"/>
      <c r="H914" s="209"/>
      <c r="I914" s="209"/>
      <c r="J914" s="209"/>
      <c r="K914" s="209"/>
      <c r="L914" s="209"/>
      <c r="M914" s="209"/>
      <c r="N914" s="209"/>
      <c r="O914" s="209"/>
      <c r="P914" s="209"/>
      <c r="Q914" s="209"/>
      <c r="R914" s="209"/>
      <c r="S914" s="209"/>
      <c r="T914" s="209"/>
      <c r="U914" s="209"/>
      <c r="V914" s="209"/>
      <c r="W914" s="209"/>
      <c r="X914" s="209"/>
      <c r="Y914" s="209"/>
      <c r="Z914" s="209"/>
      <c r="AA914" s="209"/>
      <c r="AB914" s="209"/>
    </row>
    <row r="915" spans="1:28" ht="15.75" customHeight="1">
      <c r="A915" s="209"/>
      <c r="B915" s="209"/>
      <c r="C915" s="209"/>
      <c r="D915" s="209"/>
      <c r="E915" s="209"/>
      <c r="F915" s="209"/>
      <c r="G915" s="209"/>
      <c r="H915" s="209"/>
      <c r="I915" s="209"/>
      <c r="J915" s="209"/>
      <c r="K915" s="209"/>
      <c r="L915" s="209"/>
      <c r="M915" s="209"/>
      <c r="N915" s="209"/>
      <c r="O915" s="209"/>
      <c r="P915" s="209"/>
      <c r="Q915" s="209"/>
      <c r="R915" s="209"/>
      <c r="S915" s="209"/>
      <c r="T915" s="209"/>
      <c r="U915" s="209"/>
      <c r="V915" s="209"/>
      <c r="W915" s="209"/>
      <c r="X915" s="209"/>
      <c r="Y915" s="209"/>
      <c r="Z915" s="209"/>
      <c r="AA915" s="209"/>
      <c r="AB915" s="209"/>
    </row>
    <row r="916" spans="1:28" ht="15.75" customHeight="1">
      <c r="A916" s="209"/>
      <c r="B916" s="209"/>
      <c r="C916" s="209"/>
      <c r="D916" s="209"/>
      <c r="E916" s="209"/>
      <c r="F916" s="209"/>
      <c r="G916" s="209"/>
      <c r="H916" s="209"/>
      <c r="I916" s="209"/>
      <c r="J916" s="209"/>
      <c r="K916" s="209"/>
      <c r="L916" s="209"/>
      <c r="M916" s="209"/>
      <c r="N916" s="209"/>
      <c r="O916" s="209"/>
      <c r="P916" s="209"/>
      <c r="Q916" s="209"/>
      <c r="R916" s="209"/>
      <c r="S916" s="209"/>
      <c r="T916" s="209"/>
      <c r="U916" s="209"/>
      <c r="V916" s="209"/>
      <c r="W916" s="209"/>
      <c r="X916" s="209"/>
      <c r="Y916" s="209"/>
      <c r="Z916" s="209"/>
      <c r="AA916" s="209"/>
      <c r="AB916" s="209"/>
    </row>
    <row r="917" spans="1:28" ht="15.75" customHeight="1">
      <c r="A917" s="209"/>
      <c r="B917" s="209"/>
      <c r="C917" s="209"/>
      <c r="D917" s="209"/>
      <c r="E917" s="209"/>
      <c r="F917" s="209"/>
      <c r="G917" s="209"/>
      <c r="H917" s="209"/>
      <c r="I917" s="209"/>
      <c r="J917" s="209"/>
      <c r="K917" s="209"/>
      <c r="L917" s="209"/>
      <c r="M917" s="209"/>
      <c r="N917" s="209"/>
      <c r="O917" s="209"/>
      <c r="P917" s="209"/>
      <c r="Q917" s="209"/>
      <c r="R917" s="209"/>
      <c r="S917" s="209"/>
      <c r="T917" s="209"/>
      <c r="U917" s="209"/>
      <c r="V917" s="209"/>
      <c r="W917" s="209"/>
      <c r="X917" s="209"/>
      <c r="Y917" s="209"/>
      <c r="Z917" s="209"/>
      <c r="AA917" s="209"/>
      <c r="AB917" s="209"/>
    </row>
    <row r="918" spans="1:28" ht="15.75" customHeight="1">
      <c r="A918" s="209"/>
      <c r="B918" s="209"/>
      <c r="C918" s="209"/>
      <c r="D918" s="209"/>
      <c r="E918" s="209"/>
      <c r="F918" s="209"/>
      <c r="G918" s="209"/>
      <c r="H918" s="209"/>
      <c r="I918" s="209"/>
      <c r="J918" s="209"/>
      <c r="K918" s="209"/>
      <c r="L918" s="209"/>
      <c r="M918" s="209"/>
      <c r="N918" s="209"/>
      <c r="O918" s="209"/>
      <c r="P918" s="209"/>
      <c r="Q918" s="209"/>
      <c r="R918" s="209"/>
      <c r="S918" s="209"/>
      <c r="T918" s="209"/>
      <c r="U918" s="209"/>
      <c r="V918" s="209"/>
      <c r="W918" s="209"/>
      <c r="X918" s="209"/>
      <c r="Y918" s="209"/>
      <c r="Z918" s="209"/>
      <c r="AA918" s="209"/>
      <c r="AB918" s="209"/>
    </row>
    <row r="919" spans="1:28" ht="15.75" customHeight="1">
      <c r="A919" s="209"/>
      <c r="B919" s="209"/>
      <c r="C919" s="209"/>
      <c r="D919" s="209"/>
      <c r="E919" s="209"/>
      <c r="F919" s="209"/>
      <c r="G919" s="209"/>
      <c r="H919" s="209"/>
      <c r="I919" s="209"/>
      <c r="J919" s="209"/>
      <c r="K919" s="209"/>
      <c r="L919" s="209"/>
      <c r="M919" s="209"/>
      <c r="N919" s="209"/>
      <c r="O919" s="209"/>
      <c r="P919" s="209"/>
      <c r="Q919" s="209"/>
      <c r="R919" s="209"/>
      <c r="S919" s="209"/>
      <c r="T919" s="209"/>
      <c r="U919" s="209"/>
      <c r="V919" s="209"/>
      <c r="W919" s="209"/>
      <c r="X919" s="209"/>
      <c r="Y919" s="209"/>
      <c r="Z919" s="209"/>
      <c r="AA919" s="209"/>
      <c r="AB919" s="209"/>
    </row>
    <row r="920" spans="1:28" ht="15.75" customHeight="1">
      <c r="A920" s="209"/>
      <c r="B920" s="209"/>
      <c r="C920" s="209"/>
      <c r="D920" s="209"/>
      <c r="E920" s="209"/>
      <c r="F920" s="209"/>
      <c r="G920" s="209"/>
      <c r="H920" s="209"/>
      <c r="I920" s="209"/>
      <c r="J920" s="209"/>
      <c r="K920" s="209"/>
      <c r="L920" s="209"/>
      <c r="M920" s="209"/>
      <c r="N920" s="209"/>
      <c r="O920" s="209"/>
      <c r="P920" s="209"/>
      <c r="Q920" s="209"/>
      <c r="R920" s="209"/>
      <c r="S920" s="209"/>
      <c r="T920" s="209"/>
      <c r="U920" s="209"/>
      <c r="V920" s="209"/>
      <c r="W920" s="209"/>
      <c r="X920" s="209"/>
      <c r="Y920" s="209"/>
      <c r="Z920" s="209"/>
      <c r="AA920" s="209"/>
      <c r="AB920" s="209"/>
    </row>
    <row r="921" spans="1:28" ht="15.75" customHeight="1">
      <c r="A921" s="209"/>
      <c r="B921" s="209"/>
      <c r="C921" s="209"/>
      <c r="D921" s="209"/>
      <c r="E921" s="209"/>
      <c r="F921" s="209"/>
      <c r="G921" s="209"/>
      <c r="H921" s="209"/>
      <c r="I921" s="209"/>
      <c r="J921" s="209"/>
      <c r="K921" s="209"/>
      <c r="L921" s="209"/>
      <c r="M921" s="209"/>
      <c r="N921" s="209"/>
      <c r="O921" s="209"/>
      <c r="P921" s="209"/>
      <c r="Q921" s="209"/>
      <c r="R921" s="209"/>
      <c r="S921" s="209"/>
      <c r="T921" s="209"/>
      <c r="U921" s="209"/>
      <c r="V921" s="209"/>
      <c r="W921" s="209"/>
      <c r="X921" s="209"/>
      <c r="Y921" s="209"/>
      <c r="Z921" s="209"/>
      <c r="AA921" s="209"/>
      <c r="AB921" s="209"/>
    </row>
    <row r="922" spans="1:28" ht="15.75" customHeight="1">
      <c r="A922" s="209"/>
      <c r="B922" s="209"/>
      <c r="C922" s="209"/>
      <c r="D922" s="209"/>
      <c r="E922" s="209"/>
      <c r="F922" s="209"/>
      <c r="G922" s="209"/>
      <c r="H922" s="209"/>
      <c r="I922" s="209"/>
      <c r="J922" s="209"/>
      <c r="K922" s="209"/>
      <c r="L922" s="209"/>
      <c r="M922" s="209"/>
      <c r="N922" s="209"/>
      <c r="O922" s="209"/>
      <c r="P922" s="209"/>
      <c r="Q922" s="209"/>
      <c r="R922" s="209"/>
      <c r="S922" s="209"/>
      <c r="T922" s="209"/>
      <c r="U922" s="209"/>
      <c r="V922" s="209"/>
      <c r="W922" s="209"/>
      <c r="X922" s="209"/>
      <c r="Y922" s="209"/>
      <c r="Z922" s="209"/>
      <c r="AA922" s="209"/>
      <c r="AB922" s="209"/>
    </row>
    <row r="923" spans="1:28" ht="15.75" customHeight="1">
      <c r="A923" s="209"/>
      <c r="B923" s="209"/>
      <c r="C923" s="209"/>
      <c r="D923" s="209"/>
      <c r="E923" s="209"/>
      <c r="F923" s="209"/>
      <c r="G923" s="209"/>
      <c r="H923" s="209"/>
      <c r="I923" s="209"/>
      <c r="J923" s="209"/>
      <c r="K923" s="209"/>
      <c r="L923" s="209"/>
      <c r="M923" s="209"/>
      <c r="N923" s="209"/>
      <c r="O923" s="209"/>
      <c r="P923" s="209"/>
      <c r="Q923" s="209"/>
      <c r="R923" s="209"/>
      <c r="S923" s="209"/>
      <c r="T923" s="209"/>
      <c r="U923" s="209"/>
      <c r="V923" s="209"/>
      <c r="W923" s="209"/>
      <c r="X923" s="209"/>
      <c r="Y923" s="209"/>
      <c r="Z923" s="209"/>
      <c r="AA923" s="209"/>
      <c r="AB923" s="209"/>
    </row>
    <row r="924" spans="1:28" ht="15.75" customHeight="1">
      <c r="A924" s="209"/>
      <c r="B924" s="209"/>
      <c r="C924" s="209"/>
      <c r="D924" s="209"/>
      <c r="E924" s="209"/>
      <c r="F924" s="209"/>
      <c r="G924" s="209"/>
      <c r="H924" s="209"/>
      <c r="I924" s="209"/>
      <c r="J924" s="209"/>
      <c r="K924" s="209"/>
      <c r="L924" s="209"/>
      <c r="M924" s="209"/>
      <c r="N924" s="209"/>
      <c r="O924" s="209"/>
      <c r="P924" s="209"/>
      <c r="Q924" s="209"/>
      <c r="R924" s="209"/>
      <c r="S924" s="209"/>
      <c r="T924" s="209"/>
      <c r="U924" s="209"/>
      <c r="V924" s="209"/>
      <c r="W924" s="209"/>
      <c r="X924" s="209"/>
      <c r="Y924" s="209"/>
      <c r="Z924" s="209"/>
      <c r="AA924" s="209"/>
      <c r="AB924" s="209"/>
    </row>
    <row r="925" spans="1:28" ht="15.75" customHeight="1">
      <c r="A925" s="209"/>
      <c r="B925" s="209"/>
      <c r="C925" s="209"/>
      <c r="D925" s="209"/>
      <c r="E925" s="209"/>
      <c r="F925" s="209"/>
      <c r="G925" s="209"/>
      <c r="H925" s="209"/>
      <c r="I925" s="209"/>
      <c r="J925" s="209"/>
      <c r="K925" s="209"/>
      <c r="L925" s="209"/>
      <c r="M925" s="209"/>
      <c r="N925" s="209"/>
      <c r="O925" s="209"/>
      <c r="P925" s="209"/>
      <c r="Q925" s="209"/>
      <c r="R925" s="209"/>
      <c r="S925" s="209"/>
      <c r="T925" s="209"/>
      <c r="U925" s="209"/>
      <c r="V925" s="209"/>
      <c r="W925" s="209"/>
      <c r="X925" s="209"/>
      <c r="Y925" s="209"/>
      <c r="Z925" s="209"/>
      <c r="AA925" s="209"/>
      <c r="AB925" s="209"/>
    </row>
    <row r="926" spans="1:28" ht="15.75" customHeight="1">
      <c r="A926" s="209"/>
      <c r="B926" s="209"/>
      <c r="C926" s="209"/>
      <c r="D926" s="209"/>
      <c r="E926" s="209"/>
      <c r="F926" s="209"/>
      <c r="G926" s="209"/>
      <c r="H926" s="209"/>
      <c r="I926" s="209"/>
      <c r="J926" s="209"/>
      <c r="K926" s="209"/>
      <c r="L926" s="209"/>
      <c r="M926" s="209"/>
      <c r="N926" s="209"/>
      <c r="O926" s="209"/>
      <c r="P926" s="209"/>
      <c r="Q926" s="209"/>
      <c r="R926" s="209"/>
      <c r="S926" s="209"/>
      <c r="T926" s="209"/>
      <c r="U926" s="209"/>
      <c r="V926" s="209"/>
      <c r="W926" s="209"/>
      <c r="X926" s="209"/>
      <c r="Y926" s="209"/>
      <c r="Z926" s="209"/>
      <c r="AA926" s="209"/>
      <c r="AB926" s="209"/>
    </row>
    <row r="927" spans="1:28" ht="15.75" customHeight="1">
      <c r="A927" s="209"/>
      <c r="B927" s="209"/>
      <c r="C927" s="209"/>
      <c r="D927" s="209"/>
      <c r="E927" s="209"/>
      <c r="F927" s="209"/>
      <c r="G927" s="209"/>
      <c r="H927" s="209"/>
      <c r="I927" s="209"/>
      <c r="J927" s="209"/>
      <c r="K927" s="209"/>
      <c r="L927" s="209"/>
      <c r="M927" s="209"/>
      <c r="N927" s="209"/>
      <c r="O927" s="209"/>
      <c r="P927" s="209"/>
      <c r="Q927" s="209"/>
      <c r="R927" s="209"/>
      <c r="S927" s="209"/>
      <c r="T927" s="209"/>
      <c r="U927" s="209"/>
      <c r="V927" s="209"/>
      <c r="W927" s="209"/>
      <c r="X927" s="209"/>
      <c r="Y927" s="209"/>
      <c r="Z927" s="209"/>
      <c r="AA927" s="209"/>
      <c r="AB927" s="209"/>
    </row>
    <row r="928" spans="1:28" ht="15.75" customHeight="1">
      <c r="A928" s="209"/>
      <c r="B928" s="209"/>
      <c r="C928" s="209"/>
      <c r="D928" s="209"/>
      <c r="E928" s="209"/>
      <c r="F928" s="209"/>
      <c r="G928" s="209"/>
      <c r="H928" s="209"/>
      <c r="I928" s="209"/>
      <c r="J928" s="209"/>
      <c r="K928" s="209"/>
      <c r="L928" s="209"/>
      <c r="M928" s="209"/>
      <c r="N928" s="209"/>
      <c r="O928" s="209"/>
      <c r="P928" s="209"/>
      <c r="Q928" s="209"/>
      <c r="R928" s="209"/>
      <c r="S928" s="209"/>
      <c r="T928" s="209"/>
      <c r="U928" s="209"/>
      <c r="V928" s="209"/>
      <c r="W928" s="209"/>
      <c r="X928" s="209"/>
      <c r="Y928" s="209"/>
      <c r="Z928" s="209"/>
      <c r="AA928" s="209"/>
      <c r="AB928" s="209"/>
    </row>
    <row r="929" spans="1:28" ht="15.75" customHeight="1">
      <c r="A929" s="209"/>
      <c r="B929" s="209"/>
      <c r="C929" s="209"/>
      <c r="D929" s="209"/>
      <c r="E929" s="209"/>
      <c r="F929" s="209"/>
      <c r="G929" s="209"/>
      <c r="H929" s="209"/>
      <c r="I929" s="209"/>
      <c r="J929" s="209"/>
      <c r="K929" s="209"/>
      <c r="L929" s="209"/>
      <c r="M929" s="209"/>
      <c r="N929" s="209"/>
      <c r="O929" s="209"/>
      <c r="P929" s="209"/>
      <c r="Q929" s="209"/>
      <c r="R929" s="209"/>
      <c r="S929" s="209"/>
      <c r="T929" s="209"/>
      <c r="U929" s="209"/>
      <c r="V929" s="209"/>
      <c r="W929" s="209"/>
      <c r="X929" s="209"/>
      <c r="Y929" s="209"/>
      <c r="Z929" s="209"/>
      <c r="AA929" s="209"/>
      <c r="AB929" s="209"/>
    </row>
    <row r="930" spans="1:28" ht="15.75" customHeight="1">
      <c r="A930" s="209"/>
      <c r="B930" s="209"/>
      <c r="C930" s="209"/>
      <c r="D930" s="209"/>
      <c r="E930" s="209"/>
      <c r="F930" s="209"/>
      <c r="G930" s="209"/>
      <c r="H930" s="209"/>
      <c r="I930" s="209"/>
      <c r="J930" s="209"/>
      <c r="K930" s="209"/>
      <c r="L930" s="209"/>
      <c r="M930" s="209"/>
      <c r="N930" s="209"/>
      <c r="O930" s="209"/>
      <c r="P930" s="209"/>
      <c r="Q930" s="209"/>
      <c r="R930" s="209"/>
      <c r="S930" s="209"/>
      <c r="T930" s="209"/>
      <c r="U930" s="209"/>
      <c r="V930" s="209"/>
      <c r="W930" s="209"/>
      <c r="X930" s="209"/>
      <c r="Y930" s="209"/>
      <c r="Z930" s="209"/>
      <c r="AA930" s="209"/>
      <c r="AB930" s="209"/>
    </row>
    <row r="931" spans="1:28" ht="15.75" customHeight="1">
      <c r="A931" s="209"/>
      <c r="B931" s="209"/>
      <c r="C931" s="209"/>
      <c r="D931" s="209"/>
      <c r="E931" s="209"/>
      <c r="F931" s="209"/>
      <c r="G931" s="209"/>
      <c r="H931" s="209"/>
      <c r="I931" s="209"/>
      <c r="J931" s="209"/>
      <c r="K931" s="209"/>
      <c r="L931" s="209"/>
      <c r="M931" s="209"/>
      <c r="N931" s="209"/>
      <c r="O931" s="209"/>
      <c r="P931" s="209"/>
      <c r="Q931" s="209"/>
      <c r="R931" s="209"/>
      <c r="S931" s="209"/>
      <c r="T931" s="209"/>
      <c r="U931" s="209"/>
      <c r="V931" s="209"/>
      <c r="W931" s="209"/>
      <c r="X931" s="209"/>
      <c r="Y931" s="209"/>
      <c r="Z931" s="209"/>
      <c r="AA931" s="209"/>
      <c r="AB931" s="209"/>
    </row>
    <row r="932" spans="1:28" ht="15.75" customHeight="1">
      <c r="A932" s="209"/>
      <c r="B932" s="209"/>
      <c r="C932" s="209"/>
      <c r="D932" s="209"/>
      <c r="E932" s="209"/>
      <c r="F932" s="209"/>
      <c r="G932" s="209"/>
      <c r="H932" s="209"/>
      <c r="I932" s="209"/>
      <c r="J932" s="209"/>
      <c r="K932" s="209"/>
      <c r="L932" s="209"/>
      <c r="M932" s="209"/>
      <c r="N932" s="209"/>
      <c r="O932" s="209"/>
      <c r="P932" s="209"/>
      <c r="Q932" s="209"/>
      <c r="R932" s="209"/>
      <c r="S932" s="209"/>
      <c r="T932" s="209"/>
      <c r="U932" s="209"/>
      <c r="V932" s="209"/>
      <c r="W932" s="209"/>
      <c r="X932" s="209"/>
      <c r="Y932" s="209"/>
      <c r="Z932" s="209"/>
      <c r="AA932" s="209"/>
      <c r="AB932" s="209"/>
    </row>
    <row r="933" spans="1:28" ht="15.75" customHeight="1">
      <c r="A933" s="209"/>
      <c r="B933" s="209"/>
      <c r="C933" s="209"/>
      <c r="D933" s="209"/>
      <c r="E933" s="209"/>
      <c r="F933" s="209"/>
      <c r="G933" s="209"/>
      <c r="H933" s="209"/>
      <c r="I933" s="209"/>
      <c r="J933" s="209"/>
      <c r="K933" s="209"/>
      <c r="L933" s="209"/>
      <c r="M933" s="209"/>
      <c r="N933" s="209"/>
      <c r="O933" s="209"/>
      <c r="P933" s="209"/>
      <c r="Q933" s="209"/>
      <c r="R933" s="209"/>
      <c r="S933" s="209"/>
      <c r="T933" s="209"/>
      <c r="U933" s="209"/>
      <c r="V933" s="209"/>
      <c r="W933" s="209"/>
      <c r="X933" s="209"/>
      <c r="Y933" s="209"/>
      <c r="Z933" s="209"/>
      <c r="AA933" s="209"/>
      <c r="AB933" s="209"/>
    </row>
    <row r="934" spans="1:28" ht="15.75" customHeight="1">
      <c r="A934" s="209"/>
      <c r="B934" s="209"/>
      <c r="C934" s="209"/>
      <c r="D934" s="209"/>
      <c r="E934" s="209"/>
      <c r="F934" s="209"/>
      <c r="G934" s="209"/>
      <c r="H934" s="209"/>
      <c r="I934" s="209"/>
      <c r="J934" s="209"/>
      <c r="K934" s="209"/>
      <c r="L934" s="209"/>
      <c r="M934" s="209"/>
      <c r="N934" s="209"/>
      <c r="O934" s="209"/>
      <c r="P934" s="209"/>
      <c r="Q934" s="209"/>
      <c r="R934" s="209"/>
      <c r="S934" s="209"/>
      <c r="T934" s="209"/>
      <c r="U934" s="209"/>
      <c r="V934" s="209"/>
      <c r="W934" s="209"/>
      <c r="X934" s="209"/>
      <c r="Y934" s="209"/>
      <c r="Z934" s="209"/>
      <c r="AA934" s="209"/>
      <c r="AB934" s="209"/>
    </row>
    <row r="935" spans="1:28" ht="15.75" customHeight="1">
      <c r="A935" s="209"/>
      <c r="B935" s="209"/>
      <c r="C935" s="209"/>
      <c r="D935" s="209"/>
      <c r="E935" s="209"/>
      <c r="F935" s="209"/>
      <c r="G935" s="209"/>
      <c r="H935" s="209"/>
      <c r="I935" s="209"/>
      <c r="J935" s="209"/>
      <c r="K935" s="209"/>
      <c r="L935" s="209"/>
      <c r="M935" s="209"/>
      <c r="N935" s="209"/>
      <c r="O935" s="209"/>
      <c r="P935" s="209"/>
      <c r="Q935" s="209"/>
      <c r="R935" s="209"/>
      <c r="S935" s="209"/>
      <c r="T935" s="209"/>
      <c r="U935" s="209"/>
      <c r="V935" s="209"/>
      <c r="W935" s="209"/>
      <c r="X935" s="209"/>
      <c r="Y935" s="209"/>
      <c r="Z935" s="209"/>
      <c r="AA935" s="209"/>
      <c r="AB935" s="209"/>
    </row>
    <row r="936" spans="1:28" ht="15.75" customHeight="1">
      <c r="A936" s="209"/>
      <c r="B936" s="209"/>
      <c r="C936" s="209"/>
      <c r="D936" s="209"/>
      <c r="E936" s="209"/>
      <c r="F936" s="209"/>
      <c r="G936" s="209"/>
      <c r="H936" s="209"/>
      <c r="I936" s="209"/>
      <c r="J936" s="209"/>
      <c r="K936" s="209"/>
      <c r="L936" s="209"/>
      <c r="M936" s="209"/>
      <c r="N936" s="209"/>
      <c r="O936" s="209"/>
      <c r="P936" s="209"/>
      <c r="Q936" s="209"/>
      <c r="R936" s="209"/>
      <c r="S936" s="209"/>
      <c r="T936" s="209"/>
      <c r="U936" s="209"/>
      <c r="V936" s="209"/>
      <c r="W936" s="209"/>
      <c r="X936" s="209"/>
      <c r="Y936" s="209"/>
      <c r="Z936" s="209"/>
      <c r="AA936" s="209"/>
      <c r="AB936" s="209"/>
    </row>
    <row r="937" spans="1:28" ht="15.75" customHeight="1">
      <c r="A937" s="209"/>
      <c r="B937" s="209"/>
      <c r="C937" s="209"/>
      <c r="D937" s="209"/>
      <c r="E937" s="209"/>
      <c r="F937" s="209"/>
      <c r="G937" s="209"/>
      <c r="H937" s="209"/>
      <c r="I937" s="209"/>
      <c r="J937" s="209"/>
      <c r="K937" s="209"/>
      <c r="L937" s="209"/>
      <c r="M937" s="209"/>
      <c r="N937" s="209"/>
      <c r="O937" s="209"/>
      <c r="P937" s="209"/>
      <c r="Q937" s="209"/>
      <c r="R937" s="209"/>
      <c r="S937" s="209"/>
      <c r="T937" s="209"/>
      <c r="U937" s="209"/>
      <c r="V937" s="209"/>
      <c r="W937" s="209"/>
      <c r="X937" s="209"/>
      <c r="Y937" s="209"/>
      <c r="Z937" s="209"/>
      <c r="AA937" s="209"/>
      <c r="AB937" s="209"/>
    </row>
    <row r="938" spans="1:28" ht="15.75" customHeight="1">
      <c r="A938" s="209"/>
      <c r="B938" s="209"/>
      <c r="C938" s="209"/>
      <c r="D938" s="209"/>
      <c r="E938" s="209"/>
      <c r="F938" s="209"/>
      <c r="G938" s="209"/>
      <c r="H938" s="209"/>
      <c r="I938" s="209"/>
      <c r="J938" s="209"/>
      <c r="K938" s="209"/>
      <c r="L938" s="209"/>
      <c r="M938" s="209"/>
      <c r="N938" s="209"/>
      <c r="O938" s="209"/>
      <c r="P938" s="209"/>
      <c r="Q938" s="209"/>
      <c r="R938" s="209"/>
      <c r="S938" s="209"/>
      <c r="T938" s="209"/>
      <c r="U938" s="209"/>
      <c r="V938" s="209"/>
      <c r="W938" s="209"/>
      <c r="X938" s="209"/>
      <c r="Y938" s="209"/>
      <c r="Z938" s="209"/>
      <c r="AA938" s="209"/>
      <c r="AB938" s="209"/>
    </row>
    <row r="939" spans="1:28" ht="15.75" customHeight="1">
      <c r="A939" s="209"/>
      <c r="B939" s="209"/>
      <c r="C939" s="209"/>
      <c r="D939" s="209"/>
      <c r="E939" s="209"/>
      <c r="F939" s="209"/>
      <c r="G939" s="209"/>
      <c r="H939" s="209"/>
      <c r="I939" s="209"/>
      <c r="J939" s="209"/>
      <c r="K939" s="209"/>
      <c r="L939" s="209"/>
      <c r="M939" s="209"/>
      <c r="N939" s="209"/>
      <c r="O939" s="209"/>
      <c r="P939" s="209"/>
      <c r="Q939" s="209"/>
      <c r="R939" s="209"/>
      <c r="S939" s="209"/>
      <c r="T939" s="209"/>
      <c r="U939" s="209"/>
      <c r="V939" s="209"/>
      <c r="W939" s="209"/>
      <c r="X939" s="209"/>
      <c r="Y939" s="209"/>
      <c r="Z939" s="209"/>
      <c r="AA939" s="209"/>
      <c r="AB939" s="209"/>
    </row>
    <row r="940" spans="1:28" ht="15.75" customHeight="1">
      <c r="A940" s="209"/>
      <c r="B940" s="209"/>
      <c r="C940" s="209"/>
      <c r="D940" s="209"/>
      <c r="E940" s="209"/>
      <c r="F940" s="209"/>
      <c r="G940" s="209"/>
      <c r="H940" s="209"/>
      <c r="I940" s="209"/>
      <c r="J940" s="209"/>
      <c r="K940" s="209"/>
      <c r="L940" s="209"/>
      <c r="M940" s="209"/>
      <c r="N940" s="209"/>
      <c r="O940" s="209"/>
      <c r="P940" s="209"/>
      <c r="Q940" s="209"/>
      <c r="R940" s="209"/>
      <c r="S940" s="209"/>
      <c r="T940" s="209"/>
      <c r="U940" s="209"/>
      <c r="V940" s="209"/>
      <c r="W940" s="209"/>
      <c r="X940" s="209"/>
      <c r="Y940" s="209"/>
      <c r="Z940" s="209"/>
      <c r="AA940" s="209"/>
      <c r="AB940" s="209"/>
    </row>
    <row r="941" spans="1:28" ht="15.75" customHeight="1">
      <c r="A941" s="209"/>
      <c r="B941" s="209"/>
      <c r="C941" s="209"/>
      <c r="D941" s="209"/>
      <c r="E941" s="209"/>
      <c r="F941" s="209"/>
      <c r="G941" s="209"/>
      <c r="H941" s="209"/>
      <c r="I941" s="209"/>
      <c r="J941" s="209"/>
      <c r="K941" s="209"/>
      <c r="L941" s="209"/>
      <c r="M941" s="209"/>
      <c r="N941" s="209"/>
      <c r="O941" s="209"/>
      <c r="P941" s="209"/>
      <c r="Q941" s="209"/>
      <c r="R941" s="209"/>
      <c r="S941" s="209"/>
      <c r="T941" s="209"/>
      <c r="U941" s="209"/>
      <c r="V941" s="209"/>
      <c r="W941" s="209"/>
      <c r="X941" s="209"/>
      <c r="Y941" s="209"/>
      <c r="Z941" s="209"/>
      <c r="AA941" s="209"/>
      <c r="AB941" s="209"/>
    </row>
    <row r="942" spans="1:28" ht="15.75" customHeight="1">
      <c r="A942" s="209"/>
      <c r="B942" s="209"/>
      <c r="C942" s="209"/>
      <c r="D942" s="209"/>
      <c r="E942" s="209"/>
      <c r="F942" s="209"/>
      <c r="G942" s="209"/>
      <c r="H942" s="209"/>
      <c r="I942" s="209"/>
      <c r="J942" s="209"/>
      <c r="K942" s="209"/>
      <c r="L942" s="209"/>
      <c r="M942" s="209"/>
      <c r="N942" s="209"/>
      <c r="O942" s="209"/>
      <c r="P942" s="209"/>
      <c r="Q942" s="209"/>
      <c r="R942" s="209"/>
      <c r="S942" s="209"/>
      <c r="T942" s="209"/>
      <c r="U942" s="209"/>
      <c r="V942" s="209"/>
      <c r="W942" s="209"/>
      <c r="X942" s="209"/>
      <c r="Y942" s="209"/>
      <c r="Z942" s="209"/>
      <c r="AA942" s="209"/>
      <c r="AB942" s="209"/>
    </row>
    <row r="943" spans="1:28" ht="15.75" customHeight="1">
      <c r="A943" s="209"/>
      <c r="B943" s="209"/>
      <c r="C943" s="209"/>
      <c r="D943" s="209"/>
      <c r="E943" s="209"/>
      <c r="F943" s="209"/>
      <c r="G943" s="209"/>
      <c r="H943" s="209"/>
      <c r="I943" s="209"/>
      <c r="J943" s="209"/>
      <c r="K943" s="209"/>
      <c r="L943" s="209"/>
      <c r="M943" s="209"/>
      <c r="N943" s="209"/>
      <c r="O943" s="209"/>
      <c r="P943" s="209"/>
      <c r="Q943" s="209"/>
      <c r="R943" s="209"/>
      <c r="S943" s="209"/>
      <c r="T943" s="209"/>
      <c r="U943" s="209"/>
      <c r="V943" s="209"/>
      <c r="W943" s="209"/>
      <c r="X943" s="209"/>
      <c r="Y943" s="209"/>
      <c r="Z943" s="209"/>
      <c r="AA943" s="209"/>
      <c r="AB943" s="209"/>
    </row>
    <row r="944" spans="1:28" ht="15.75" customHeight="1">
      <c r="A944" s="209"/>
      <c r="B944" s="209"/>
      <c r="C944" s="209"/>
      <c r="D944" s="209"/>
      <c r="E944" s="209"/>
      <c r="F944" s="209"/>
      <c r="G944" s="209"/>
      <c r="H944" s="209"/>
      <c r="I944" s="209"/>
      <c r="J944" s="209"/>
      <c r="K944" s="209"/>
      <c r="L944" s="209"/>
      <c r="M944" s="209"/>
      <c r="N944" s="209"/>
      <c r="O944" s="209"/>
      <c r="P944" s="209"/>
      <c r="Q944" s="209"/>
      <c r="R944" s="209"/>
      <c r="S944" s="209"/>
      <c r="T944" s="209"/>
      <c r="U944" s="209"/>
      <c r="V944" s="209"/>
      <c r="W944" s="209"/>
      <c r="X944" s="209"/>
      <c r="Y944" s="209"/>
      <c r="Z944" s="209"/>
      <c r="AA944" s="209"/>
      <c r="AB944" s="209"/>
    </row>
    <row r="945" spans="1:28" ht="15.75" customHeight="1">
      <c r="A945" s="209"/>
      <c r="B945" s="209"/>
      <c r="C945" s="209"/>
      <c r="D945" s="209"/>
      <c r="E945" s="209"/>
      <c r="F945" s="209"/>
      <c r="G945" s="209"/>
      <c r="H945" s="209"/>
      <c r="I945" s="209"/>
      <c r="J945" s="209"/>
      <c r="K945" s="209"/>
      <c r="L945" s="209"/>
      <c r="M945" s="209"/>
      <c r="N945" s="209"/>
      <c r="O945" s="209"/>
      <c r="P945" s="209"/>
      <c r="Q945" s="209"/>
      <c r="R945" s="209"/>
      <c r="S945" s="209"/>
      <c r="T945" s="209"/>
      <c r="U945" s="209"/>
      <c r="V945" s="209"/>
      <c r="W945" s="209"/>
      <c r="X945" s="209"/>
      <c r="Y945" s="209"/>
      <c r="Z945" s="209"/>
      <c r="AA945" s="209"/>
      <c r="AB945" s="209"/>
    </row>
    <row r="946" spans="1:28" ht="15.75" customHeight="1">
      <c r="A946" s="209"/>
      <c r="B946" s="209"/>
      <c r="C946" s="209"/>
      <c r="D946" s="209"/>
      <c r="E946" s="209"/>
      <c r="F946" s="209"/>
      <c r="G946" s="209"/>
      <c r="H946" s="209"/>
      <c r="I946" s="209"/>
      <c r="J946" s="209"/>
      <c r="K946" s="209"/>
      <c r="L946" s="209"/>
      <c r="M946" s="209"/>
      <c r="N946" s="209"/>
      <c r="O946" s="209"/>
      <c r="P946" s="209"/>
      <c r="Q946" s="209"/>
      <c r="R946" s="209"/>
      <c r="S946" s="209"/>
      <c r="T946" s="209"/>
      <c r="U946" s="209"/>
      <c r="V946" s="209"/>
      <c r="W946" s="209"/>
      <c r="X946" s="209"/>
      <c r="Y946" s="209"/>
      <c r="Z946" s="209"/>
      <c r="AA946" s="209"/>
      <c r="AB946" s="209"/>
    </row>
    <row r="947" spans="1:28" ht="15.75" customHeight="1">
      <c r="A947" s="209"/>
      <c r="B947" s="209"/>
      <c r="C947" s="209"/>
      <c r="D947" s="209"/>
      <c r="E947" s="209"/>
      <c r="F947" s="209"/>
      <c r="G947" s="209"/>
      <c r="H947" s="209"/>
      <c r="I947" s="209"/>
      <c r="J947" s="209"/>
      <c r="K947" s="209"/>
      <c r="L947" s="209"/>
      <c r="M947" s="209"/>
      <c r="N947" s="209"/>
      <c r="O947" s="209"/>
      <c r="P947" s="209"/>
      <c r="Q947" s="209"/>
      <c r="R947" s="209"/>
      <c r="S947" s="209"/>
      <c r="T947" s="209"/>
      <c r="U947" s="209"/>
      <c r="V947" s="209"/>
      <c r="W947" s="209"/>
      <c r="X947" s="209"/>
      <c r="Y947" s="209"/>
      <c r="Z947" s="209"/>
      <c r="AA947" s="209"/>
      <c r="AB947" s="209"/>
    </row>
    <row r="948" spans="1:28" ht="15.75" customHeight="1">
      <c r="A948" s="209"/>
      <c r="B948" s="209"/>
      <c r="C948" s="209"/>
      <c r="D948" s="209"/>
      <c r="E948" s="209"/>
      <c r="F948" s="209"/>
      <c r="G948" s="209"/>
      <c r="H948" s="209"/>
      <c r="I948" s="209"/>
      <c r="J948" s="209"/>
      <c r="K948" s="209"/>
      <c r="L948" s="209"/>
      <c r="M948" s="209"/>
      <c r="N948" s="209"/>
      <c r="O948" s="209"/>
      <c r="P948" s="209"/>
      <c r="Q948" s="209"/>
      <c r="R948" s="209"/>
      <c r="S948" s="209"/>
      <c r="T948" s="209"/>
      <c r="U948" s="209"/>
      <c r="V948" s="209"/>
      <c r="W948" s="209"/>
      <c r="X948" s="209"/>
      <c r="Y948" s="209"/>
      <c r="Z948" s="209"/>
      <c r="AA948" s="209"/>
      <c r="AB948" s="209"/>
    </row>
    <row r="949" spans="1:28" ht="15.75" customHeight="1">
      <c r="A949" s="209"/>
      <c r="B949" s="209"/>
      <c r="C949" s="209"/>
      <c r="D949" s="209"/>
      <c r="E949" s="209"/>
      <c r="F949" s="209"/>
      <c r="G949" s="209"/>
      <c r="H949" s="209"/>
      <c r="I949" s="209"/>
      <c r="J949" s="209"/>
      <c r="K949" s="209"/>
      <c r="L949" s="209"/>
      <c r="M949" s="209"/>
      <c r="N949" s="209"/>
      <c r="O949" s="209"/>
      <c r="P949" s="209"/>
      <c r="Q949" s="209"/>
      <c r="R949" s="209"/>
      <c r="S949" s="209"/>
      <c r="T949" s="209"/>
      <c r="U949" s="209"/>
      <c r="V949" s="209"/>
      <c r="W949" s="209"/>
      <c r="X949" s="209"/>
      <c r="Y949" s="209"/>
      <c r="Z949" s="209"/>
      <c r="AA949" s="209"/>
      <c r="AB949" s="209"/>
    </row>
    <row r="950" spans="1:28" ht="15.75" customHeight="1">
      <c r="A950" s="209"/>
      <c r="B950" s="209"/>
      <c r="C950" s="209"/>
      <c r="D950" s="209"/>
      <c r="E950" s="209"/>
      <c r="F950" s="209"/>
      <c r="G950" s="209"/>
      <c r="H950" s="209"/>
      <c r="I950" s="209"/>
      <c r="J950" s="209"/>
      <c r="K950" s="209"/>
      <c r="L950" s="209"/>
      <c r="M950" s="209"/>
      <c r="N950" s="209"/>
      <c r="O950" s="209"/>
      <c r="P950" s="209"/>
      <c r="Q950" s="209"/>
      <c r="R950" s="209"/>
      <c r="S950" s="209"/>
      <c r="T950" s="209"/>
      <c r="U950" s="209"/>
      <c r="V950" s="209"/>
      <c r="W950" s="209"/>
      <c r="X950" s="209"/>
      <c r="Y950" s="209"/>
      <c r="Z950" s="209"/>
      <c r="AA950" s="209"/>
      <c r="AB950" s="209"/>
    </row>
    <row r="951" spans="1:28" ht="15.75" customHeight="1">
      <c r="A951" s="209"/>
      <c r="B951" s="209"/>
      <c r="C951" s="209"/>
      <c r="D951" s="209"/>
      <c r="E951" s="209"/>
      <c r="F951" s="209"/>
      <c r="G951" s="209"/>
      <c r="H951" s="209"/>
      <c r="I951" s="209"/>
      <c r="J951" s="209"/>
      <c r="K951" s="209"/>
      <c r="L951" s="209"/>
      <c r="M951" s="209"/>
      <c r="N951" s="209"/>
      <c r="O951" s="209"/>
      <c r="P951" s="209"/>
      <c r="Q951" s="209"/>
      <c r="R951" s="209"/>
      <c r="S951" s="209"/>
      <c r="T951" s="209"/>
      <c r="U951" s="209"/>
      <c r="V951" s="209"/>
      <c r="W951" s="209"/>
      <c r="X951" s="209"/>
      <c r="Y951" s="209"/>
      <c r="Z951" s="209"/>
      <c r="AA951" s="209"/>
      <c r="AB951" s="209"/>
    </row>
    <row r="952" spans="1:28" ht="15.75" customHeight="1">
      <c r="A952" s="209"/>
      <c r="B952" s="209"/>
      <c r="C952" s="209"/>
      <c r="D952" s="209"/>
      <c r="E952" s="209"/>
      <c r="F952" s="209"/>
      <c r="G952" s="209"/>
      <c r="H952" s="209"/>
      <c r="I952" s="209"/>
      <c r="J952" s="209"/>
      <c r="K952" s="209"/>
      <c r="L952" s="209"/>
      <c r="M952" s="209"/>
      <c r="N952" s="209"/>
      <c r="O952" s="209"/>
      <c r="P952" s="209"/>
      <c r="Q952" s="209"/>
      <c r="R952" s="209"/>
      <c r="S952" s="209"/>
      <c r="T952" s="209"/>
      <c r="U952" s="209"/>
      <c r="V952" s="209"/>
      <c r="W952" s="209"/>
      <c r="X952" s="209"/>
      <c r="Y952" s="209"/>
      <c r="Z952" s="209"/>
      <c r="AA952" s="209"/>
      <c r="AB952" s="209"/>
    </row>
    <row r="953" spans="1:28" ht="15.75" customHeight="1">
      <c r="A953" s="209"/>
      <c r="B953" s="209"/>
      <c r="C953" s="209"/>
      <c r="D953" s="209"/>
      <c r="E953" s="209"/>
      <c r="F953" s="209"/>
      <c r="G953" s="209"/>
      <c r="H953" s="209"/>
      <c r="I953" s="209"/>
      <c r="J953" s="209"/>
      <c r="K953" s="209"/>
      <c r="L953" s="209"/>
      <c r="M953" s="209"/>
      <c r="N953" s="209"/>
      <c r="O953" s="209"/>
      <c r="P953" s="209"/>
      <c r="Q953" s="209"/>
      <c r="R953" s="209"/>
      <c r="S953" s="209"/>
      <c r="T953" s="209"/>
      <c r="U953" s="209"/>
      <c r="V953" s="209"/>
      <c r="W953" s="209"/>
      <c r="X953" s="209"/>
      <c r="Y953" s="209"/>
      <c r="Z953" s="209"/>
      <c r="AA953" s="209"/>
      <c r="AB953" s="209"/>
    </row>
    <row r="954" spans="1:28" ht="15.75" customHeight="1">
      <c r="A954" s="209"/>
      <c r="B954" s="209"/>
      <c r="C954" s="209"/>
      <c r="D954" s="209"/>
      <c r="E954" s="209"/>
      <c r="F954" s="209"/>
      <c r="G954" s="209"/>
      <c r="H954" s="209"/>
      <c r="I954" s="209"/>
      <c r="J954" s="209"/>
      <c r="K954" s="209"/>
      <c r="L954" s="209"/>
      <c r="M954" s="209"/>
      <c r="N954" s="209"/>
      <c r="O954" s="209"/>
      <c r="P954" s="209"/>
      <c r="Q954" s="209"/>
      <c r="R954" s="209"/>
      <c r="S954" s="209"/>
      <c r="T954" s="209"/>
      <c r="U954" s="209"/>
      <c r="V954" s="209"/>
      <c r="W954" s="209"/>
      <c r="X954" s="209"/>
      <c r="Y954" s="209"/>
      <c r="Z954" s="209"/>
      <c r="AA954" s="209"/>
      <c r="AB954" s="209"/>
    </row>
    <row r="955" spans="1:28" ht="15.75" customHeight="1">
      <c r="A955" s="209"/>
      <c r="B955" s="209"/>
      <c r="C955" s="209"/>
      <c r="D955" s="209"/>
      <c r="E955" s="209"/>
      <c r="F955" s="209"/>
      <c r="G955" s="209"/>
      <c r="H955" s="209"/>
      <c r="I955" s="209"/>
      <c r="J955" s="209"/>
      <c r="K955" s="209"/>
      <c r="L955" s="209"/>
      <c r="M955" s="209"/>
      <c r="N955" s="209"/>
      <c r="O955" s="209"/>
      <c r="P955" s="209"/>
      <c r="Q955" s="209"/>
      <c r="R955" s="209"/>
      <c r="S955" s="209"/>
      <c r="T955" s="209"/>
      <c r="U955" s="209"/>
      <c r="V955" s="209"/>
      <c r="W955" s="209"/>
      <c r="X955" s="209"/>
      <c r="Y955" s="209"/>
      <c r="Z955" s="209"/>
      <c r="AA955" s="209"/>
      <c r="AB955" s="209"/>
    </row>
    <row r="956" spans="1:28" ht="15.75" customHeight="1">
      <c r="A956" s="209"/>
      <c r="B956" s="209"/>
      <c r="C956" s="209"/>
      <c r="D956" s="209"/>
      <c r="E956" s="209"/>
      <c r="F956" s="209"/>
      <c r="G956" s="209"/>
      <c r="H956" s="209"/>
      <c r="I956" s="209"/>
      <c r="J956" s="209"/>
      <c r="K956" s="209"/>
      <c r="L956" s="209"/>
      <c r="M956" s="209"/>
      <c r="N956" s="209"/>
      <c r="O956" s="209"/>
      <c r="P956" s="209"/>
      <c r="Q956" s="209"/>
      <c r="R956" s="209"/>
      <c r="S956" s="209"/>
      <c r="T956" s="209"/>
      <c r="U956" s="209"/>
      <c r="V956" s="209"/>
      <c r="W956" s="209"/>
      <c r="X956" s="209"/>
      <c r="Y956" s="209"/>
      <c r="Z956" s="209"/>
      <c r="AA956" s="209"/>
      <c r="AB956" s="209"/>
    </row>
    <row r="957" spans="1:28" ht="15.75" customHeight="1">
      <c r="A957" s="209"/>
      <c r="B957" s="209"/>
      <c r="C957" s="209"/>
      <c r="D957" s="209"/>
      <c r="E957" s="209"/>
      <c r="F957" s="209"/>
      <c r="G957" s="209"/>
      <c r="H957" s="209"/>
      <c r="I957" s="209"/>
      <c r="J957" s="209"/>
      <c r="K957" s="209"/>
      <c r="L957" s="209"/>
      <c r="M957" s="209"/>
      <c r="N957" s="209"/>
      <c r="O957" s="209"/>
      <c r="P957" s="209"/>
      <c r="Q957" s="209"/>
      <c r="R957" s="209"/>
      <c r="S957" s="209"/>
      <c r="T957" s="209"/>
      <c r="U957" s="209"/>
      <c r="V957" s="209"/>
      <c r="W957" s="209"/>
      <c r="X957" s="209"/>
      <c r="Y957" s="209"/>
      <c r="Z957" s="209"/>
      <c r="AA957" s="209"/>
      <c r="AB957" s="209"/>
    </row>
    <row r="958" spans="1:28" ht="15.75" customHeight="1">
      <c r="A958" s="209"/>
      <c r="B958" s="209"/>
      <c r="C958" s="209"/>
      <c r="D958" s="209"/>
      <c r="E958" s="209"/>
      <c r="F958" s="209"/>
      <c r="G958" s="209"/>
      <c r="H958" s="209"/>
      <c r="I958" s="209"/>
      <c r="J958" s="209"/>
      <c r="K958" s="209"/>
      <c r="L958" s="209"/>
      <c r="M958" s="209"/>
      <c r="N958" s="209"/>
      <c r="O958" s="209"/>
      <c r="P958" s="209"/>
      <c r="Q958" s="209"/>
      <c r="R958" s="209"/>
      <c r="S958" s="209"/>
      <c r="T958" s="209"/>
      <c r="U958" s="209"/>
      <c r="V958" s="209"/>
      <c r="W958" s="209"/>
      <c r="X958" s="209"/>
      <c r="Y958" s="209"/>
      <c r="Z958" s="209"/>
      <c r="AA958" s="209"/>
      <c r="AB958" s="209"/>
    </row>
    <row r="959" spans="1:28" ht="15.75" customHeight="1">
      <c r="A959" s="209"/>
      <c r="B959" s="209"/>
      <c r="C959" s="209"/>
      <c r="D959" s="209"/>
      <c r="E959" s="209"/>
      <c r="F959" s="209"/>
      <c r="G959" s="209"/>
      <c r="H959" s="209"/>
      <c r="I959" s="209"/>
      <c r="J959" s="209"/>
      <c r="K959" s="209"/>
      <c r="L959" s="209"/>
      <c r="M959" s="209"/>
      <c r="N959" s="209"/>
      <c r="O959" s="209"/>
      <c r="P959" s="209"/>
      <c r="Q959" s="209"/>
      <c r="R959" s="209"/>
      <c r="S959" s="209"/>
      <c r="T959" s="209"/>
      <c r="U959" s="209"/>
      <c r="V959" s="209"/>
      <c r="W959" s="209"/>
      <c r="X959" s="209"/>
      <c r="Y959" s="209"/>
      <c r="Z959" s="209"/>
      <c r="AA959" s="209"/>
      <c r="AB959" s="209"/>
    </row>
    <row r="960" spans="1:28" ht="15.75" customHeight="1">
      <c r="A960" s="209"/>
      <c r="B960" s="209"/>
      <c r="C960" s="209"/>
      <c r="D960" s="209"/>
      <c r="E960" s="209"/>
      <c r="F960" s="209"/>
      <c r="G960" s="209"/>
      <c r="H960" s="209"/>
      <c r="I960" s="209"/>
      <c r="J960" s="209"/>
      <c r="K960" s="209"/>
      <c r="L960" s="209"/>
      <c r="M960" s="209"/>
      <c r="N960" s="209"/>
      <c r="O960" s="209"/>
      <c r="P960" s="209"/>
      <c r="Q960" s="209"/>
      <c r="R960" s="209"/>
      <c r="S960" s="209"/>
      <c r="T960" s="209"/>
      <c r="U960" s="209"/>
      <c r="V960" s="209"/>
      <c r="W960" s="209"/>
      <c r="X960" s="209"/>
      <c r="Y960" s="209"/>
      <c r="Z960" s="209"/>
      <c r="AA960" s="209"/>
      <c r="AB960" s="209"/>
    </row>
    <row r="961" spans="1:28" ht="15.75" customHeight="1">
      <c r="A961" s="209"/>
      <c r="B961" s="209"/>
      <c r="C961" s="209"/>
      <c r="D961" s="209"/>
      <c r="E961" s="209"/>
      <c r="F961" s="209"/>
      <c r="G961" s="209"/>
      <c r="H961" s="209"/>
      <c r="I961" s="209"/>
      <c r="J961" s="209"/>
      <c r="K961" s="209"/>
      <c r="L961" s="209"/>
      <c r="M961" s="209"/>
      <c r="N961" s="209"/>
      <c r="O961" s="209"/>
      <c r="P961" s="209"/>
      <c r="Q961" s="209"/>
      <c r="R961" s="209"/>
      <c r="S961" s="209"/>
      <c r="T961" s="209"/>
      <c r="U961" s="209"/>
      <c r="V961" s="209"/>
      <c r="W961" s="209"/>
      <c r="X961" s="209"/>
      <c r="Y961" s="209"/>
      <c r="Z961" s="209"/>
      <c r="AA961" s="209"/>
      <c r="AB961" s="209"/>
    </row>
    <row r="962" spans="1:28" ht="15.75" customHeight="1">
      <c r="A962" s="209"/>
      <c r="B962" s="209"/>
      <c r="C962" s="209"/>
      <c r="D962" s="209"/>
      <c r="E962" s="209"/>
      <c r="F962" s="209"/>
      <c r="G962" s="209"/>
      <c r="H962" s="209"/>
      <c r="I962" s="209"/>
      <c r="J962" s="209"/>
      <c r="K962" s="209"/>
      <c r="L962" s="209"/>
      <c r="M962" s="209"/>
      <c r="N962" s="209"/>
      <c r="O962" s="209"/>
      <c r="P962" s="209"/>
      <c r="Q962" s="209"/>
      <c r="R962" s="209"/>
      <c r="S962" s="209"/>
      <c r="T962" s="209"/>
      <c r="U962" s="209"/>
      <c r="V962" s="209"/>
      <c r="W962" s="209"/>
      <c r="X962" s="209"/>
      <c r="Y962" s="209"/>
      <c r="Z962" s="209"/>
      <c r="AA962" s="209"/>
      <c r="AB962" s="209"/>
    </row>
    <row r="963" spans="1:28" ht="15.75" customHeight="1">
      <c r="A963" s="209"/>
      <c r="B963" s="209"/>
      <c r="C963" s="209"/>
      <c r="D963" s="209"/>
      <c r="E963" s="209"/>
      <c r="F963" s="209"/>
      <c r="G963" s="209"/>
      <c r="H963" s="209"/>
      <c r="I963" s="209"/>
      <c r="J963" s="209"/>
      <c r="K963" s="209"/>
      <c r="L963" s="209"/>
      <c r="M963" s="209"/>
      <c r="N963" s="209"/>
      <c r="O963" s="209"/>
      <c r="P963" s="209"/>
      <c r="Q963" s="209"/>
      <c r="R963" s="209"/>
      <c r="S963" s="209"/>
      <c r="T963" s="209"/>
      <c r="U963" s="209"/>
      <c r="V963" s="209"/>
      <c r="W963" s="209"/>
      <c r="X963" s="209"/>
      <c r="Y963" s="209"/>
      <c r="Z963" s="209"/>
      <c r="AA963" s="209"/>
      <c r="AB963" s="209"/>
    </row>
    <row r="964" spans="1:28" ht="15.75" customHeight="1">
      <c r="A964" s="209"/>
      <c r="B964" s="209"/>
      <c r="C964" s="209"/>
      <c r="D964" s="209"/>
      <c r="E964" s="209"/>
      <c r="F964" s="209"/>
      <c r="G964" s="209"/>
      <c r="H964" s="209"/>
      <c r="I964" s="209"/>
      <c r="J964" s="209"/>
      <c r="K964" s="209"/>
      <c r="L964" s="209"/>
      <c r="M964" s="209"/>
      <c r="N964" s="209"/>
      <c r="O964" s="209"/>
      <c r="P964" s="209"/>
      <c r="Q964" s="209"/>
      <c r="R964" s="209"/>
      <c r="S964" s="209"/>
      <c r="T964" s="209"/>
      <c r="U964" s="209"/>
      <c r="V964" s="209"/>
      <c r="W964" s="209"/>
      <c r="X964" s="209"/>
      <c r="Y964" s="209"/>
      <c r="Z964" s="209"/>
      <c r="AA964" s="209"/>
      <c r="AB964" s="209"/>
    </row>
    <row r="965" spans="1:28" ht="15.75" customHeight="1">
      <c r="A965" s="209"/>
      <c r="B965" s="209"/>
      <c r="C965" s="209"/>
      <c r="D965" s="209"/>
      <c r="E965" s="209"/>
      <c r="F965" s="209"/>
      <c r="G965" s="209"/>
      <c r="H965" s="209"/>
      <c r="I965" s="209"/>
      <c r="J965" s="209"/>
      <c r="K965" s="209"/>
      <c r="L965" s="209"/>
      <c r="M965" s="209"/>
      <c r="N965" s="209"/>
      <c r="O965" s="209"/>
      <c r="P965" s="209"/>
      <c r="Q965" s="209"/>
      <c r="R965" s="209"/>
      <c r="S965" s="209"/>
      <c r="T965" s="209"/>
      <c r="U965" s="209"/>
      <c r="V965" s="209"/>
      <c r="W965" s="209"/>
      <c r="X965" s="209"/>
      <c r="Y965" s="209"/>
      <c r="Z965" s="209"/>
      <c r="AA965" s="209"/>
      <c r="AB965" s="209"/>
    </row>
    <row r="966" spans="1:28" ht="15.75" customHeight="1">
      <c r="A966" s="209"/>
      <c r="B966" s="209"/>
      <c r="C966" s="209"/>
      <c r="D966" s="209"/>
      <c r="E966" s="209"/>
      <c r="F966" s="209"/>
      <c r="G966" s="209"/>
      <c r="H966" s="209"/>
      <c r="I966" s="209"/>
      <c r="J966" s="209"/>
      <c r="K966" s="209"/>
      <c r="L966" s="209"/>
      <c r="M966" s="209"/>
      <c r="N966" s="209"/>
      <c r="O966" s="209"/>
      <c r="P966" s="209"/>
      <c r="Q966" s="209"/>
      <c r="R966" s="209"/>
      <c r="S966" s="209"/>
      <c r="T966" s="209"/>
      <c r="U966" s="209"/>
      <c r="V966" s="209"/>
      <c r="W966" s="209"/>
      <c r="X966" s="209"/>
      <c r="Y966" s="209"/>
      <c r="Z966" s="209"/>
      <c r="AA966" s="209"/>
      <c r="AB966" s="209"/>
    </row>
    <row r="967" spans="1:28" ht="15.75" customHeight="1">
      <c r="A967" s="209"/>
      <c r="B967" s="209"/>
      <c r="C967" s="209"/>
      <c r="D967" s="209"/>
      <c r="E967" s="209"/>
      <c r="F967" s="209"/>
      <c r="G967" s="209"/>
      <c r="H967" s="209"/>
      <c r="I967" s="209"/>
      <c r="J967" s="209"/>
      <c r="K967" s="209"/>
      <c r="L967" s="209"/>
      <c r="M967" s="209"/>
      <c r="N967" s="209"/>
      <c r="O967" s="209"/>
      <c r="P967" s="209"/>
      <c r="Q967" s="209"/>
      <c r="R967" s="209"/>
      <c r="S967" s="209"/>
      <c r="T967" s="209"/>
      <c r="U967" s="209"/>
      <c r="V967" s="209"/>
      <c r="W967" s="209"/>
      <c r="X967" s="209"/>
      <c r="Y967" s="209"/>
      <c r="Z967" s="209"/>
      <c r="AA967" s="209"/>
      <c r="AB967" s="209"/>
    </row>
    <row r="968" spans="1:28" ht="15.75" customHeight="1">
      <c r="A968" s="209"/>
      <c r="B968" s="209"/>
      <c r="C968" s="209"/>
      <c r="D968" s="209"/>
      <c r="E968" s="209"/>
      <c r="F968" s="209"/>
      <c r="G968" s="209"/>
      <c r="H968" s="209"/>
      <c r="I968" s="209"/>
      <c r="J968" s="209"/>
      <c r="K968" s="209"/>
      <c r="L968" s="209"/>
      <c r="M968" s="209"/>
      <c r="N968" s="209"/>
      <c r="O968" s="209"/>
      <c r="P968" s="209"/>
      <c r="Q968" s="209"/>
      <c r="R968" s="209"/>
      <c r="S968" s="209"/>
      <c r="T968" s="209"/>
      <c r="U968" s="209"/>
      <c r="V968" s="209"/>
      <c r="W968" s="209"/>
      <c r="X968" s="209"/>
      <c r="Y968" s="209"/>
      <c r="Z968" s="209"/>
      <c r="AA968" s="209"/>
      <c r="AB968" s="209"/>
    </row>
    <row r="969" spans="1:28" ht="15.75" customHeight="1">
      <c r="A969" s="209"/>
      <c r="B969" s="209"/>
      <c r="C969" s="209"/>
      <c r="D969" s="209"/>
      <c r="E969" s="209"/>
      <c r="F969" s="209"/>
      <c r="G969" s="209"/>
      <c r="H969" s="209"/>
      <c r="I969" s="209"/>
      <c r="J969" s="209"/>
      <c r="K969" s="209"/>
      <c r="L969" s="209"/>
      <c r="M969" s="209"/>
      <c r="N969" s="209"/>
      <c r="O969" s="209"/>
      <c r="P969" s="209"/>
      <c r="Q969" s="209"/>
      <c r="R969" s="209"/>
      <c r="S969" s="209"/>
      <c r="T969" s="209"/>
      <c r="U969" s="209"/>
      <c r="V969" s="209"/>
      <c r="W969" s="209"/>
      <c r="X969" s="209"/>
      <c r="Y969" s="209"/>
      <c r="Z969" s="209"/>
      <c r="AA969" s="209"/>
      <c r="AB969" s="209"/>
    </row>
    <row r="970" spans="1:28" ht="15.75" customHeight="1">
      <c r="A970" s="209"/>
      <c r="B970" s="209"/>
      <c r="C970" s="209"/>
      <c r="D970" s="209"/>
      <c r="E970" s="209"/>
      <c r="F970" s="209"/>
      <c r="G970" s="209"/>
      <c r="H970" s="209"/>
      <c r="I970" s="209"/>
      <c r="J970" s="209"/>
      <c r="K970" s="209"/>
      <c r="L970" s="209"/>
      <c r="M970" s="209"/>
      <c r="N970" s="209"/>
      <c r="O970" s="209"/>
      <c r="P970" s="209"/>
      <c r="Q970" s="209"/>
      <c r="R970" s="209"/>
      <c r="S970" s="209"/>
      <c r="T970" s="209"/>
      <c r="U970" s="209"/>
      <c r="V970" s="209"/>
      <c r="W970" s="209"/>
      <c r="X970" s="209"/>
      <c r="Y970" s="209"/>
      <c r="Z970" s="209"/>
      <c r="AA970" s="209"/>
      <c r="AB970" s="209"/>
    </row>
    <row r="971" spans="1:28" ht="15.75" customHeight="1">
      <c r="A971" s="209"/>
      <c r="B971" s="209"/>
      <c r="C971" s="209"/>
      <c r="D971" s="209"/>
      <c r="E971" s="209"/>
      <c r="F971" s="209"/>
      <c r="G971" s="209"/>
      <c r="H971" s="209"/>
      <c r="I971" s="209"/>
      <c r="J971" s="209"/>
      <c r="K971" s="209"/>
      <c r="L971" s="209"/>
      <c r="M971" s="209"/>
      <c r="N971" s="209"/>
      <c r="O971" s="209"/>
      <c r="P971" s="209"/>
      <c r="Q971" s="209"/>
      <c r="R971" s="209"/>
      <c r="S971" s="209"/>
      <c r="T971" s="209"/>
      <c r="U971" s="209"/>
      <c r="V971" s="209"/>
      <c r="W971" s="209"/>
      <c r="X971" s="209"/>
      <c r="Y971" s="209"/>
      <c r="Z971" s="209"/>
      <c r="AA971" s="209"/>
      <c r="AB971" s="209"/>
    </row>
    <row r="972" spans="1:28" ht="15.75" customHeight="1">
      <c r="A972" s="209"/>
      <c r="B972" s="209"/>
      <c r="C972" s="209"/>
      <c r="D972" s="209"/>
      <c r="E972" s="209"/>
      <c r="F972" s="209"/>
      <c r="G972" s="209"/>
      <c r="H972" s="209"/>
      <c r="I972" s="209"/>
      <c r="J972" s="209"/>
      <c r="K972" s="209"/>
      <c r="L972" s="209"/>
      <c r="M972" s="209"/>
      <c r="N972" s="209"/>
      <c r="O972" s="209"/>
      <c r="P972" s="209"/>
      <c r="Q972" s="209"/>
      <c r="R972" s="209"/>
      <c r="S972" s="209"/>
      <c r="T972" s="209"/>
      <c r="U972" s="209"/>
      <c r="V972" s="209"/>
      <c r="W972" s="209"/>
      <c r="X972" s="209"/>
      <c r="Y972" s="209"/>
      <c r="Z972" s="209"/>
      <c r="AA972" s="209"/>
      <c r="AB972" s="209"/>
    </row>
    <row r="973" spans="1:28" ht="15.75" customHeight="1">
      <c r="A973" s="209"/>
      <c r="B973" s="209"/>
      <c r="C973" s="209"/>
      <c r="D973" s="209"/>
      <c r="E973" s="209"/>
      <c r="F973" s="209"/>
      <c r="G973" s="209"/>
      <c r="H973" s="209"/>
      <c r="I973" s="209"/>
      <c r="J973" s="209"/>
      <c r="K973" s="209"/>
      <c r="L973" s="209"/>
      <c r="M973" s="209"/>
      <c r="N973" s="209"/>
      <c r="O973" s="209"/>
      <c r="P973" s="209"/>
      <c r="Q973" s="209"/>
      <c r="R973" s="209"/>
      <c r="S973" s="209"/>
      <c r="T973" s="209"/>
      <c r="U973" s="209"/>
      <c r="V973" s="209"/>
      <c r="W973" s="209"/>
      <c r="X973" s="209"/>
      <c r="Y973" s="209"/>
      <c r="Z973" s="209"/>
      <c r="AA973" s="209"/>
      <c r="AB973" s="209"/>
    </row>
    <row r="974" spans="1:28" ht="15.75" customHeight="1">
      <c r="A974" s="209"/>
      <c r="B974" s="209"/>
      <c r="C974" s="209"/>
      <c r="D974" s="209"/>
      <c r="E974" s="209"/>
      <c r="F974" s="209"/>
      <c r="G974" s="209"/>
      <c r="H974" s="209"/>
      <c r="I974" s="209"/>
      <c r="J974" s="209"/>
      <c r="K974" s="209"/>
      <c r="L974" s="209"/>
      <c r="M974" s="209"/>
      <c r="N974" s="209"/>
      <c r="O974" s="209"/>
      <c r="P974" s="209"/>
      <c r="Q974" s="209"/>
      <c r="R974" s="209"/>
      <c r="S974" s="209"/>
      <c r="T974" s="209"/>
      <c r="U974" s="209"/>
      <c r="V974" s="209"/>
      <c r="W974" s="209"/>
      <c r="X974" s="209"/>
      <c r="Y974" s="209"/>
      <c r="Z974" s="209"/>
      <c r="AA974" s="209"/>
      <c r="AB974" s="209"/>
    </row>
    <row r="975" spans="1:28" ht="15.75" customHeight="1">
      <c r="A975" s="209"/>
      <c r="B975" s="209"/>
      <c r="C975" s="209"/>
      <c r="D975" s="209"/>
      <c r="E975" s="209"/>
      <c r="F975" s="209"/>
      <c r="G975" s="209"/>
      <c r="H975" s="209"/>
      <c r="I975" s="209"/>
      <c r="J975" s="209"/>
      <c r="K975" s="209"/>
      <c r="L975" s="209"/>
      <c r="M975" s="209"/>
      <c r="N975" s="209"/>
      <c r="O975" s="209"/>
      <c r="P975" s="209"/>
      <c r="Q975" s="209"/>
      <c r="R975" s="209"/>
      <c r="S975" s="209"/>
      <c r="T975" s="209"/>
      <c r="U975" s="209"/>
      <c r="V975" s="209"/>
      <c r="W975" s="209"/>
      <c r="X975" s="209"/>
      <c r="Y975" s="209"/>
      <c r="Z975" s="209"/>
      <c r="AA975" s="209"/>
      <c r="AB975" s="209"/>
    </row>
    <row r="976" spans="1:28" ht="15.75" customHeight="1">
      <c r="A976" s="209"/>
      <c r="B976" s="209"/>
      <c r="C976" s="209"/>
      <c r="D976" s="209"/>
      <c r="E976" s="209"/>
      <c r="F976" s="209"/>
      <c r="G976" s="209"/>
      <c r="H976" s="209"/>
      <c r="I976" s="209"/>
      <c r="J976" s="209"/>
      <c r="K976" s="209"/>
      <c r="L976" s="209"/>
      <c r="M976" s="209"/>
      <c r="N976" s="209"/>
      <c r="O976" s="209"/>
      <c r="P976" s="209"/>
      <c r="Q976" s="209"/>
      <c r="R976" s="209"/>
      <c r="S976" s="209"/>
      <c r="T976" s="209"/>
      <c r="U976" s="209"/>
      <c r="V976" s="209"/>
      <c r="W976" s="209"/>
      <c r="X976" s="209"/>
      <c r="Y976" s="209"/>
      <c r="Z976" s="209"/>
      <c r="AA976" s="209"/>
      <c r="AB976" s="209"/>
    </row>
    <row r="977" spans="1:28" ht="15.75" customHeight="1">
      <c r="A977" s="209"/>
      <c r="B977" s="209"/>
      <c r="C977" s="209"/>
      <c r="D977" s="209"/>
      <c r="E977" s="209"/>
      <c r="F977" s="209"/>
      <c r="G977" s="209"/>
      <c r="H977" s="209"/>
      <c r="I977" s="209"/>
      <c r="J977" s="209"/>
      <c r="K977" s="209"/>
      <c r="L977" s="209"/>
      <c r="M977" s="209"/>
      <c r="N977" s="209"/>
      <c r="O977" s="209"/>
      <c r="P977" s="209"/>
      <c r="Q977" s="209"/>
      <c r="R977" s="209"/>
      <c r="S977" s="209"/>
      <c r="T977" s="209"/>
      <c r="U977" s="209"/>
      <c r="V977" s="209"/>
      <c r="W977" s="209"/>
      <c r="X977" s="209"/>
      <c r="Y977" s="209"/>
      <c r="Z977" s="209"/>
      <c r="AA977" s="209"/>
      <c r="AB977" s="209"/>
    </row>
    <row r="978" spans="1:28" ht="15.75" customHeight="1">
      <c r="A978" s="209"/>
      <c r="B978" s="209"/>
      <c r="C978" s="209"/>
      <c r="D978" s="209"/>
      <c r="E978" s="209"/>
      <c r="F978" s="209"/>
      <c r="G978" s="209"/>
      <c r="H978" s="209"/>
      <c r="I978" s="209"/>
      <c r="J978" s="209"/>
      <c r="K978" s="209"/>
      <c r="L978" s="209"/>
      <c r="M978" s="209"/>
      <c r="N978" s="209"/>
      <c r="O978" s="209"/>
      <c r="P978" s="209"/>
      <c r="Q978" s="209"/>
      <c r="R978" s="209"/>
      <c r="S978" s="209"/>
      <c r="T978" s="209"/>
      <c r="U978" s="209"/>
      <c r="V978" s="209"/>
      <c r="W978" s="209"/>
      <c r="X978" s="209"/>
      <c r="Y978" s="209"/>
      <c r="Z978" s="209"/>
      <c r="AA978" s="209"/>
      <c r="AB978" s="209"/>
    </row>
    <row r="979" spans="1:28" ht="15.75" customHeight="1">
      <c r="A979" s="209"/>
      <c r="B979" s="209"/>
      <c r="C979" s="209"/>
      <c r="D979" s="209"/>
      <c r="E979" s="209"/>
      <c r="F979" s="209"/>
      <c r="G979" s="209"/>
      <c r="H979" s="209"/>
      <c r="I979" s="209"/>
      <c r="J979" s="209"/>
      <c r="K979" s="209"/>
      <c r="L979" s="209"/>
      <c r="M979" s="209"/>
      <c r="N979" s="209"/>
      <c r="O979" s="209"/>
      <c r="P979" s="209"/>
      <c r="Q979" s="209"/>
      <c r="R979" s="209"/>
      <c r="S979" s="209"/>
      <c r="T979" s="209"/>
      <c r="U979" s="209"/>
      <c r="V979" s="209"/>
      <c r="W979" s="209"/>
      <c r="X979" s="209"/>
      <c r="Y979" s="209"/>
      <c r="Z979" s="209"/>
      <c r="AA979" s="209"/>
      <c r="AB979" s="209"/>
    </row>
    <row r="980" spans="1:28" ht="15.75" customHeight="1">
      <c r="A980" s="209"/>
      <c r="B980" s="209"/>
      <c r="C980" s="209"/>
      <c r="D980" s="209"/>
      <c r="E980" s="209"/>
      <c r="F980" s="209"/>
      <c r="G980" s="209"/>
      <c r="H980" s="209"/>
      <c r="I980" s="209"/>
      <c r="J980" s="209"/>
      <c r="K980" s="209"/>
      <c r="L980" s="209"/>
      <c r="M980" s="209"/>
      <c r="N980" s="209"/>
      <c r="O980" s="209"/>
      <c r="P980" s="209"/>
      <c r="Q980" s="209"/>
      <c r="R980" s="209"/>
      <c r="S980" s="209"/>
      <c r="T980" s="209"/>
      <c r="U980" s="209"/>
      <c r="V980" s="209"/>
      <c r="W980" s="209"/>
      <c r="X980" s="209"/>
      <c r="Y980" s="209"/>
      <c r="Z980" s="209"/>
      <c r="AA980" s="209"/>
      <c r="AB980" s="209"/>
    </row>
    <row r="981" spans="1:28" ht="15.75" customHeight="1">
      <c r="A981" s="209"/>
      <c r="B981" s="209"/>
      <c r="C981" s="209"/>
      <c r="D981" s="209"/>
      <c r="E981" s="209"/>
      <c r="F981" s="209"/>
      <c r="G981" s="209"/>
      <c r="H981" s="209"/>
      <c r="I981" s="209"/>
      <c r="J981" s="209"/>
      <c r="K981" s="209"/>
      <c r="L981" s="209"/>
      <c r="M981" s="209"/>
      <c r="N981" s="209"/>
      <c r="O981" s="209"/>
      <c r="P981" s="209"/>
      <c r="Q981" s="209"/>
      <c r="R981" s="209"/>
      <c r="S981" s="209"/>
      <c r="T981" s="209"/>
      <c r="U981" s="209"/>
      <c r="V981" s="209"/>
      <c r="W981" s="209"/>
      <c r="X981" s="209"/>
      <c r="Y981" s="209"/>
      <c r="Z981" s="209"/>
      <c r="AA981" s="209"/>
      <c r="AB981" s="209"/>
    </row>
    <row r="982" spans="1:28" ht="15.75" customHeight="1">
      <c r="A982" s="209"/>
      <c r="B982" s="209"/>
      <c r="C982" s="209"/>
      <c r="D982" s="209"/>
      <c r="E982" s="209"/>
      <c r="F982" s="209"/>
      <c r="G982" s="209"/>
      <c r="H982" s="209"/>
      <c r="I982" s="209"/>
      <c r="J982" s="209"/>
      <c r="K982" s="209"/>
      <c r="L982" s="209"/>
      <c r="M982" s="209"/>
      <c r="N982" s="209"/>
      <c r="O982" s="209"/>
      <c r="P982" s="209"/>
      <c r="Q982" s="209"/>
      <c r="R982" s="209"/>
      <c r="S982" s="209"/>
      <c r="T982" s="209"/>
      <c r="U982" s="209"/>
      <c r="V982" s="209"/>
      <c r="W982" s="209"/>
      <c r="X982" s="209"/>
      <c r="Y982" s="209"/>
      <c r="Z982" s="209"/>
      <c r="AA982" s="209"/>
      <c r="AB982" s="209"/>
    </row>
    <row r="983" spans="1:28" ht="15.75" customHeight="1">
      <c r="A983" s="209"/>
      <c r="B983" s="209"/>
      <c r="C983" s="209"/>
      <c r="D983" s="209"/>
      <c r="E983" s="209"/>
      <c r="F983" s="209"/>
      <c r="G983" s="209"/>
      <c r="H983" s="209"/>
      <c r="I983" s="209"/>
      <c r="J983" s="209"/>
      <c r="K983" s="209"/>
      <c r="L983" s="209"/>
      <c r="M983" s="209"/>
      <c r="N983" s="209"/>
      <c r="O983" s="209"/>
      <c r="P983" s="209"/>
      <c r="Q983" s="209"/>
      <c r="R983" s="209"/>
      <c r="S983" s="209"/>
      <c r="T983" s="209"/>
      <c r="U983" s="209"/>
      <c r="V983" s="209"/>
      <c r="W983" s="209"/>
      <c r="X983" s="209"/>
      <c r="Y983" s="209"/>
      <c r="Z983" s="209"/>
      <c r="AA983" s="209"/>
      <c r="AB983" s="209"/>
    </row>
    <row r="984" spans="1:28" ht="15.75" customHeight="1">
      <c r="A984" s="209"/>
      <c r="B984" s="209"/>
      <c r="C984" s="209"/>
      <c r="D984" s="209"/>
      <c r="E984" s="209"/>
      <c r="F984" s="209"/>
      <c r="G984" s="209"/>
      <c r="H984" s="209"/>
      <c r="I984" s="209"/>
      <c r="J984" s="209"/>
      <c r="K984" s="209"/>
      <c r="L984" s="209"/>
      <c r="M984" s="209"/>
      <c r="N984" s="209"/>
      <c r="O984" s="209"/>
      <c r="P984" s="209"/>
      <c r="Q984" s="209"/>
      <c r="R984" s="209"/>
      <c r="S984" s="209"/>
      <c r="T984" s="209"/>
      <c r="U984" s="209"/>
      <c r="V984" s="209"/>
      <c r="W984" s="209"/>
      <c r="X984" s="209"/>
      <c r="Y984" s="209"/>
      <c r="Z984" s="209"/>
      <c r="AA984" s="209"/>
      <c r="AB984" s="209"/>
    </row>
    <row r="985" spans="1:28" ht="15.75" customHeight="1">
      <c r="A985" s="209"/>
      <c r="B985" s="209"/>
      <c r="C985" s="209"/>
      <c r="D985" s="209"/>
      <c r="E985" s="209"/>
      <c r="F985" s="209"/>
      <c r="G985" s="209"/>
      <c r="H985" s="209"/>
      <c r="I985" s="209"/>
      <c r="J985" s="209"/>
      <c r="K985" s="209"/>
      <c r="L985" s="209"/>
      <c r="M985" s="209"/>
      <c r="N985" s="209"/>
      <c r="O985" s="209"/>
      <c r="P985" s="209"/>
      <c r="Q985" s="209"/>
      <c r="R985" s="209"/>
      <c r="S985" s="209"/>
      <c r="T985" s="209"/>
      <c r="U985" s="209"/>
      <c r="V985" s="209"/>
      <c r="W985" s="209"/>
      <c r="X985" s="209"/>
      <c r="Y985" s="209"/>
      <c r="Z985" s="209"/>
      <c r="AA985" s="209"/>
      <c r="AB985" s="209"/>
    </row>
    <row r="986" spans="1:28" ht="15.75" customHeight="1">
      <c r="A986" s="209"/>
      <c r="B986" s="209"/>
      <c r="C986" s="209"/>
      <c r="D986" s="209"/>
      <c r="E986" s="209"/>
      <c r="F986" s="209"/>
      <c r="G986" s="209"/>
      <c r="H986" s="209"/>
      <c r="I986" s="209"/>
      <c r="J986" s="209"/>
      <c r="K986" s="209"/>
      <c r="L986" s="209"/>
      <c r="M986" s="209"/>
      <c r="N986" s="209"/>
      <c r="O986" s="209"/>
      <c r="P986" s="209"/>
      <c r="Q986" s="209"/>
      <c r="R986" s="209"/>
      <c r="S986" s="209"/>
      <c r="T986" s="209"/>
      <c r="U986" s="209"/>
      <c r="V986" s="209"/>
      <c r="W986" s="209"/>
      <c r="X986" s="209"/>
      <c r="Y986" s="209"/>
      <c r="Z986" s="209"/>
      <c r="AA986" s="209"/>
      <c r="AB986" s="209"/>
    </row>
    <row r="987" spans="1:28" ht="15.75" customHeight="1">
      <c r="A987" s="209"/>
      <c r="B987" s="209"/>
      <c r="C987" s="209"/>
      <c r="D987" s="209"/>
      <c r="E987" s="209"/>
      <c r="F987" s="209"/>
      <c r="G987" s="209"/>
      <c r="H987" s="209"/>
      <c r="I987" s="209"/>
      <c r="J987" s="209"/>
      <c r="K987" s="209"/>
      <c r="L987" s="209"/>
      <c r="M987" s="209"/>
      <c r="N987" s="209"/>
      <c r="O987" s="209"/>
      <c r="P987" s="209"/>
      <c r="Q987" s="209"/>
      <c r="R987" s="209"/>
      <c r="S987" s="209"/>
      <c r="T987" s="209"/>
      <c r="U987" s="209"/>
      <c r="V987" s="209"/>
      <c r="W987" s="209"/>
      <c r="X987" s="209"/>
      <c r="Y987" s="209"/>
      <c r="Z987" s="209"/>
      <c r="AA987" s="209"/>
      <c r="AB987" s="209"/>
    </row>
    <row r="988" spans="1:28" ht="15.75" customHeight="1">
      <c r="A988" s="209"/>
      <c r="B988" s="209"/>
      <c r="C988" s="209"/>
      <c r="D988" s="209"/>
      <c r="E988" s="209"/>
      <c r="F988" s="209"/>
      <c r="G988" s="209"/>
      <c r="H988" s="209"/>
      <c r="I988" s="209"/>
      <c r="J988" s="209"/>
      <c r="K988" s="209"/>
      <c r="L988" s="209"/>
      <c r="M988" s="209"/>
      <c r="N988" s="209"/>
      <c r="O988" s="209"/>
      <c r="P988" s="209"/>
      <c r="Q988" s="209"/>
      <c r="R988" s="209"/>
      <c r="S988" s="209"/>
      <c r="T988" s="209"/>
      <c r="U988" s="209"/>
      <c r="V988" s="209"/>
      <c r="W988" s="209"/>
      <c r="X988" s="209"/>
      <c r="Y988" s="209"/>
      <c r="Z988" s="209"/>
      <c r="AA988" s="209"/>
      <c r="AB988" s="209"/>
    </row>
    <row r="989" spans="1:28" ht="15.75" customHeight="1">
      <c r="A989" s="209"/>
      <c r="B989" s="209"/>
      <c r="C989" s="209"/>
      <c r="D989" s="209"/>
      <c r="E989" s="209"/>
      <c r="F989" s="209"/>
      <c r="G989" s="209"/>
      <c r="H989" s="209"/>
      <c r="I989" s="209"/>
      <c r="J989" s="209"/>
      <c r="K989" s="209"/>
      <c r="L989" s="209"/>
      <c r="M989" s="209"/>
      <c r="N989" s="209"/>
      <c r="O989" s="209"/>
      <c r="P989" s="209"/>
      <c r="Q989" s="209"/>
      <c r="R989" s="209"/>
      <c r="S989" s="209"/>
      <c r="T989" s="209"/>
      <c r="U989" s="209"/>
      <c r="V989" s="209"/>
      <c r="W989" s="209"/>
      <c r="X989" s="209"/>
      <c r="Y989" s="209"/>
      <c r="Z989" s="209"/>
      <c r="AA989" s="209"/>
      <c r="AB989" s="209"/>
    </row>
    <row r="990" spans="1:28" ht="15.75" customHeight="1">
      <c r="A990" s="209"/>
      <c r="B990" s="209"/>
      <c r="C990" s="209"/>
      <c r="D990" s="209"/>
      <c r="E990" s="209"/>
      <c r="F990" s="209"/>
      <c r="G990" s="209"/>
      <c r="H990" s="209"/>
      <c r="I990" s="209"/>
      <c r="J990" s="209"/>
      <c r="K990" s="209"/>
      <c r="L990" s="209"/>
      <c r="M990" s="209"/>
      <c r="N990" s="209"/>
      <c r="O990" s="209"/>
      <c r="P990" s="209"/>
      <c r="Q990" s="209"/>
      <c r="R990" s="209"/>
      <c r="S990" s="209"/>
      <c r="T990" s="209"/>
      <c r="U990" s="209"/>
      <c r="V990" s="209"/>
      <c r="W990" s="209"/>
      <c r="X990" s="209"/>
      <c r="Y990" s="209"/>
      <c r="Z990" s="209"/>
      <c r="AA990" s="209"/>
      <c r="AB990" s="209"/>
    </row>
    <row r="991" spans="1:28" ht="15.75" customHeight="1">
      <c r="A991" s="209"/>
      <c r="B991" s="209"/>
      <c r="C991" s="209"/>
      <c r="D991" s="209"/>
      <c r="E991" s="209"/>
      <c r="F991" s="209"/>
      <c r="G991" s="209"/>
      <c r="H991" s="209"/>
      <c r="I991" s="209"/>
      <c r="J991" s="209"/>
      <c r="K991" s="209"/>
      <c r="L991" s="209"/>
      <c r="M991" s="209"/>
      <c r="N991" s="209"/>
      <c r="O991" s="209"/>
      <c r="P991" s="209"/>
      <c r="Q991" s="209"/>
      <c r="R991" s="209"/>
      <c r="S991" s="209"/>
      <c r="T991" s="209"/>
      <c r="U991" s="209"/>
      <c r="V991" s="209"/>
      <c r="W991" s="209"/>
      <c r="X991" s="209"/>
      <c r="Y991" s="209"/>
      <c r="Z991" s="209"/>
      <c r="AA991" s="209"/>
      <c r="AB991" s="209"/>
    </row>
    <row r="992" spans="1:28" ht="15.75" customHeight="1">
      <c r="A992" s="209"/>
      <c r="B992" s="209"/>
      <c r="C992" s="209"/>
      <c r="D992" s="209"/>
      <c r="E992" s="209"/>
      <c r="F992" s="209"/>
      <c r="G992" s="209"/>
      <c r="H992" s="209"/>
      <c r="I992" s="209"/>
      <c r="J992" s="209"/>
      <c r="K992" s="209"/>
      <c r="L992" s="209"/>
      <c r="M992" s="209"/>
      <c r="N992" s="209"/>
      <c r="O992" s="209"/>
      <c r="P992" s="209"/>
      <c r="Q992" s="209"/>
      <c r="R992" s="209"/>
      <c r="S992" s="209"/>
      <c r="T992" s="209"/>
      <c r="U992" s="209"/>
      <c r="V992" s="209"/>
      <c r="W992" s="209"/>
      <c r="X992" s="209"/>
      <c r="Y992" s="209"/>
      <c r="Z992" s="209"/>
      <c r="AA992" s="209"/>
      <c r="AB992" s="209"/>
    </row>
    <row r="993" spans="1:28" ht="15.75" customHeight="1">
      <c r="A993" s="209"/>
      <c r="B993" s="209"/>
      <c r="C993" s="209"/>
      <c r="D993" s="209"/>
      <c r="E993" s="209"/>
      <c r="F993" s="209"/>
      <c r="G993" s="209"/>
      <c r="H993" s="209"/>
      <c r="I993" s="209"/>
      <c r="J993" s="209"/>
      <c r="K993" s="209"/>
      <c r="L993" s="209"/>
      <c r="M993" s="209"/>
      <c r="N993" s="209"/>
      <c r="O993" s="209"/>
      <c r="P993" s="209"/>
      <c r="Q993" s="209"/>
      <c r="R993" s="209"/>
      <c r="S993" s="209"/>
      <c r="T993" s="209"/>
      <c r="U993" s="209"/>
      <c r="V993" s="209"/>
      <c r="W993" s="209"/>
      <c r="X993" s="209"/>
      <c r="Y993" s="209"/>
      <c r="Z993" s="209"/>
      <c r="AA993" s="209"/>
      <c r="AB993" s="209"/>
    </row>
    <row r="994" spans="1:28" ht="15.75" customHeight="1">
      <c r="A994" s="209"/>
      <c r="B994" s="209"/>
      <c r="C994" s="209"/>
      <c r="D994" s="209"/>
      <c r="E994" s="209"/>
      <c r="F994" s="209"/>
      <c r="G994" s="209"/>
      <c r="H994" s="209"/>
      <c r="I994" s="209"/>
      <c r="J994" s="209"/>
      <c r="K994" s="209"/>
      <c r="L994" s="209"/>
      <c r="M994" s="209"/>
      <c r="N994" s="209"/>
      <c r="O994" s="209"/>
      <c r="P994" s="209"/>
      <c r="Q994" s="209"/>
      <c r="R994" s="209"/>
      <c r="S994" s="209"/>
      <c r="T994" s="209"/>
      <c r="U994" s="209"/>
      <c r="V994" s="209"/>
      <c r="W994" s="209"/>
      <c r="X994" s="209"/>
      <c r="Y994" s="209"/>
      <c r="Z994" s="209"/>
      <c r="AA994" s="209"/>
      <c r="AB994" s="209"/>
    </row>
    <row r="995" spans="1:28" ht="15.75" customHeight="1">
      <c r="A995" s="209"/>
      <c r="B995" s="209"/>
      <c r="C995" s="209"/>
      <c r="D995" s="209"/>
      <c r="E995" s="209"/>
      <c r="F995" s="209"/>
      <c r="G995" s="209"/>
      <c r="H995" s="209"/>
      <c r="I995" s="209"/>
      <c r="J995" s="209"/>
      <c r="K995" s="209"/>
      <c r="L995" s="209"/>
      <c r="M995" s="209"/>
      <c r="N995" s="209"/>
      <c r="O995" s="209"/>
      <c r="P995" s="209"/>
      <c r="Q995" s="209"/>
      <c r="R995" s="209"/>
      <c r="S995" s="209"/>
      <c r="T995" s="209"/>
      <c r="U995" s="209"/>
      <c r="V995" s="209"/>
      <c r="W995" s="209"/>
      <c r="X995" s="209"/>
      <c r="Y995" s="209"/>
      <c r="Z995" s="209"/>
      <c r="AA995" s="209"/>
      <c r="AB995" s="209"/>
    </row>
    <row r="996" spans="1:28" ht="15.75" customHeight="1">
      <c r="A996" s="209"/>
      <c r="B996" s="209"/>
      <c r="C996" s="209"/>
      <c r="D996" s="209"/>
      <c r="E996" s="209"/>
      <c r="F996" s="209"/>
      <c r="G996" s="209"/>
      <c r="H996" s="209"/>
      <c r="I996" s="209"/>
      <c r="J996" s="209"/>
      <c r="K996" s="209"/>
      <c r="L996" s="209"/>
      <c r="M996" s="209"/>
      <c r="N996" s="209"/>
      <c r="O996" s="209"/>
      <c r="P996" s="209"/>
      <c r="Q996" s="209"/>
      <c r="R996" s="209"/>
      <c r="S996" s="209"/>
      <c r="T996" s="209"/>
      <c r="U996" s="209"/>
      <c r="V996" s="209"/>
      <c r="W996" s="209"/>
      <c r="X996" s="209"/>
      <c r="Y996" s="209"/>
      <c r="Z996" s="209"/>
      <c r="AA996" s="209"/>
      <c r="AB996" s="209"/>
    </row>
    <row r="997" spans="1:28" ht="15.75" customHeight="1">
      <c r="A997" s="209"/>
      <c r="B997" s="209"/>
      <c r="C997" s="209"/>
      <c r="D997" s="209"/>
      <c r="E997" s="209"/>
      <c r="F997" s="209"/>
      <c r="G997" s="209"/>
      <c r="H997" s="209"/>
      <c r="I997" s="209"/>
      <c r="J997" s="209"/>
      <c r="K997" s="209"/>
      <c r="L997" s="209"/>
      <c r="M997" s="209"/>
      <c r="N997" s="209"/>
      <c r="O997" s="209"/>
      <c r="P997" s="209"/>
      <c r="Q997" s="209"/>
      <c r="R997" s="209"/>
      <c r="S997" s="209"/>
      <c r="T997" s="209"/>
      <c r="U997" s="209"/>
      <c r="V997" s="209"/>
      <c r="W997" s="209"/>
      <c r="X997" s="209"/>
      <c r="Y997" s="209"/>
      <c r="Z997" s="209"/>
      <c r="AA997" s="209"/>
      <c r="AB997" s="209"/>
    </row>
    <row r="998" spans="1:28" ht="15.75" customHeight="1">
      <c r="A998" s="209"/>
      <c r="B998" s="209"/>
      <c r="C998" s="209"/>
      <c r="D998" s="209"/>
      <c r="E998" s="209"/>
      <c r="F998" s="209"/>
      <c r="G998" s="209"/>
      <c r="H998" s="209"/>
      <c r="I998" s="209"/>
      <c r="J998" s="209"/>
      <c r="K998" s="209"/>
      <c r="L998" s="209"/>
      <c r="M998" s="209"/>
      <c r="N998" s="209"/>
      <c r="O998" s="209"/>
      <c r="P998" s="209"/>
      <c r="Q998" s="209"/>
      <c r="R998" s="209"/>
      <c r="S998" s="209"/>
      <c r="T998" s="209"/>
      <c r="U998" s="209"/>
      <c r="V998" s="209"/>
      <c r="W998" s="209"/>
      <c r="X998" s="209"/>
      <c r="Y998" s="209"/>
      <c r="Z998" s="209"/>
      <c r="AA998" s="209"/>
      <c r="AB998" s="209"/>
    </row>
    <row r="999" spans="1:28" ht="15.75" customHeight="1">
      <c r="A999" s="209"/>
      <c r="B999" s="209"/>
      <c r="C999" s="209"/>
      <c r="D999" s="209"/>
      <c r="E999" s="209"/>
      <c r="F999" s="209"/>
      <c r="G999" s="209"/>
      <c r="H999" s="209"/>
      <c r="I999" s="209"/>
      <c r="J999" s="209"/>
      <c r="K999" s="209"/>
      <c r="L999" s="209"/>
      <c r="M999" s="209"/>
      <c r="N999" s="209"/>
      <c r="O999" s="209"/>
      <c r="P999" s="209"/>
      <c r="Q999" s="209"/>
      <c r="R999" s="209"/>
      <c r="S999" s="209"/>
      <c r="T999" s="209"/>
      <c r="U999" s="209"/>
      <c r="V999" s="209"/>
      <c r="W999" s="209"/>
      <c r="X999" s="209"/>
      <c r="Y999" s="209"/>
      <c r="Z999" s="209"/>
      <c r="AA999" s="209"/>
      <c r="AB999" s="209"/>
    </row>
    <row r="1000" spans="1:28" ht="15.75" customHeight="1">
      <c r="A1000" s="209"/>
      <c r="B1000" s="209"/>
      <c r="C1000" s="209"/>
      <c r="D1000" s="209"/>
      <c r="E1000" s="209"/>
      <c r="F1000" s="209"/>
      <c r="G1000" s="209"/>
      <c r="H1000" s="209"/>
      <c r="I1000" s="209"/>
      <c r="J1000" s="209"/>
      <c r="K1000" s="209"/>
      <c r="L1000" s="209"/>
      <c r="M1000" s="209"/>
      <c r="N1000" s="209"/>
      <c r="O1000" s="209"/>
      <c r="P1000" s="209"/>
      <c r="Q1000" s="209"/>
      <c r="R1000" s="209"/>
      <c r="S1000" s="209"/>
      <c r="T1000" s="209"/>
      <c r="U1000" s="209"/>
      <c r="V1000" s="209"/>
      <c r="W1000" s="209"/>
      <c r="X1000" s="209"/>
      <c r="Y1000" s="209"/>
      <c r="Z1000" s="209"/>
      <c r="AA1000" s="209"/>
      <c r="AB1000" s="209"/>
    </row>
  </sheetData>
  <mergeCells count="14">
    <mergeCell ref="A10:B10"/>
    <mergeCell ref="K3:L3"/>
    <mergeCell ref="O3:P3"/>
    <mergeCell ref="A1:R1"/>
    <mergeCell ref="A2:P2"/>
    <mergeCell ref="Q2:R2"/>
    <mergeCell ref="A3:A4"/>
    <mergeCell ref="B3:B4"/>
    <mergeCell ref="C3:D3"/>
    <mergeCell ref="E3:F3"/>
    <mergeCell ref="Q3:R3"/>
    <mergeCell ref="M3:N3"/>
    <mergeCell ref="G3:H3"/>
    <mergeCell ref="I3:J3"/>
  </mergeCells>
  <pageMargins left="0.78749999999999998" right="0.78749999999999998" top="1.05277777777778" bottom="1.05277777777778" header="0" footer="0"/>
  <pageSetup orientation="portrait"/>
  <headerFooter>
    <oddHeader>&amp;C&amp;A</oddHeader>
    <oddFooter>&amp;CPage &amp;P</oddFooter>
  </headerFooter>
  <rowBreaks count="1" manualBreakCount="1">
    <brk id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E1000"/>
  <sheetViews>
    <sheetView topLeftCell="A13" zoomScale="55" zoomScaleNormal="55" workbookViewId="0">
      <selection activeCell="D18" sqref="D18"/>
    </sheetView>
  </sheetViews>
  <sheetFormatPr defaultColWidth="12.5703125" defaultRowHeight="15" customHeight="1"/>
  <cols>
    <col min="1" max="1" width="15.140625" customWidth="1"/>
    <col min="2" max="2" width="14.140625" customWidth="1"/>
    <col min="3" max="3" width="13" customWidth="1"/>
    <col min="4" max="4" width="14.5703125" customWidth="1"/>
    <col min="5" max="5" width="10.5703125" customWidth="1"/>
    <col min="6" max="6" width="16.42578125" customWidth="1"/>
    <col min="7" max="7" width="14.42578125" customWidth="1"/>
    <col min="8" max="8" width="13.85546875" customWidth="1"/>
    <col min="9" max="9" width="12.5703125" customWidth="1"/>
    <col min="10" max="10" width="15" customWidth="1"/>
    <col min="11" max="11" width="17.28515625" customWidth="1"/>
    <col min="12" max="12" width="14.42578125" customWidth="1"/>
    <col min="13" max="13" width="13.140625" customWidth="1"/>
    <col min="14" max="14" width="16.140625" customWidth="1"/>
    <col min="15" max="15" width="13.42578125" customWidth="1"/>
    <col min="16" max="16" width="16.5703125" customWidth="1"/>
    <col min="17" max="17" width="16.85546875" customWidth="1"/>
    <col min="18" max="18" width="18.5703125" customWidth="1"/>
    <col min="19" max="20" width="18.85546875" customWidth="1"/>
    <col min="21" max="21" width="12.5703125" customWidth="1"/>
    <col min="22" max="22" width="17.28515625" customWidth="1"/>
    <col min="23" max="23" width="19" customWidth="1"/>
    <col min="24" max="24" width="16.5703125" customWidth="1"/>
    <col min="25" max="25" width="10.28515625" customWidth="1"/>
    <col min="26" max="31" width="14.42578125" customWidth="1"/>
  </cols>
  <sheetData>
    <row r="1" spans="1:31" ht="39.75" customHeight="1">
      <c r="A1" s="62" t="s">
        <v>2019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5"/>
      <c r="M1" s="66"/>
      <c r="N1" s="66"/>
      <c r="O1" s="66"/>
      <c r="P1" s="66"/>
      <c r="Q1" s="66"/>
      <c r="R1" s="66"/>
      <c r="S1" s="66"/>
      <c r="T1" s="66"/>
      <c r="U1" s="67"/>
      <c r="V1" s="68"/>
      <c r="W1" s="67"/>
      <c r="X1" s="67"/>
      <c r="Y1" s="69"/>
      <c r="Z1" s="70"/>
      <c r="AA1" s="70"/>
      <c r="AB1" s="70"/>
      <c r="AC1" s="70"/>
      <c r="AD1" s="70"/>
      <c r="AE1" s="70"/>
    </row>
    <row r="2" spans="1:31" ht="13.5" customHeight="1">
      <c r="A2" s="731"/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700"/>
      <c r="U2" s="720" t="s">
        <v>70</v>
      </c>
      <c r="V2" s="727"/>
      <c r="W2" s="720" t="s">
        <v>71</v>
      </c>
      <c r="X2" s="720" t="s">
        <v>72</v>
      </c>
      <c r="Y2" s="71"/>
      <c r="Z2" s="70"/>
      <c r="AA2" s="70"/>
      <c r="AB2" s="70"/>
      <c r="AC2" s="70"/>
      <c r="AD2" s="70"/>
      <c r="AE2" s="70"/>
    </row>
    <row r="3" spans="1:31" ht="30" customHeight="1">
      <c r="A3" s="721" t="str">
        <f ca="1">IFERROR(__xludf.DUMMYFUNCTION("""COMPUTED_VALUE""")," DCB for the Month of June-2023")</f>
        <v xml:space="preserve"> DCB for the Month of June-2023</v>
      </c>
      <c r="B3" s="683"/>
      <c r="C3" s="683"/>
      <c r="D3" s="683"/>
      <c r="E3" s="683"/>
      <c r="F3" s="683"/>
      <c r="G3" s="683"/>
      <c r="H3" s="683"/>
      <c r="I3" s="683"/>
      <c r="J3" s="683"/>
      <c r="K3" s="684"/>
      <c r="L3" s="721" t="str">
        <f ca="1">IFERROR(__xludf.DUMMYFUNCTION("""COMPUTED_VALUE"""),"C B Ratio")</f>
        <v>C B Ratio</v>
      </c>
      <c r="M3" s="684"/>
      <c r="N3" s="721"/>
      <c r="O3" s="684"/>
      <c r="P3" s="721" t="str">
        <f ca="1">IFERROR(__xludf.DUMMYFUNCTION("""COMPUTED_VALUE"""),"Cummulative DCB April-2023 to June-2023")</f>
        <v>Cummulative DCB April-2023 to June-2023</v>
      </c>
      <c r="Q3" s="683"/>
      <c r="R3" s="683"/>
      <c r="S3" s="683"/>
      <c r="T3" s="684"/>
      <c r="U3" s="702"/>
      <c r="V3" s="702"/>
      <c r="W3" s="702"/>
      <c r="X3" s="702"/>
      <c r="Y3" s="71"/>
      <c r="Z3" s="70"/>
      <c r="AA3" s="70"/>
      <c r="AB3" s="70"/>
      <c r="AC3" s="70"/>
      <c r="AD3" s="70"/>
      <c r="AE3" s="70"/>
    </row>
    <row r="4" spans="1:31" ht="48" customHeight="1">
      <c r="A4" s="732" t="str">
        <f ca="1">IFERROR(__xludf.DUMMYFUNCTION("""COMPUTED_VALUE"""),"Tariff")</f>
        <v>Tariff</v>
      </c>
      <c r="B4" s="72" t="str">
        <f ca="1">IFERROR(__xludf.DUMMYFUNCTION("""COMPUTED_VALUE"""),"Total No. of  Installations")</f>
        <v>Total No. of  Installations</v>
      </c>
      <c r="C4" s="72" t="str">
        <f ca="1">IFERROR(__xludf.DUMMYFUNCTION("""COMPUTED_VALUE"""),"No. of Live Installations")</f>
        <v>No. of Live Installations</v>
      </c>
      <c r="D4" s="72" t="str">
        <f ca="1">IFERROR(__xludf.DUMMYFUNCTION("""COMPUTED_VALUE"""),"No. of Install. Actually billed")</f>
        <v>No. of Install. Actually billed</v>
      </c>
      <c r="E4" s="72" t="str">
        <f ca="1">IFERROR(__xludf.DUMMYFUNCTION("""COMPUTED_VALUE"""),"Consumption  ")</f>
        <v xml:space="preserve">Consumption  </v>
      </c>
      <c r="F4" s="72" t="str">
        <f ca="1">IFERROR(__xludf.DUMMYFUNCTION("""COMPUTED_VALUE"""),"Opening Balance")</f>
        <v>Opening Balance</v>
      </c>
      <c r="G4" s="72" t="str">
        <f ca="1">IFERROR(__xludf.DUMMYFUNCTION("""COMPUTED_VALUE"""),"Demand")</f>
        <v>Demand</v>
      </c>
      <c r="H4" s="72" t="str">
        <f ca="1">IFERROR(__xludf.DUMMYFUNCTION("""COMPUTED_VALUE"""),"Collection")</f>
        <v>Collection</v>
      </c>
      <c r="I4" s="72" t="str">
        <f ca="1">IFERROR(__xludf.DUMMYFUNCTION("""COMPUTED_VALUE"""),"Closing Balance")</f>
        <v>Closing Balance</v>
      </c>
      <c r="J4" s="72" t="str">
        <f ca="1">IFERROR(__xludf.DUMMYFUNCTION("""COMPUTED_VALUE"""),"Billing Efficiency")</f>
        <v>Billing Efficiency</v>
      </c>
      <c r="K4" s="72" t="str">
        <f ca="1">IFERROR(__xludf.DUMMYFUNCTION("""COMPUTED_VALUE"""),"Collection Efficiency against Demand ")</f>
        <v xml:space="preserve">Collection Efficiency against Demand </v>
      </c>
      <c r="L4" s="72" t="str">
        <f ca="1">IFERROR(__xludf.DUMMYFUNCTION("""COMPUTED_VALUE"""),"For the month")</f>
        <v>For the month</v>
      </c>
      <c r="M4" s="72" t="str">
        <f ca="1">IFERROR(__xludf.DUMMYFUNCTION("""COMPUTED_VALUE"""),"Previous month")</f>
        <v>Previous month</v>
      </c>
      <c r="N4" s="72" t="str">
        <f ca="1">IFERROR(__xludf.DUMMYFUNCTION("""COMPUTED_VALUE"""),"ARR")</f>
        <v>ARR</v>
      </c>
      <c r="O4" s="72" t="str">
        <f ca="1">IFERROR(__xludf.DUMMYFUNCTION("""COMPUTED_VALUE"""),"Consumption per installation ")</f>
        <v xml:space="preserve">Consumption per installation </v>
      </c>
      <c r="P4" s="72" t="str">
        <f ca="1">IFERROR(__xludf.DUMMYFUNCTION("""COMPUTED_VALUE"""),"Sales Up to 30.04.23")</f>
        <v>Sales Up to 30.04.23</v>
      </c>
      <c r="Q4" s="72" t="str">
        <f ca="1">IFERROR(__xludf.DUMMYFUNCTION("""COMPUTED_VALUE"""),"OB as on 01.04.23")</f>
        <v>OB as on 01.04.23</v>
      </c>
      <c r="R4" s="72" t="str">
        <f ca="1">IFERROR(__xludf.DUMMYFUNCTION("""COMPUTED_VALUE"""),"Progressive demand(upto May-23)")</f>
        <v>Progressive demand(upto May-23)</v>
      </c>
      <c r="S4" s="72" t="str">
        <f ca="1">IFERROR(__xludf.DUMMYFUNCTION("""COMPUTED_VALUE"""),"Progressive Collection
(upto May-23)")</f>
        <v>Progressive Collection
(upto May-23)</v>
      </c>
      <c r="T4" s="72" t="str">
        <f ca="1">IFERROR(__xludf.DUMMYFUNCTION("""COMPUTED_VALUE"""),"Collection Efficiency against Progressive  Demand ")</f>
        <v xml:space="preserve">Collection Efficiency against Progressive  Demand </v>
      </c>
      <c r="U4" s="689"/>
      <c r="V4" s="689"/>
      <c r="W4" s="689"/>
      <c r="X4" s="689"/>
      <c r="Y4" s="71"/>
      <c r="Z4" s="70"/>
      <c r="AA4" s="70"/>
      <c r="AB4" s="70"/>
      <c r="AC4" s="70"/>
      <c r="AD4" s="70"/>
      <c r="AE4" s="70"/>
    </row>
    <row r="5" spans="1:31" ht="28.5" customHeight="1">
      <c r="A5" s="689"/>
      <c r="B5" s="73">
        <f ca="1">IFERROR(__xludf.DUMMYFUNCTION("""COMPUTED_VALUE"""),1)</f>
        <v>1</v>
      </c>
      <c r="C5" s="73">
        <f ca="1">IFERROR(__xludf.DUMMYFUNCTION("""COMPUTED_VALUE"""),2)</f>
        <v>2</v>
      </c>
      <c r="D5" s="73">
        <f ca="1">IFERROR(__xludf.DUMMYFUNCTION("""COMPUTED_VALUE"""),3)</f>
        <v>3</v>
      </c>
      <c r="E5" s="73">
        <f ca="1">IFERROR(__xludf.DUMMYFUNCTION("""COMPUTED_VALUE"""),4)</f>
        <v>4</v>
      </c>
      <c r="F5" s="73">
        <f ca="1">IFERROR(__xludf.DUMMYFUNCTION("""COMPUTED_VALUE"""),5)</f>
        <v>5</v>
      </c>
      <c r="G5" s="73">
        <f ca="1">IFERROR(__xludf.DUMMYFUNCTION("""COMPUTED_VALUE"""),6)</f>
        <v>6</v>
      </c>
      <c r="H5" s="73">
        <f ca="1">IFERROR(__xludf.DUMMYFUNCTION("""COMPUTED_VALUE"""),7)</f>
        <v>7</v>
      </c>
      <c r="I5" s="73">
        <f ca="1">IFERROR(__xludf.DUMMYFUNCTION("""COMPUTED_VALUE"""),8)</f>
        <v>8</v>
      </c>
      <c r="J5" s="73">
        <f ca="1">IFERROR(__xludf.DUMMYFUNCTION("""COMPUTED_VALUE"""),9)</f>
        <v>9</v>
      </c>
      <c r="K5" s="73">
        <f ca="1">IFERROR(__xludf.DUMMYFUNCTION("""COMPUTED_VALUE"""),10)</f>
        <v>10</v>
      </c>
      <c r="L5" s="73">
        <f ca="1">IFERROR(__xludf.DUMMYFUNCTION("""COMPUTED_VALUE"""),11)</f>
        <v>11</v>
      </c>
      <c r="M5" s="73">
        <f ca="1">IFERROR(__xludf.DUMMYFUNCTION("""COMPUTED_VALUE"""),12)</f>
        <v>12</v>
      </c>
      <c r="N5" s="73">
        <f ca="1">IFERROR(__xludf.DUMMYFUNCTION("""COMPUTED_VALUE"""),13)</f>
        <v>13</v>
      </c>
      <c r="O5" s="73">
        <f ca="1">IFERROR(__xludf.DUMMYFUNCTION("""COMPUTED_VALUE"""),14)</f>
        <v>14</v>
      </c>
      <c r="P5" s="73">
        <f ca="1">IFERROR(__xludf.DUMMYFUNCTION("""COMPUTED_VALUE"""),15)</f>
        <v>15</v>
      </c>
      <c r="Q5" s="73">
        <f ca="1">IFERROR(__xludf.DUMMYFUNCTION("""COMPUTED_VALUE"""),16)</f>
        <v>16</v>
      </c>
      <c r="R5" s="73">
        <f ca="1">IFERROR(__xludf.DUMMYFUNCTION("""COMPUTED_VALUE"""),17)</f>
        <v>17</v>
      </c>
      <c r="S5" s="73">
        <f ca="1">IFERROR(__xludf.DUMMYFUNCTION("""COMPUTED_VALUE"""),18)</f>
        <v>18</v>
      </c>
      <c r="T5" s="73">
        <f ca="1">IFERROR(__xludf.DUMMYFUNCTION("""COMPUTED_VALUE"""),19)</f>
        <v>19</v>
      </c>
      <c r="U5" s="74"/>
      <c r="V5" s="75"/>
      <c r="W5" s="76"/>
      <c r="X5" s="76"/>
      <c r="Y5" s="69"/>
      <c r="Z5" s="70"/>
      <c r="AA5" s="70"/>
      <c r="AB5" s="70"/>
      <c r="AC5" s="70"/>
      <c r="AD5" s="70"/>
      <c r="AE5" s="70"/>
    </row>
    <row r="6" spans="1:31" ht="32.25" customHeight="1">
      <c r="A6" s="77" t="s">
        <v>43</v>
      </c>
      <c r="B6" s="78"/>
      <c r="C6" s="79"/>
      <c r="D6" s="79"/>
      <c r="E6" s="80"/>
      <c r="F6" s="80"/>
      <c r="G6" s="80"/>
      <c r="H6" s="80"/>
      <c r="I6" s="81">
        <f t="shared" ref="I6:I16" si="0">F6+G6-H6</f>
        <v>0</v>
      </c>
      <c r="J6" s="82" t="e">
        <f t="shared" ref="J6:J25" si="1">D6/C6*100</f>
        <v>#DIV/0!</v>
      </c>
      <c r="K6" s="82" t="e">
        <f t="shared" ref="K6:K25" si="2">H6/G6*100</f>
        <v>#DIV/0!</v>
      </c>
      <c r="L6" s="83" t="e">
        <f t="shared" ref="L6:L25" si="3">I6/G6</f>
        <v>#DIV/0!</v>
      </c>
      <c r="M6" s="84" t="e">
        <f t="shared" ref="M6:M25" si="4">F6/V6</f>
        <v>#DIV/0!</v>
      </c>
      <c r="N6" s="82" t="e">
        <f t="shared" ref="N6:N25" si="5">SUM(G6/E6)/10</f>
        <v>#DIV/0!</v>
      </c>
      <c r="O6" s="85" t="e">
        <f t="shared" ref="O6:O25" si="6">ROUND((E6*1000000)/D6,0)</f>
        <v>#DIV/0!</v>
      </c>
      <c r="P6" s="86"/>
      <c r="Q6" s="80"/>
      <c r="R6" s="80"/>
      <c r="S6" s="80"/>
      <c r="T6" s="87" t="e">
        <f t="shared" ref="T6:T25" si="7">S6/R6*100</f>
        <v>#DIV/0!</v>
      </c>
      <c r="U6" s="88">
        <f t="shared" ref="U6:U25" si="8">R6-S6</f>
        <v>0</v>
      </c>
      <c r="V6" s="89"/>
      <c r="W6" s="90"/>
      <c r="X6" s="91">
        <f t="shared" ref="X6:X25" si="9">Q6+R6-S6-I6</f>
        <v>0</v>
      </c>
      <c r="Y6" s="90"/>
      <c r="Z6" s="70"/>
      <c r="AA6" s="70"/>
      <c r="AB6" s="70"/>
      <c r="AC6" s="70"/>
      <c r="AD6" s="70"/>
      <c r="AE6" s="70"/>
    </row>
    <row r="7" spans="1:31" ht="32.25" customHeight="1">
      <c r="A7" s="92" t="s">
        <v>44</v>
      </c>
      <c r="B7" s="93"/>
      <c r="C7" s="94"/>
      <c r="D7" s="94"/>
      <c r="E7" s="95"/>
      <c r="F7" s="95"/>
      <c r="G7" s="95"/>
      <c r="H7" s="95"/>
      <c r="I7" s="81">
        <f t="shared" si="0"/>
        <v>0</v>
      </c>
      <c r="J7" s="96" t="e">
        <f t="shared" si="1"/>
        <v>#DIV/0!</v>
      </c>
      <c r="K7" s="96" t="e">
        <f t="shared" si="2"/>
        <v>#DIV/0!</v>
      </c>
      <c r="L7" s="97" t="e">
        <f t="shared" si="3"/>
        <v>#DIV/0!</v>
      </c>
      <c r="M7" s="84" t="e">
        <f t="shared" si="4"/>
        <v>#DIV/0!</v>
      </c>
      <c r="N7" s="96" t="e">
        <f t="shared" si="5"/>
        <v>#DIV/0!</v>
      </c>
      <c r="O7" s="98" t="e">
        <f t="shared" si="6"/>
        <v>#DIV/0!</v>
      </c>
      <c r="P7" s="99"/>
      <c r="Q7" s="95"/>
      <c r="R7" s="95"/>
      <c r="S7" s="95"/>
      <c r="T7" s="100" t="e">
        <f t="shared" si="7"/>
        <v>#DIV/0!</v>
      </c>
      <c r="U7" s="88">
        <f t="shared" si="8"/>
        <v>0</v>
      </c>
      <c r="V7" s="89"/>
      <c r="W7" s="90"/>
      <c r="X7" s="91">
        <f t="shared" si="9"/>
        <v>0</v>
      </c>
      <c r="Y7" s="90"/>
      <c r="Z7" s="70"/>
      <c r="AA7" s="70"/>
      <c r="AB7" s="70"/>
      <c r="AC7" s="70"/>
      <c r="AD7" s="70"/>
      <c r="AE7" s="70"/>
    </row>
    <row r="8" spans="1:31" ht="32.25" customHeight="1">
      <c r="A8" s="92" t="s">
        <v>45</v>
      </c>
      <c r="B8" s="93"/>
      <c r="C8" s="94"/>
      <c r="D8" s="94"/>
      <c r="E8" s="95"/>
      <c r="F8" s="95"/>
      <c r="G8" s="95"/>
      <c r="H8" s="95"/>
      <c r="I8" s="81">
        <f t="shared" si="0"/>
        <v>0</v>
      </c>
      <c r="J8" s="96" t="e">
        <f t="shared" si="1"/>
        <v>#DIV/0!</v>
      </c>
      <c r="K8" s="96" t="e">
        <f t="shared" si="2"/>
        <v>#DIV/0!</v>
      </c>
      <c r="L8" s="97" t="e">
        <f t="shared" si="3"/>
        <v>#DIV/0!</v>
      </c>
      <c r="M8" s="84" t="e">
        <f t="shared" si="4"/>
        <v>#DIV/0!</v>
      </c>
      <c r="N8" s="96" t="e">
        <f t="shared" si="5"/>
        <v>#DIV/0!</v>
      </c>
      <c r="O8" s="98" t="e">
        <f t="shared" si="6"/>
        <v>#DIV/0!</v>
      </c>
      <c r="P8" s="99"/>
      <c r="Q8" s="95"/>
      <c r="R8" s="95"/>
      <c r="S8" s="95"/>
      <c r="T8" s="100" t="e">
        <f t="shared" si="7"/>
        <v>#DIV/0!</v>
      </c>
      <c r="U8" s="88">
        <f t="shared" si="8"/>
        <v>0</v>
      </c>
      <c r="V8" s="89"/>
      <c r="W8" s="90"/>
      <c r="X8" s="91">
        <f t="shared" si="9"/>
        <v>0</v>
      </c>
      <c r="Y8" s="90"/>
      <c r="Z8" s="70"/>
      <c r="AA8" s="70"/>
      <c r="AB8" s="70"/>
      <c r="AC8" s="70"/>
      <c r="AD8" s="70"/>
      <c r="AE8" s="70"/>
    </row>
    <row r="9" spans="1:31" ht="32.25" customHeight="1">
      <c r="A9" s="92" t="s">
        <v>46</v>
      </c>
      <c r="B9" s="93"/>
      <c r="C9" s="94"/>
      <c r="D9" s="94"/>
      <c r="E9" s="95"/>
      <c r="F9" s="95"/>
      <c r="G9" s="95"/>
      <c r="H9" s="95"/>
      <c r="I9" s="81">
        <f t="shared" si="0"/>
        <v>0</v>
      </c>
      <c r="J9" s="96" t="e">
        <f t="shared" si="1"/>
        <v>#DIV/0!</v>
      </c>
      <c r="K9" s="96" t="e">
        <f t="shared" si="2"/>
        <v>#DIV/0!</v>
      </c>
      <c r="L9" s="97" t="e">
        <f t="shared" si="3"/>
        <v>#DIV/0!</v>
      </c>
      <c r="M9" s="84" t="e">
        <f t="shared" si="4"/>
        <v>#DIV/0!</v>
      </c>
      <c r="N9" s="96" t="e">
        <f t="shared" si="5"/>
        <v>#DIV/0!</v>
      </c>
      <c r="O9" s="98" t="e">
        <f t="shared" si="6"/>
        <v>#DIV/0!</v>
      </c>
      <c r="P9" s="99"/>
      <c r="Q9" s="95"/>
      <c r="R9" s="95"/>
      <c r="S9" s="95"/>
      <c r="T9" s="100" t="e">
        <f t="shared" si="7"/>
        <v>#DIV/0!</v>
      </c>
      <c r="U9" s="88">
        <f t="shared" si="8"/>
        <v>0</v>
      </c>
      <c r="V9" s="89"/>
      <c r="W9" s="90"/>
      <c r="X9" s="91">
        <f t="shared" si="9"/>
        <v>0</v>
      </c>
      <c r="Y9" s="90"/>
      <c r="Z9" s="70"/>
      <c r="AA9" s="70"/>
      <c r="AB9" s="70"/>
      <c r="AC9" s="70"/>
      <c r="AD9" s="70"/>
      <c r="AE9" s="70"/>
    </row>
    <row r="10" spans="1:31" ht="32.25" customHeight="1">
      <c r="A10" s="92" t="s">
        <v>47</v>
      </c>
      <c r="B10" s="93"/>
      <c r="C10" s="94"/>
      <c r="D10" s="94"/>
      <c r="E10" s="95"/>
      <c r="F10" s="95"/>
      <c r="G10" s="95"/>
      <c r="H10" s="95"/>
      <c r="I10" s="81">
        <f t="shared" si="0"/>
        <v>0</v>
      </c>
      <c r="J10" s="96" t="e">
        <f t="shared" si="1"/>
        <v>#DIV/0!</v>
      </c>
      <c r="K10" s="96" t="e">
        <f t="shared" si="2"/>
        <v>#DIV/0!</v>
      </c>
      <c r="L10" s="97" t="e">
        <f t="shared" si="3"/>
        <v>#DIV/0!</v>
      </c>
      <c r="M10" s="84" t="e">
        <f t="shared" si="4"/>
        <v>#DIV/0!</v>
      </c>
      <c r="N10" s="96" t="e">
        <f t="shared" si="5"/>
        <v>#DIV/0!</v>
      </c>
      <c r="O10" s="98" t="e">
        <f t="shared" si="6"/>
        <v>#DIV/0!</v>
      </c>
      <c r="P10" s="99"/>
      <c r="Q10" s="95"/>
      <c r="R10" s="95"/>
      <c r="S10" s="95"/>
      <c r="T10" s="100" t="e">
        <f t="shared" si="7"/>
        <v>#DIV/0!</v>
      </c>
      <c r="U10" s="88">
        <f t="shared" si="8"/>
        <v>0</v>
      </c>
      <c r="V10" s="89"/>
      <c r="W10" s="90"/>
      <c r="X10" s="91">
        <f t="shared" si="9"/>
        <v>0</v>
      </c>
      <c r="Y10" s="90"/>
      <c r="Z10" s="70"/>
      <c r="AA10" s="70"/>
      <c r="AB10" s="70"/>
      <c r="AC10" s="70"/>
      <c r="AD10" s="70"/>
      <c r="AE10" s="70"/>
    </row>
    <row r="11" spans="1:31" ht="32.25" customHeight="1">
      <c r="A11" s="92" t="s">
        <v>48</v>
      </c>
      <c r="B11" s="93"/>
      <c r="C11" s="94"/>
      <c r="D11" s="94"/>
      <c r="E11" s="95"/>
      <c r="F11" s="95"/>
      <c r="G11" s="95"/>
      <c r="H11" s="95"/>
      <c r="I11" s="81">
        <f t="shared" si="0"/>
        <v>0</v>
      </c>
      <c r="J11" s="96" t="e">
        <f t="shared" si="1"/>
        <v>#DIV/0!</v>
      </c>
      <c r="K11" s="96" t="e">
        <f t="shared" si="2"/>
        <v>#DIV/0!</v>
      </c>
      <c r="L11" s="97" t="e">
        <f t="shared" si="3"/>
        <v>#DIV/0!</v>
      </c>
      <c r="M11" s="84" t="e">
        <f t="shared" si="4"/>
        <v>#DIV/0!</v>
      </c>
      <c r="N11" s="96" t="e">
        <f t="shared" si="5"/>
        <v>#DIV/0!</v>
      </c>
      <c r="O11" s="98" t="e">
        <f t="shared" si="6"/>
        <v>#DIV/0!</v>
      </c>
      <c r="P11" s="99"/>
      <c r="Q11" s="95"/>
      <c r="R11" s="95"/>
      <c r="S11" s="95"/>
      <c r="T11" s="100" t="e">
        <f t="shared" si="7"/>
        <v>#DIV/0!</v>
      </c>
      <c r="U11" s="88">
        <f t="shared" si="8"/>
        <v>0</v>
      </c>
      <c r="V11" s="89"/>
      <c r="W11" s="90"/>
      <c r="X11" s="91">
        <f t="shared" si="9"/>
        <v>0</v>
      </c>
      <c r="Y11" s="90"/>
      <c r="Z11" s="70"/>
      <c r="AA11" s="70"/>
      <c r="AB11" s="70"/>
      <c r="AC11" s="70"/>
      <c r="AD11" s="70"/>
      <c r="AE11" s="70"/>
    </row>
    <row r="12" spans="1:31" ht="32.25" customHeight="1">
      <c r="A12" s="92" t="s">
        <v>49</v>
      </c>
      <c r="B12" s="93"/>
      <c r="C12" s="94"/>
      <c r="D12" s="94"/>
      <c r="E12" s="95"/>
      <c r="F12" s="95"/>
      <c r="G12" s="95"/>
      <c r="H12" s="95"/>
      <c r="I12" s="81">
        <f t="shared" si="0"/>
        <v>0</v>
      </c>
      <c r="J12" s="96" t="e">
        <f t="shared" si="1"/>
        <v>#DIV/0!</v>
      </c>
      <c r="K12" s="96" t="e">
        <f t="shared" si="2"/>
        <v>#DIV/0!</v>
      </c>
      <c r="L12" s="97" t="e">
        <f t="shared" si="3"/>
        <v>#DIV/0!</v>
      </c>
      <c r="M12" s="84" t="e">
        <f t="shared" si="4"/>
        <v>#DIV/0!</v>
      </c>
      <c r="N12" s="96" t="e">
        <f t="shared" si="5"/>
        <v>#DIV/0!</v>
      </c>
      <c r="O12" s="98" t="e">
        <f t="shared" si="6"/>
        <v>#DIV/0!</v>
      </c>
      <c r="P12" s="99"/>
      <c r="Q12" s="95"/>
      <c r="R12" s="95"/>
      <c r="S12" s="95"/>
      <c r="T12" s="100" t="e">
        <f t="shared" si="7"/>
        <v>#DIV/0!</v>
      </c>
      <c r="U12" s="88">
        <f t="shared" si="8"/>
        <v>0</v>
      </c>
      <c r="V12" s="89"/>
      <c r="W12" s="90"/>
      <c r="X12" s="91">
        <f t="shared" si="9"/>
        <v>0</v>
      </c>
      <c r="Y12" s="90"/>
      <c r="Z12" s="70"/>
      <c r="AA12" s="70"/>
      <c r="AB12" s="70"/>
      <c r="AC12" s="70"/>
      <c r="AD12" s="70"/>
      <c r="AE12" s="70"/>
    </row>
    <row r="13" spans="1:31" ht="32.25" customHeight="1">
      <c r="A13" s="92" t="s">
        <v>50</v>
      </c>
      <c r="B13" s="93"/>
      <c r="C13" s="94"/>
      <c r="D13" s="94"/>
      <c r="E13" s="95"/>
      <c r="F13" s="95"/>
      <c r="G13" s="95"/>
      <c r="H13" s="95"/>
      <c r="I13" s="81">
        <f t="shared" si="0"/>
        <v>0</v>
      </c>
      <c r="J13" s="96" t="e">
        <f t="shared" si="1"/>
        <v>#DIV/0!</v>
      </c>
      <c r="K13" s="96" t="e">
        <f t="shared" si="2"/>
        <v>#DIV/0!</v>
      </c>
      <c r="L13" s="97" t="e">
        <f t="shared" si="3"/>
        <v>#DIV/0!</v>
      </c>
      <c r="M13" s="84" t="e">
        <f t="shared" si="4"/>
        <v>#DIV/0!</v>
      </c>
      <c r="N13" s="96" t="e">
        <f t="shared" si="5"/>
        <v>#DIV/0!</v>
      </c>
      <c r="O13" s="98" t="e">
        <f t="shared" si="6"/>
        <v>#DIV/0!</v>
      </c>
      <c r="P13" s="99"/>
      <c r="Q13" s="95"/>
      <c r="R13" s="95"/>
      <c r="S13" s="95"/>
      <c r="T13" s="100" t="e">
        <f t="shared" si="7"/>
        <v>#DIV/0!</v>
      </c>
      <c r="U13" s="88">
        <f t="shared" si="8"/>
        <v>0</v>
      </c>
      <c r="V13" s="89"/>
      <c r="W13" s="90"/>
      <c r="X13" s="91">
        <f t="shared" si="9"/>
        <v>0</v>
      </c>
      <c r="Y13" s="90"/>
      <c r="Z13" s="70"/>
      <c r="AA13" s="70"/>
      <c r="AB13" s="70"/>
      <c r="AC13" s="70"/>
      <c r="AD13" s="70"/>
      <c r="AE13" s="70"/>
    </row>
    <row r="14" spans="1:31" ht="32.25" customHeight="1">
      <c r="A14" s="92" t="s">
        <v>51</v>
      </c>
      <c r="B14" s="93"/>
      <c r="C14" s="94"/>
      <c r="D14" s="94"/>
      <c r="E14" s="95"/>
      <c r="F14" s="95"/>
      <c r="G14" s="95"/>
      <c r="H14" s="95"/>
      <c r="I14" s="81">
        <f t="shared" si="0"/>
        <v>0</v>
      </c>
      <c r="J14" s="96" t="e">
        <f t="shared" si="1"/>
        <v>#DIV/0!</v>
      </c>
      <c r="K14" s="96" t="e">
        <f t="shared" si="2"/>
        <v>#DIV/0!</v>
      </c>
      <c r="L14" s="97" t="e">
        <f t="shared" si="3"/>
        <v>#DIV/0!</v>
      </c>
      <c r="M14" s="84" t="e">
        <f t="shared" si="4"/>
        <v>#DIV/0!</v>
      </c>
      <c r="N14" s="96" t="e">
        <f t="shared" si="5"/>
        <v>#DIV/0!</v>
      </c>
      <c r="O14" s="98" t="e">
        <f t="shared" si="6"/>
        <v>#DIV/0!</v>
      </c>
      <c r="P14" s="99"/>
      <c r="Q14" s="95"/>
      <c r="R14" s="95"/>
      <c r="S14" s="95"/>
      <c r="T14" s="100" t="e">
        <f t="shared" si="7"/>
        <v>#DIV/0!</v>
      </c>
      <c r="U14" s="88">
        <f t="shared" si="8"/>
        <v>0</v>
      </c>
      <c r="V14" s="89"/>
      <c r="W14" s="90"/>
      <c r="X14" s="91">
        <f t="shared" si="9"/>
        <v>0</v>
      </c>
      <c r="Y14" s="90"/>
      <c r="Z14" s="70"/>
      <c r="AA14" s="70"/>
      <c r="AB14" s="70"/>
      <c r="AC14" s="70"/>
      <c r="AD14" s="70"/>
      <c r="AE14" s="70"/>
    </row>
    <row r="15" spans="1:31" ht="32.25" customHeight="1">
      <c r="A15" s="92" t="s">
        <v>52</v>
      </c>
      <c r="B15" s="93"/>
      <c r="C15" s="94"/>
      <c r="D15" s="94"/>
      <c r="E15" s="95"/>
      <c r="F15" s="95"/>
      <c r="G15" s="95"/>
      <c r="H15" s="95"/>
      <c r="I15" s="81">
        <f t="shared" si="0"/>
        <v>0</v>
      </c>
      <c r="J15" s="96" t="e">
        <f t="shared" si="1"/>
        <v>#DIV/0!</v>
      </c>
      <c r="K15" s="96" t="e">
        <f t="shared" si="2"/>
        <v>#DIV/0!</v>
      </c>
      <c r="L15" s="97" t="e">
        <f t="shared" si="3"/>
        <v>#DIV/0!</v>
      </c>
      <c r="M15" s="84" t="e">
        <f t="shared" si="4"/>
        <v>#DIV/0!</v>
      </c>
      <c r="N15" s="96" t="e">
        <f t="shared" si="5"/>
        <v>#DIV/0!</v>
      </c>
      <c r="O15" s="98" t="e">
        <f t="shared" si="6"/>
        <v>#DIV/0!</v>
      </c>
      <c r="P15" s="99"/>
      <c r="Q15" s="95"/>
      <c r="R15" s="95"/>
      <c r="S15" s="95"/>
      <c r="T15" s="100" t="e">
        <f t="shared" si="7"/>
        <v>#DIV/0!</v>
      </c>
      <c r="U15" s="88">
        <f t="shared" si="8"/>
        <v>0</v>
      </c>
      <c r="V15" s="89"/>
      <c r="W15" s="90"/>
      <c r="X15" s="91">
        <f t="shared" si="9"/>
        <v>0</v>
      </c>
      <c r="Y15" s="90"/>
      <c r="Z15" s="70"/>
      <c r="AA15" s="70"/>
      <c r="AB15" s="70"/>
      <c r="AC15" s="70"/>
      <c r="AD15" s="70"/>
      <c r="AE15" s="70"/>
    </row>
    <row r="16" spans="1:31" ht="32.25" customHeight="1">
      <c r="A16" s="92" t="s">
        <v>53</v>
      </c>
      <c r="B16" s="93"/>
      <c r="C16" s="94"/>
      <c r="D16" s="94"/>
      <c r="E16" s="95"/>
      <c r="F16" s="95"/>
      <c r="G16" s="95"/>
      <c r="H16" s="95"/>
      <c r="I16" s="81">
        <f t="shared" si="0"/>
        <v>0</v>
      </c>
      <c r="J16" s="96" t="e">
        <f t="shared" si="1"/>
        <v>#DIV/0!</v>
      </c>
      <c r="K16" s="96" t="e">
        <f t="shared" si="2"/>
        <v>#DIV/0!</v>
      </c>
      <c r="L16" s="97" t="e">
        <f t="shared" si="3"/>
        <v>#DIV/0!</v>
      </c>
      <c r="M16" s="84" t="e">
        <f t="shared" si="4"/>
        <v>#DIV/0!</v>
      </c>
      <c r="N16" s="96" t="e">
        <f t="shared" si="5"/>
        <v>#DIV/0!</v>
      </c>
      <c r="O16" s="98" t="e">
        <f t="shared" si="6"/>
        <v>#DIV/0!</v>
      </c>
      <c r="P16" s="99"/>
      <c r="Q16" s="95"/>
      <c r="R16" s="95"/>
      <c r="S16" s="95"/>
      <c r="T16" s="100" t="e">
        <f t="shared" si="7"/>
        <v>#DIV/0!</v>
      </c>
      <c r="U16" s="88">
        <f t="shared" si="8"/>
        <v>0</v>
      </c>
      <c r="V16" s="89"/>
      <c r="W16" s="90"/>
      <c r="X16" s="91">
        <f t="shared" si="9"/>
        <v>0</v>
      </c>
      <c r="Y16" s="90"/>
      <c r="Z16" s="70"/>
      <c r="AA16" s="70"/>
      <c r="AB16" s="70"/>
      <c r="AC16" s="70"/>
      <c r="AD16" s="70"/>
      <c r="AE16" s="70"/>
    </row>
    <row r="17" spans="1:31" ht="32.25" customHeight="1">
      <c r="A17" s="101" t="s">
        <v>54</v>
      </c>
      <c r="B17" s="102">
        <f t="shared" ref="B17:H17" si="10">SUM(B6:B16)</f>
        <v>0</v>
      </c>
      <c r="C17" s="102">
        <f t="shared" si="10"/>
        <v>0</v>
      </c>
      <c r="D17" s="102">
        <f t="shared" si="10"/>
        <v>0</v>
      </c>
      <c r="E17" s="96">
        <f t="shared" si="10"/>
        <v>0</v>
      </c>
      <c r="F17" s="96">
        <f t="shared" si="10"/>
        <v>0</v>
      </c>
      <c r="G17" s="96">
        <f t="shared" si="10"/>
        <v>0</v>
      </c>
      <c r="H17" s="96">
        <f t="shared" si="10"/>
        <v>0</v>
      </c>
      <c r="I17" s="103">
        <f>SUM(F17,G17-H17)</f>
        <v>0</v>
      </c>
      <c r="J17" s="96" t="e">
        <f t="shared" si="1"/>
        <v>#DIV/0!</v>
      </c>
      <c r="K17" s="96" t="e">
        <f t="shared" si="2"/>
        <v>#DIV/0!</v>
      </c>
      <c r="L17" s="104" t="e">
        <f t="shared" si="3"/>
        <v>#DIV/0!</v>
      </c>
      <c r="M17" s="96" t="e">
        <f t="shared" si="4"/>
        <v>#DIV/0!</v>
      </c>
      <c r="N17" s="96" t="e">
        <f t="shared" si="5"/>
        <v>#DIV/0!</v>
      </c>
      <c r="O17" s="98" t="e">
        <f t="shared" si="6"/>
        <v>#DIV/0!</v>
      </c>
      <c r="P17" s="103">
        <f t="shared" ref="P17:S17" si="11">SUM(P6:P16)</f>
        <v>0</v>
      </c>
      <c r="Q17" s="103">
        <f t="shared" si="11"/>
        <v>0</v>
      </c>
      <c r="R17" s="103">
        <f t="shared" si="11"/>
        <v>0</v>
      </c>
      <c r="S17" s="103">
        <f t="shared" si="11"/>
        <v>0</v>
      </c>
      <c r="T17" s="105" t="e">
        <f t="shared" si="7"/>
        <v>#DIV/0!</v>
      </c>
      <c r="U17" s="88">
        <f t="shared" si="8"/>
        <v>0</v>
      </c>
      <c r="V17" s="89"/>
      <c r="W17" s="106"/>
      <c r="X17" s="107">
        <f t="shared" si="9"/>
        <v>0</v>
      </c>
      <c r="Y17" s="106"/>
      <c r="Z17" s="70"/>
      <c r="AA17" s="70"/>
      <c r="AB17" s="70"/>
      <c r="AC17" s="70"/>
      <c r="AD17" s="70"/>
      <c r="AE17" s="70"/>
    </row>
    <row r="18" spans="1:31" ht="32.25" customHeight="1">
      <c r="A18" s="92" t="s">
        <v>55</v>
      </c>
      <c r="B18" s="78"/>
      <c r="C18" s="79"/>
      <c r="D18" s="79"/>
      <c r="E18" s="80"/>
      <c r="F18" s="80"/>
      <c r="G18" s="80"/>
      <c r="H18" s="80"/>
      <c r="I18" s="81">
        <f t="shared" ref="I18:I24" si="12">F18+G18-H18</f>
        <v>0</v>
      </c>
      <c r="J18" s="96" t="e">
        <f t="shared" si="1"/>
        <v>#DIV/0!</v>
      </c>
      <c r="K18" s="96" t="e">
        <f t="shared" si="2"/>
        <v>#DIV/0!</v>
      </c>
      <c r="L18" s="97" t="e">
        <f t="shared" si="3"/>
        <v>#DIV/0!</v>
      </c>
      <c r="M18" s="108" t="e">
        <f t="shared" si="4"/>
        <v>#DIV/0!</v>
      </c>
      <c r="N18" s="96" t="e">
        <f t="shared" si="5"/>
        <v>#DIV/0!</v>
      </c>
      <c r="O18" s="98" t="e">
        <f t="shared" si="6"/>
        <v>#DIV/0!</v>
      </c>
      <c r="P18" s="86"/>
      <c r="Q18" s="80"/>
      <c r="R18" s="80"/>
      <c r="S18" s="80"/>
      <c r="T18" s="100" t="e">
        <f t="shared" si="7"/>
        <v>#DIV/0!</v>
      </c>
      <c r="U18" s="88">
        <f t="shared" si="8"/>
        <v>0</v>
      </c>
      <c r="V18" s="89"/>
      <c r="W18" s="90"/>
      <c r="X18" s="91">
        <f t="shared" si="9"/>
        <v>0</v>
      </c>
      <c r="Y18" s="90"/>
      <c r="Z18" s="70"/>
      <c r="AA18" s="70"/>
      <c r="AB18" s="70"/>
      <c r="AC18" s="70"/>
      <c r="AD18" s="70"/>
      <c r="AE18" s="70"/>
    </row>
    <row r="19" spans="1:31" ht="32.25" customHeight="1">
      <c r="A19" s="92" t="s">
        <v>56</v>
      </c>
      <c r="B19" s="93"/>
      <c r="C19" s="94"/>
      <c r="D19" s="94"/>
      <c r="E19" s="95"/>
      <c r="F19" s="95"/>
      <c r="G19" s="95"/>
      <c r="H19" s="95"/>
      <c r="I19" s="81">
        <f t="shared" si="12"/>
        <v>0</v>
      </c>
      <c r="J19" s="96" t="e">
        <f t="shared" si="1"/>
        <v>#DIV/0!</v>
      </c>
      <c r="K19" s="96" t="e">
        <f t="shared" si="2"/>
        <v>#DIV/0!</v>
      </c>
      <c r="L19" s="97" t="e">
        <f t="shared" si="3"/>
        <v>#DIV/0!</v>
      </c>
      <c r="M19" s="84" t="e">
        <f t="shared" si="4"/>
        <v>#DIV/0!</v>
      </c>
      <c r="N19" s="96" t="e">
        <f t="shared" si="5"/>
        <v>#DIV/0!</v>
      </c>
      <c r="O19" s="98" t="e">
        <f t="shared" si="6"/>
        <v>#DIV/0!</v>
      </c>
      <c r="P19" s="99"/>
      <c r="Q19" s="95"/>
      <c r="R19" s="95"/>
      <c r="S19" s="95"/>
      <c r="T19" s="100" t="e">
        <f t="shared" si="7"/>
        <v>#DIV/0!</v>
      </c>
      <c r="U19" s="88">
        <f t="shared" si="8"/>
        <v>0</v>
      </c>
      <c r="V19" s="89"/>
      <c r="W19" s="90"/>
      <c r="X19" s="91">
        <f t="shared" si="9"/>
        <v>0</v>
      </c>
      <c r="Y19" s="90"/>
      <c r="Z19" s="70"/>
      <c r="AA19" s="70"/>
      <c r="AB19" s="70"/>
      <c r="AC19" s="70"/>
      <c r="AD19" s="70"/>
      <c r="AE19" s="70"/>
    </row>
    <row r="20" spans="1:31" ht="32.25" customHeight="1">
      <c r="A20" s="92" t="s">
        <v>57</v>
      </c>
      <c r="B20" s="93"/>
      <c r="C20" s="94"/>
      <c r="D20" s="94"/>
      <c r="E20" s="95"/>
      <c r="F20" s="95"/>
      <c r="G20" s="95"/>
      <c r="H20" s="95"/>
      <c r="I20" s="81">
        <f t="shared" si="12"/>
        <v>0</v>
      </c>
      <c r="J20" s="96" t="e">
        <f t="shared" si="1"/>
        <v>#DIV/0!</v>
      </c>
      <c r="K20" s="96" t="e">
        <f t="shared" si="2"/>
        <v>#DIV/0!</v>
      </c>
      <c r="L20" s="97" t="e">
        <f t="shared" si="3"/>
        <v>#DIV/0!</v>
      </c>
      <c r="M20" s="84" t="e">
        <f t="shared" si="4"/>
        <v>#DIV/0!</v>
      </c>
      <c r="N20" s="96" t="e">
        <f t="shared" si="5"/>
        <v>#DIV/0!</v>
      </c>
      <c r="O20" s="98" t="e">
        <f t="shared" si="6"/>
        <v>#DIV/0!</v>
      </c>
      <c r="P20" s="99"/>
      <c r="Q20" s="95"/>
      <c r="R20" s="95"/>
      <c r="S20" s="95"/>
      <c r="T20" s="100" t="e">
        <f t="shared" si="7"/>
        <v>#DIV/0!</v>
      </c>
      <c r="U20" s="88">
        <f t="shared" si="8"/>
        <v>0</v>
      </c>
      <c r="V20" s="89"/>
      <c r="W20" s="90"/>
      <c r="X20" s="91">
        <f t="shared" si="9"/>
        <v>0</v>
      </c>
      <c r="Y20" s="90"/>
      <c r="Z20" s="70"/>
      <c r="AA20" s="70"/>
      <c r="AB20" s="70"/>
      <c r="AC20" s="70"/>
      <c r="AD20" s="70"/>
      <c r="AE20" s="70"/>
    </row>
    <row r="21" spans="1:31" ht="32.25" customHeight="1">
      <c r="A21" s="92" t="s">
        <v>58</v>
      </c>
      <c r="B21" s="93"/>
      <c r="C21" s="94"/>
      <c r="D21" s="94"/>
      <c r="E21" s="95"/>
      <c r="F21" s="95"/>
      <c r="G21" s="95"/>
      <c r="H21" s="95"/>
      <c r="I21" s="81">
        <f t="shared" si="12"/>
        <v>0</v>
      </c>
      <c r="J21" s="96" t="e">
        <f t="shared" si="1"/>
        <v>#DIV/0!</v>
      </c>
      <c r="K21" s="96" t="e">
        <f t="shared" si="2"/>
        <v>#DIV/0!</v>
      </c>
      <c r="L21" s="97" t="e">
        <f t="shared" si="3"/>
        <v>#DIV/0!</v>
      </c>
      <c r="M21" s="84" t="e">
        <f t="shared" si="4"/>
        <v>#DIV/0!</v>
      </c>
      <c r="N21" s="96" t="e">
        <f t="shared" si="5"/>
        <v>#DIV/0!</v>
      </c>
      <c r="O21" s="98" t="e">
        <f t="shared" si="6"/>
        <v>#DIV/0!</v>
      </c>
      <c r="P21" s="99"/>
      <c r="Q21" s="95"/>
      <c r="R21" s="95"/>
      <c r="S21" s="95"/>
      <c r="T21" s="100" t="e">
        <f t="shared" si="7"/>
        <v>#DIV/0!</v>
      </c>
      <c r="U21" s="88">
        <f t="shared" si="8"/>
        <v>0</v>
      </c>
      <c r="V21" s="89"/>
      <c r="W21" s="90"/>
      <c r="X21" s="91">
        <f t="shared" si="9"/>
        <v>0</v>
      </c>
      <c r="Y21" s="90"/>
      <c r="Z21" s="70"/>
      <c r="AA21" s="70"/>
      <c r="AB21" s="70"/>
      <c r="AC21" s="70"/>
      <c r="AD21" s="70"/>
      <c r="AE21" s="70"/>
    </row>
    <row r="22" spans="1:31" ht="32.25" customHeight="1">
      <c r="A22" s="92" t="s">
        <v>59</v>
      </c>
      <c r="B22" s="93"/>
      <c r="C22" s="94"/>
      <c r="D22" s="94"/>
      <c r="E22" s="95"/>
      <c r="F22" s="95"/>
      <c r="G22" s="95"/>
      <c r="H22" s="95"/>
      <c r="I22" s="81">
        <f t="shared" si="12"/>
        <v>0</v>
      </c>
      <c r="J22" s="96" t="e">
        <f t="shared" si="1"/>
        <v>#DIV/0!</v>
      </c>
      <c r="K22" s="96" t="e">
        <f t="shared" si="2"/>
        <v>#DIV/0!</v>
      </c>
      <c r="L22" s="97" t="e">
        <f t="shared" si="3"/>
        <v>#DIV/0!</v>
      </c>
      <c r="M22" s="84" t="e">
        <f t="shared" si="4"/>
        <v>#DIV/0!</v>
      </c>
      <c r="N22" s="96" t="e">
        <f t="shared" si="5"/>
        <v>#DIV/0!</v>
      </c>
      <c r="O22" s="98" t="e">
        <f t="shared" si="6"/>
        <v>#DIV/0!</v>
      </c>
      <c r="P22" s="99"/>
      <c r="Q22" s="95"/>
      <c r="R22" s="95"/>
      <c r="S22" s="95"/>
      <c r="T22" s="100" t="e">
        <f t="shared" si="7"/>
        <v>#DIV/0!</v>
      </c>
      <c r="U22" s="88">
        <f t="shared" si="8"/>
        <v>0</v>
      </c>
      <c r="V22" s="89"/>
      <c r="W22" s="90"/>
      <c r="X22" s="91">
        <f t="shared" si="9"/>
        <v>0</v>
      </c>
      <c r="Y22" s="90"/>
      <c r="Z22" s="70"/>
      <c r="AA22" s="70"/>
      <c r="AB22" s="70"/>
      <c r="AC22" s="70"/>
      <c r="AD22" s="70"/>
      <c r="AE22" s="70"/>
    </row>
    <row r="23" spans="1:31" ht="32.25" customHeight="1">
      <c r="A23" s="92" t="s">
        <v>60</v>
      </c>
      <c r="B23" s="93"/>
      <c r="C23" s="94"/>
      <c r="D23" s="94"/>
      <c r="E23" s="95"/>
      <c r="F23" s="95"/>
      <c r="G23" s="95"/>
      <c r="H23" s="95"/>
      <c r="I23" s="81">
        <f t="shared" si="12"/>
        <v>0</v>
      </c>
      <c r="J23" s="96" t="e">
        <f t="shared" si="1"/>
        <v>#DIV/0!</v>
      </c>
      <c r="K23" s="96" t="e">
        <f t="shared" si="2"/>
        <v>#DIV/0!</v>
      </c>
      <c r="L23" s="97" t="e">
        <f t="shared" si="3"/>
        <v>#DIV/0!</v>
      </c>
      <c r="M23" s="84" t="e">
        <f t="shared" si="4"/>
        <v>#DIV/0!</v>
      </c>
      <c r="N23" s="96" t="e">
        <f t="shared" si="5"/>
        <v>#DIV/0!</v>
      </c>
      <c r="O23" s="98" t="e">
        <f t="shared" si="6"/>
        <v>#DIV/0!</v>
      </c>
      <c r="P23" s="99"/>
      <c r="Q23" s="95"/>
      <c r="R23" s="95"/>
      <c r="S23" s="95"/>
      <c r="T23" s="100" t="e">
        <f t="shared" si="7"/>
        <v>#DIV/0!</v>
      </c>
      <c r="U23" s="88">
        <f t="shared" si="8"/>
        <v>0</v>
      </c>
      <c r="V23" s="89"/>
      <c r="W23" s="90"/>
      <c r="X23" s="91">
        <f t="shared" si="9"/>
        <v>0</v>
      </c>
      <c r="Y23" s="90"/>
      <c r="Z23" s="70"/>
      <c r="AA23" s="70"/>
      <c r="AB23" s="70"/>
      <c r="AC23" s="70"/>
      <c r="AD23" s="70"/>
      <c r="AE23" s="70"/>
    </row>
    <row r="24" spans="1:31" ht="32.25" customHeight="1">
      <c r="A24" s="92" t="s">
        <v>61</v>
      </c>
      <c r="B24" s="93"/>
      <c r="C24" s="94"/>
      <c r="D24" s="94"/>
      <c r="E24" s="95"/>
      <c r="F24" s="95"/>
      <c r="G24" s="95"/>
      <c r="H24" s="95"/>
      <c r="I24" s="81">
        <f t="shared" si="12"/>
        <v>0</v>
      </c>
      <c r="J24" s="96" t="e">
        <f t="shared" si="1"/>
        <v>#DIV/0!</v>
      </c>
      <c r="K24" s="96" t="e">
        <f t="shared" si="2"/>
        <v>#DIV/0!</v>
      </c>
      <c r="L24" s="97" t="e">
        <f t="shared" si="3"/>
        <v>#DIV/0!</v>
      </c>
      <c r="M24" s="84" t="e">
        <f t="shared" si="4"/>
        <v>#DIV/0!</v>
      </c>
      <c r="N24" s="96" t="e">
        <f t="shared" si="5"/>
        <v>#DIV/0!</v>
      </c>
      <c r="O24" s="98" t="e">
        <f t="shared" si="6"/>
        <v>#DIV/0!</v>
      </c>
      <c r="P24" s="99"/>
      <c r="Q24" s="95"/>
      <c r="R24" s="95"/>
      <c r="S24" s="95"/>
      <c r="T24" s="100" t="e">
        <f t="shared" si="7"/>
        <v>#DIV/0!</v>
      </c>
      <c r="U24" s="88">
        <f t="shared" si="8"/>
        <v>0</v>
      </c>
      <c r="V24" s="89"/>
      <c r="W24" s="90"/>
      <c r="X24" s="91">
        <f t="shared" si="9"/>
        <v>0</v>
      </c>
      <c r="Y24" s="90"/>
      <c r="Z24" s="70"/>
      <c r="AA24" s="70"/>
      <c r="AB24" s="70"/>
      <c r="AC24" s="70"/>
      <c r="AD24" s="70"/>
      <c r="AE24" s="70"/>
    </row>
    <row r="25" spans="1:31" ht="32.25" customHeight="1">
      <c r="A25" s="101" t="s">
        <v>62</v>
      </c>
      <c r="B25" s="102">
        <f t="shared" ref="B25:H25" si="13">SUM(B18:B24)</f>
        <v>0</v>
      </c>
      <c r="C25" s="102">
        <f t="shared" si="13"/>
        <v>0</v>
      </c>
      <c r="D25" s="102">
        <f t="shared" si="13"/>
        <v>0</v>
      </c>
      <c r="E25" s="96">
        <f t="shared" si="13"/>
        <v>0</v>
      </c>
      <c r="F25" s="96">
        <f t="shared" si="13"/>
        <v>0</v>
      </c>
      <c r="G25" s="96">
        <f t="shared" si="13"/>
        <v>0</v>
      </c>
      <c r="H25" s="96">
        <f t="shared" si="13"/>
        <v>0</v>
      </c>
      <c r="I25" s="103">
        <f>SUM(F25,G25-H25)</f>
        <v>0</v>
      </c>
      <c r="J25" s="96" t="e">
        <f t="shared" si="1"/>
        <v>#DIV/0!</v>
      </c>
      <c r="K25" s="96" t="e">
        <f t="shared" si="2"/>
        <v>#DIV/0!</v>
      </c>
      <c r="L25" s="104" t="e">
        <f t="shared" si="3"/>
        <v>#DIV/0!</v>
      </c>
      <c r="M25" s="96" t="e">
        <f t="shared" si="4"/>
        <v>#DIV/0!</v>
      </c>
      <c r="N25" s="96" t="e">
        <f t="shared" si="5"/>
        <v>#DIV/0!</v>
      </c>
      <c r="O25" s="98" t="e">
        <f t="shared" si="6"/>
        <v>#DIV/0!</v>
      </c>
      <c r="P25" s="103">
        <f t="shared" ref="P25:S25" si="14">SUM(P18:P24)</f>
        <v>0</v>
      </c>
      <c r="Q25" s="103">
        <f t="shared" si="14"/>
        <v>0</v>
      </c>
      <c r="R25" s="103">
        <f t="shared" si="14"/>
        <v>0</v>
      </c>
      <c r="S25" s="103">
        <f t="shared" si="14"/>
        <v>0</v>
      </c>
      <c r="T25" s="105" t="e">
        <f t="shared" si="7"/>
        <v>#DIV/0!</v>
      </c>
      <c r="U25" s="88">
        <f t="shared" si="8"/>
        <v>0</v>
      </c>
      <c r="V25" s="89"/>
      <c r="W25" s="106"/>
      <c r="X25" s="107">
        <f t="shared" si="9"/>
        <v>0</v>
      </c>
      <c r="Y25" s="106"/>
      <c r="Z25" s="70"/>
      <c r="AA25" s="70"/>
      <c r="AB25" s="70"/>
      <c r="AC25" s="70"/>
      <c r="AD25" s="70"/>
      <c r="AE25" s="70"/>
    </row>
    <row r="26" spans="1:31" ht="32.25" customHeight="1">
      <c r="A26" s="92" t="s">
        <v>63</v>
      </c>
      <c r="B26" s="109"/>
      <c r="C26" s="109"/>
      <c r="D26" s="109"/>
      <c r="E26" s="110"/>
      <c r="F26" s="86"/>
      <c r="G26" s="80"/>
      <c r="H26" s="80"/>
      <c r="I26" s="111"/>
      <c r="J26" s="96"/>
      <c r="K26" s="96"/>
      <c r="L26" s="97"/>
      <c r="M26" s="96"/>
      <c r="N26" s="96"/>
      <c r="O26" s="98"/>
      <c r="P26" s="111"/>
      <c r="Q26" s="112"/>
      <c r="R26" s="86"/>
      <c r="S26" s="86"/>
      <c r="T26" s="100"/>
      <c r="U26" s="88"/>
      <c r="V26" s="113"/>
      <c r="W26" s="90"/>
      <c r="X26" s="91"/>
      <c r="Y26" s="90"/>
      <c r="Z26" s="70"/>
      <c r="AA26" s="70"/>
      <c r="AB26" s="70"/>
      <c r="AC26" s="70"/>
      <c r="AD26" s="70"/>
      <c r="AE26" s="70"/>
    </row>
    <row r="27" spans="1:31" ht="32.25" customHeight="1">
      <c r="A27" s="101" t="s">
        <v>64</v>
      </c>
      <c r="B27" s="102">
        <f t="shared" ref="B27:F27" si="15">B17+B25+B26</f>
        <v>0</v>
      </c>
      <c r="C27" s="102">
        <f t="shared" si="15"/>
        <v>0</v>
      </c>
      <c r="D27" s="102">
        <f t="shared" si="15"/>
        <v>0</v>
      </c>
      <c r="E27" s="96">
        <f t="shared" si="15"/>
        <v>0</v>
      </c>
      <c r="F27" s="96">
        <f t="shared" si="15"/>
        <v>0</v>
      </c>
      <c r="G27" s="96">
        <f t="shared" ref="G27:I27" si="16">G25+G26+G17</f>
        <v>0</v>
      </c>
      <c r="H27" s="96">
        <f t="shared" si="16"/>
        <v>0</v>
      </c>
      <c r="I27" s="96">
        <f t="shared" si="16"/>
        <v>0</v>
      </c>
      <c r="J27" s="96" t="e">
        <f>D27/C27*100</f>
        <v>#DIV/0!</v>
      </c>
      <c r="K27" s="96" t="e">
        <f>H27/G27*100</f>
        <v>#DIV/0!</v>
      </c>
      <c r="L27" s="104" t="e">
        <f>I27/G27</f>
        <v>#DIV/0!</v>
      </c>
      <c r="M27" s="96" t="e">
        <f>F27/V27</f>
        <v>#DIV/0!</v>
      </c>
      <c r="N27" s="96" t="e">
        <f>SUM(G27/E27)/10</f>
        <v>#DIV/0!</v>
      </c>
      <c r="O27" s="98" t="e">
        <f>ROUND((E27*1000000)/D27,0)</f>
        <v>#DIV/0!</v>
      </c>
      <c r="P27" s="96">
        <f>P17+P25+P26</f>
        <v>0</v>
      </c>
      <c r="Q27" s="96">
        <f t="shared" ref="Q27:S27" si="17">Q25+Q26+Q17</f>
        <v>0</v>
      </c>
      <c r="R27" s="96">
        <f t="shared" si="17"/>
        <v>0</v>
      </c>
      <c r="S27" s="96">
        <f t="shared" si="17"/>
        <v>0</v>
      </c>
      <c r="T27" s="105" t="e">
        <f>S27/R27*100</f>
        <v>#DIV/0!</v>
      </c>
      <c r="U27" s="88">
        <f>R27-S27</f>
        <v>0</v>
      </c>
      <c r="V27" s="113"/>
      <c r="W27" s="106"/>
      <c r="X27" s="107">
        <f>Q27+R27-S27-I27</f>
        <v>0</v>
      </c>
      <c r="Y27" s="106"/>
      <c r="Z27" s="70"/>
      <c r="AA27" s="70"/>
      <c r="AB27" s="70"/>
      <c r="AC27" s="70"/>
      <c r="AD27" s="70"/>
      <c r="AE27" s="70"/>
    </row>
    <row r="28" spans="1:31" ht="22.5" customHeight="1">
      <c r="A28" s="114"/>
      <c r="B28" s="66"/>
      <c r="C28" s="66"/>
      <c r="D28" s="66"/>
      <c r="E28" s="66"/>
      <c r="F28" s="66"/>
      <c r="G28" s="66"/>
      <c r="H28" s="66"/>
      <c r="I28" s="66"/>
      <c r="J28" s="115"/>
      <c r="K28" s="115"/>
      <c r="L28" s="66"/>
      <c r="M28" s="66"/>
      <c r="N28" s="66"/>
      <c r="O28" s="66"/>
      <c r="P28" s="66"/>
      <c r="Q28" s="66"/>
      <c r="R28" s="66"/>
      <c r="S28" s="66"/>
      <c r="T28" s="66"/>
      <c r="U28" s="69"/>
      <c r="V28" s="113"/>
      <c r="W28" s="69"/>
      <c r="X28" s="69"/>
      <c r="Y28" s="69"/>
      <c r="Z28" s="70"/>
      <c r="AA28" s="70"/>
      <c r="AB28" s="70"/>
      <c r="AC28" s="70"/>
      <c r="AD28" s="70"/>
      <c r="AE28" s="70"/>
    </row>
    <row r="29" spans="1:31" ht="31.5" customHeight="1">
      <c r="A29" s="62" t="s">
        <v>2019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7"/>
      <c r="M29" s="118"/>
      <c r="N29" s="118"/>
      <c r="O29" s="118"/>
      <c r="P29" s="118"/>
      <c r="Q29" s="118"/>
      <c r="R29" s="118"/>
      <c r="S29" s="118"/>
      <c r="T29" s="118"/>
      <c r="U29" s="119"/>
      <c r="V29" s="113"/>
      <c r="W29" s="119"/>
      <c r="X29" s="119"/>
      <c r="Y29" s="119"/>
      <c r="Z29" s="120"/>
      <c r="AA29" s="120"/>
      <c r="AB29" s="120"/>
      <c r="AC29" s="120"/>
      <c r="AD29" s="120"/>
      <c r="AE29" s="120"/>
    </row>
    <row r="30" spans="1:31" ht="31.5" customHeight="1">
      <c r="A30" s="730" t="s">
        <v>18</v>
      </c>
      <c r="B30" s="683"/>
      <c r="C30" s="683"/>
      <c r="D30" s="683"/>
      <c r="E30" s="683"/>
      <c r="F30" s="683"/>
      <c r="G30" s="683"/>
      <c r="H30" s="683"/>
      <c r="I30" s="683"/>
      <c r="J30" s="683"/>
      <c r="K30" s="683"/>
      <c r="L30" s="683"/>
      <c r="M30" s="683"/>
      <c r="N30" s="683"/>
      <c r="O30" s="683"/>
      <c r="P30" s="683"/>
      <c r="Q30" s="683"/>
      <c r="R30" s="683"/>
      <c r="S30" s="683"/>
      <c r="T30" s="684"/>
      <c r="U30" s="720" t="s">
        <v>70</v>
      </c>
      <c r="V30" s="727"/>
      <c r="W30" s="720" t="s">
        <v>71</v>
      </c>
      <c r="X30" s="720" t="s">
        <v>72</v>
      </c>
      <c r="Y30" s="119"/>
      <c r="Z30" s="120"/>
      <c r="AA30" s="120"/>
      <c r="AB30" s="120"/>
      <c r="AC30" s="120"/>
      <c r="AD30" s="120"/>
      <c r="AE30" s="120"/>
    </row>
    <row r="31" spans="1:31" ht="31.5" customHeight="1">
      <c r="A31" s="722" t="str">
        <f ca="1">A3</f>
        <v xml:space="preserve"> DCB for the Month of June-2023</v>
      </c>
      <c r="B31" s="683"/>
      <c r="C31" s="683"/>
      <c r="D31" s="683"/>
      <c r="E31" s="683"/>
      <c r="F31" s="683"/>
      <c r="G31" s="683"/>
      <c r="H31" s="683"/>
      <c r="I31" s="683"/>
      <c r="J31" s="683"/>
      <c r="K31" s="723"/>
      <c r="L31" s="722" t="str">
        <f ca="1">L3</f>
        <v>C B Ratio</v>
      </c>
      <c r="M31" s="723"/>
      <c r="N31" s="722"/>
      <c r="O31" s="684"/>
      <c r="P31" s="721" t="str">
        <f t="shared" ref="P31:P32" ca="1" si="18">P3</f>
        <v>Cummulative DCB April-2023 to June-2023</v>
      </c>
      <c r="Q31" s="683"/>
      <c r="R31" s="683"/>
      <c r="S31" s="683"/>
      <c r="T31" s="684"/>
      <c r="U31" s="702"/>
      <c r="V31" s="702"/>
      <c r="W31" s="702"/>
      <c r="X31" s="702"/>
      <c r="Y31" s="119"/>
      <c r="Z31" s="120"/>
      <c r="AA31" s="120"/>
      <c r="AB31" s="120"/>
      <c r="AC31" s="120"/>
      <c r="AD31" s="120"/>
      <c r="AE31" s="120"/>
    </row>
    <row r="32" spans="1:31" ht="93.75" customHeight="1">
      <c r="A32" s="728" t="s">
        <v>22</v>
      </c>
      <c r="B32" s="121" t="s">
        <v>73</v>
      </c>
      <c r="C32" s="121" t="s">
        <v>24</v>
      </c>
      <c r="D32" s="121" t="s">
        <v>25</v>
      </c>
      <c r="E32" s="121" t="s">
        <v>74</v>
      </c>
      <c r="F32" s="121" t="s">
        <v>27</v>
      </c>
      <c r="G32" s="121" t="s">
        <v>28</v>
      </c>
      <c r="H32" s="121" t="s">
        <v>29</v>
      </c>
      <c r="I32" s="121" t="s">
        <v>30</v>
      </c>
      <c r="J32" s="121" t="s">
        <v>31</v>
      </c>
      <c r="K32" s="122" t="s">
        <v>75</v>
      </c>
      <c r="L32" s="123" t="s">
        <v>33</v>
      </c>
      <c r="M32" s="123" t="s">
        <v>34</v>
      </c>
      <c r="N32" s="124" t="s">
        <v>35</v>
      </c>
      <c r="O32" s="124" t="s">
        <v>76</v>
      </c>
      <c r="P32" s="124" t="str">
        <f t="shared" ca="1" si="18"/>
        <v>Sales Up to 30.04.23</v>
      </c>
      <c r="Q32" s="124" t="str">
        <f t="shared" ref="Q32:S32" ca="1" si="19">Q4</f>
        <v>OB as on 01.04.23</v>
      </c>
      <c r="R32" s="124" t="str">
        <f t="shared" ca="1" si="19"/>
        <v>Progressive demand(upto May-23)</v>
      </c>
      <c r="S32" s="124" t="str">
        <f t="shared" ca="1" si="19"/>
        <v>Progressive Collection
(upto May-23)</v>
      </c>
      <c r="T32" s="124" t="s">
        <v>77</v>
      </c>
      <c r="U32" s="689"/>
      <c r="V32" s="689"/>
      <c r="W32" s="689"/>
      <c r="X32" s="689"/>
      <c r="Y32" s="69"/>
      <c r="Z32" s="70"/>
      <c r="AA32" s="70"/>
      <c r="AB32" s="70"/>
      <c r="AC32" s="70"/>
      <c r="AD32" s="70"/>
      <c r="AE32" s="70"/>
    </row>
    <row r="33" spans="1:31" ht="22.5" customHeight="1">
      <c r="A33" s="729"/>
      <c r="B33" s="73">
        <v>1</v>
      </c>
      <c r="C33" s="73">
        <v>2</v>
      </c>
      <c r="D33" s="73">
        <v>3</v>
      </c>
      <c r="E33" s="73">
        <v>4</v>
      </c>
      <c r="F33" s="73">
        <v>5</v>
      </c>
      <c r="G33" s="73">
        <v>6</v>
      </c>
      <c r="H33" s="73">
        <v>7</v>
      </c>
      <c r="I33" s="73">
        <v>8</v>
      </c>
      <c r="J33" s="73">
        <v>9</v>
      </c>
      <c r="K33" s="73">
        <v>10</v>
      </c>
      <c r="L33" s="73">
        <v>11</v>
      </c>
      <c r="M33" s="73">
        <v>12</v>
      </c>
      <c r="N33" s="73">
        <v>13</v>
      </c>
      <c r="O33" s="73">
        <v>14</v>
      </c>
      <c r="P33" s="73">
        <v>15</v>
      </c>
      <c r="Q33" s="73">
        <v>16</v>
      </c>
      <c r="R33" s="73">
        <v>17</v>
      </c>
      <c r="S33" s="73">
        <v>18</v>
      </c>
      <c r="T33" s="73">
        <v>19</v>
      </c>
      <c r="U33" s="69"/>
      <c r="V33" s="113"/>
      <c r="W33" s="69"/>
      <c r="X33" s="69"/>
      <c r="Y33" s="69"/>
      <c r="Z33" s="70"/>
      <c r="AA33" s="70"/>
      <c r="AB33" s="70"/>
      <c r="AC33" s="70"/>
      <c r="AD33" s="70"/>
      <c r="AE33" s="70"/>
    </row>
    <row r="34" spans="1:31" ht="27.75" customHeight="1">
      <c r="A34" s="77" t="s">
        <v>43</v>
      </c>
      <c r="B34" s="78"/>
      <c r="C34" s="79"/>
      <c r="D34" s="79"/>
      <c r="E34" s="80"/>
      <c r="F34" s="80"/>
      <c r="G34" s="80"/>
      <c r="H34" s="80"/>
      <c r="I34" s="81">
        <f t="shared" ref="I34:I44" si="20">F34+G34-H34</f>
        <v>0</v>
      </c>
      <c r="J34" s="82" t="e">
        <f t="shared" ref="J34:J53" si="21">D34/C34*100</f>
        <v>#DIV/0!</v>
      </c>
      <c r="K34" s="82" t="e">
        <f t="shared" ref="K34:K53" si="22">H34/G34*100</f>
        <v>#DIV/0!</v>
      </c>
      <c r="L34" s="83" t="e">
        <f t="shared" ref="L34:L53" si="23">I34/G34</f>
        <v>#DIV/0!</v>
      </c>
      <c r="M34" s="84" t="e">
        <f t="shared" ref="M34:M53" si="24">F34/V34</f>
        <v>#DIV/0!</v>
      </c>
      <c r="N34" s="82" t="e">
        <f t="shared" ref="N34:N53" si="25">SUM(G34/E34)/10</f>
        <v>#DIV/0!</v>
      </c>
      <c r="O34" s="85" t="e">
        <f t="shared" ref="O34:O53" si="26">ROUND((E34*1000000)/D34,0)</f>
        <v>#DIV/0!</v>
      </c>
      <c r="P34" s="86"/>
      <c r="Q34" s="80"/>
      <c r="R34" s="80"/>
      <c r="S34" s="80"/>
      <c r="T34" s="87" t="e">
        <f t="shared" ref="T34:T53" si="27">S34/R34*100</f>
        <v>#DIV/0!</v>
      </c>
      <c r="U34" s="88">
        <f t="shared" ref="U34:U53" si="28">R34-S34</f>
        <v>0</v>
      </c>
      <c r="V34" s="89"/>
      <c r="W34" s="125"/>
      <c r="X34" s="91">
        <f t="shared" ref="X34:X53" si="29">Q34+R34-S34-I34</f>
        <v>0</v>
      </c>
      <c r="Y34" s="125"/>
      <c r="Z34" s="126"/>
      <c r="AA34" s="126"/>
      <c r="AB34" s="126"/>
      <c r="AC34" s="126"/>
      <c r="AD34" s="126"/>
      <c r="AE34" s="126"/>
    </row>
    <row r="35" spans="1:31" ht="27.75" customHeight="1">
      <c r="A35" s="92" t="s">
        <v>44</v>
      </c>
      <c r="B35" s="93"/>
      <c r="C35" s="94"/>
      <c r="D35" s="94"/>
      <c r="E35" s="95"/>
      <c r="F35" s="95"/>
      <c r="G35" s="95"/>
      <c r="H35" s="95"/>
      <c r="I35" s="81">
        <f t="shared" si="20"/>
        <v>0</v>
      </c>
      <c r="J35" s="96" t="e">
        <f t="shared" si="21"/>
        <v>#DIV/0!</v>
      </c>
      <c r="K35" s="96" t="e">
        <f t="shared" si="22"/>
        <v>#DIV/0!</v>
      </c>
      <c r="L35" s="97" t="e">
        <f t="shared" si="23"/>
        <v>#DIV/0!</v>
      </c>
      <c r="M35" s="84" t="e">
        <f t="shared" si="24"/>
        <v>#DIV/0!</v>
      </c>
      <c r="N35" s="96" t="e">
        <f t="shared" si="25"/>
        <v>#DIV/0!</v>
      </c>
      <c r="O35" s="98" t="e">
        <f t="shared" si="26"/>
        <v>#DIV/0!</v>
      </c>
      <c r="P35" s="99"/>
      <c r="Q35" s="95"/>
      <c r="R35" s="95"/>
      <c r="S35" s="95"/>
      <c r="T35" s="100" t="e">
        <f t="shared" si="27"/>
        <v>#DIV/0!</v>
      </c>
      <c r="U35" s="88">
        <f t="shared" si="28"/>
        <v>0</v>
      </c>
      <c r="V35" s="89"/>
      <c r="W35" s="125"/>
      <c r="X35" s="91">
        <f t="shared" si="29"/>
        <v>0</v>
      </c>
      <c r="Y35" s="125"/>
      <c r="Z35" s="126"/>
      <c r="AA35" s="126"/>
      <c r="AB35" s="126"/>
      <c r="AC35" s="126"/>
      <c r="AD35" s="126"/>
      <c r="AE35" s="126"/>
    </row>
    <row r="36" spans="1:31" ht="27.75" customHeight="1">
      <c r="A36" s="92" t="s">
        <v>45</v>
      </c>
      <c r="B36" s="93"/>
      <c r="C36" s="94"/>
      <c r="D36" s="94"/>
      <c r="E36" s="95"/>
      <c r="F36" s="95"/>
      <c r="G36" s="95"/>
      <c r="H36" s="95"/>
      <c r="I36" s="81">
        <f t="shared" si="20"/>
        <v>0</v>
      </c>
      <c r="J36" s="96" t="e">
        <f t="shared" si="21"/>
        <v>#DIV/0!</v>
      </c>
      <c r="K36" s="96" t="e">
        <f t="shared" si="22"/>
        <v>#DIV/0!</v>
      </c>
      <c r="L36" s="97" t="e">
        <f t="shared" si="23"/>
        <v>#DIV/0!</v>
      </c>
      <c r="M36" s="84" t="e">
        <f t="shared" si="24"/>
        <v>#DIV/0!</v>
      </c>
      <c r="N36" s="96" t="e">
        <f t="shared" si="25"/>
        <v>#DIV/0!</v>
      </c>
      <c r="O36" s="98" t="e">
        <f t="shared" si="26"/>
        <v>#DIV/0!</v>
      </c>
      <c r="P36" s="99"/>
      <c r="Q36" s="95"/>
      <c r="R36" s="95"/>
      <c r="S36" s="95"/>
      <c r="T36" s="100" t="e">
        <f t="shared" si="27"/>
        <v>#DIV/0!</v>
      </c>
      <c r="U36" s="88">
        <f t="shared" si="28"/>
        <v>0</v>
      </c>
      <c r="V36" s="89"/>
      <c r="W36" s="125"/>
      <c r="X36" s="91">
        <f t="shared" si="29"/>
        <v>0</v>
      </c>
      <c r="Y36" s="125"/>
      <c r="Z36" s="126"/>
      <c r="AA36" s="126"/>
      <c r="AB36" s="126"/>
      <c r="AC36" s="126"/>
      <c r="AD36" s="126"/>
      <c r="AE36" s="126"/>
    </row>
    <row r="37" spans="1:31" ht="27.75" customHeight="1">
      <c r="A37" s="92" t="s">
        <v>46</v>
      </c>
      <c r="B37" s="93"/>
      <c r="C37" s="94"/>
      <c r="D37" s="94"/>
      <c r="E37" s="95"/>
      <c r="F37" s="95"/>
      <c r="G37" s="95"/>
      <c r="H37" s="95"/>
      <c r="I37" s="81">
        <f t="shared" si="20"/>
        <v>0</v>
      </c>
      <c r="J37" s="96" t="e">
        <f t="shared" si="21"/>
        <v>#DIV/0!</v>
      </c>
      <c r="K37" s="96" t="e">
        <f t="shared" si="22"/>
        <v>#DIV/0!</v>
      </c>
      <c r="L37" s="97" t="e">
        <f t="shared" si="23"/>
        <v>#DIV/0!</v>
      </c>
      <c r="M37" s="84" t="e">
        <f t="shared" si="24"/>
        <v>#DIV/0!</v>
      </c>
      <c r="N37" s="96" t="e">
        <f t="shared" si="25"/>
        <v>#DIV/0!</v>
      </c>
      <c r="O37" s="98" t="e">
        <f t="shared" si="26"/>
        <v>#DIV/0!</v>
      </c>
      <c r="P37" s="99"/>
      <c r="Q37" s="95"/>
      <c r="R37" s="95"/>
      <c r="S37" s="95"/>
      <c r="T37" s="100" t="e">
        <f t="shared" si="27"/>
        <v>#DIV/0!</v>
      </c>
      <c r="U37" s="88">
        <f t="shared" si="28"/>
        <v>0</v>
      </c>
      <c r="V37" s="89"/>
      <c r="W37" s="125"/>
      <c r="X37" s="91">
        <f t="shared" si="29"/>
        <v>0</v>
      </c>
      <c r="Y37" s="125"/>
      <c r="Z37" s="126"/>
      <c r="AA37" s="126"/>
      <c r="AB37" s="126"/>
      <c r="AC37" s="126"/>
      <c r="AD37" s="126"/>
      <c r="AE37" s="126"/>
    </row>
    <row r="38" spans="1:31" ht="27.75" customHeight="1">
      <c r="A38" s="92" t="s">
        <v>47</v>
      </c>
      <c r="B38" s="93"/>
      <c r="C38" s="94"/>
      <c r="D38" s="94"/>
      <c r="E38" s="95"/>
      <c r="F38" s="95"/>
      <c r="G38" s="95"/>
      <c r="H38" s="95"/>
      <c r="I38" s="81">
        <f t="shared" si="20"/>
        <v>0</v>
      </c>
      <c r="J38" s="96" t="e">
        <f t="shared" si="21"/>
        <v>#DIV/0!</v>
      </c>
      <c r="K38" s="96" t="e">
        <f t="shared" si="22"/>
        <v>#DIV/0!</v>
      </c>
      <c r="L38" s="97" t="e">
        <f t="shared" si="23"/>
        <v>#DIV/0!</v>
      </c>
      <c r="M38" s="84" t="e">
        <f t="shared" si="24"/>
        <v>#DIV/0!</v>
      </c>
      <c r="N38" s="96" t="e">
        <f t="shared" si="25"/>
        <v>#DIV/0!</v>
      </c>
      <c r="O38" s="98" t="e">
        <f t="shared" si="26"/>
        <v>#DIV/0!</v>
      </c>
      <c r="P38" s="99"/>
      <c r="Q38" s="95"/>
      <c r="R38" s="95"/>
      <c r="S38" s="95"/>
      <c r="T38" s="100" t="e">
        <f t="shared" si="27"/>
        <v>#DIV/0!</v>
      </c>
      <c r="U38" s="88">
        <f t="shared" si="28"/>
        <v>0</v>
      </c>
      <c r="V38" s="89"/>
      <c r="W38" s="125"/>
      <c r="X38" s="91">
        <f t="shared" si="29"/>
        <v>0</v>
      </c>
      <c r="Y38" s="125"/>
      <c r="Z38" s="126"/>
      <c r="AA38" s="126"/>
      <c r="AB38" s="126"/>
      <c r="AC38" s="126"/>
      <c r="AD38" s="126"/>
      <c r="AE38" s="126"/>
    </row>
    <row r="39" spans="1:31" ht="27.75" customHeight="1">
      <c r="A39" s="92" t="s">
        <v>48</v>
      </c>
      <c r="B39" s="93"/>
      <c r="C39" s="94"/>
      <c r="D39" s="94"/>
      <c r="E39" s="95"/>
      <c r="F39" s="95"/>
      <c r="G39" s="95"/>
      <c r="H39" s="95"/>
      <c r="I39" s="81">
        <f t="shared" si="20"/>
        <v>0</v>
      </c>
      <c r="J39" s="96" t="e">
        <f t="shared" si="21"/>
        <v>#DIV/0!</v>
      </c>
      <c r="K39" s="96" t="e">
        <f t="shared" si="22"/>
        <v>#DIV/0!</v>
      </c>
      <c r="L39" s="97" t="e">
        <f t="shared" si="23"/>
        <v>#DIV/0!</v>
      </c>
      <c r="M39" s="84" t="e">
        <f t="shared" si="24"/>
        <v>#DIV/0!</v>
      </c>
      <c r="N39" s="96" t="e">
        <f t="shared" si="25"/>
        <v>#DIV/0!</v>
      </c>
      <c r="O39" s="98" t="e">
        <f t="shared" si="26"/>
        <v>#DIV/0!</v>
      </c>
      <c r="P39" s="99"/>
      <c r="Q39" s="95"/>
      <c r="R39" s="95"/>
      <c r="S39" s="95"/>
      <c r="T39" s="100" t="e">
        <f t="shared" si="27"/>
        <v>#DIV/0!</v>
      </c>
      <c r="U39" s="88">
        <f t="shared" si="28"/>
        <v>0</v>
      </c>
      <c r="V39" s="89"/>
      <c r="W39" s="125"/>
      <c r="X39" s="91">
        <f t="shared" si="29"/>
        <v>0</v>
      </c>
      <c r="Y39" s="125"/>
      <c r="Z39" s="126"/>
      <c r="AA39" s="126"/>
      <c r="AB39" s="126"/>
      <c r="AC39" s="126"/>
      <c r="AD39" s="126"/>
      <c r="AE39" s="126"/>
    </row>
    <row r="40" spans="1:31" ht="27.75" customHeight="1">
      <c r="A40" s="92" t="s">
        <v>49</v>
      </c>
      <c r="B40" s="93"/>
      <c r="C40" s="94"/>
      <c r="D40" s="94"/>
      <c r="E40" s="95"/>
      <c r="F40" s="95"/>
      <c r="G40" s="95"/>
      <c r="H40" s="95"/>
      <c r="I40" s="81">
        <f t="shared" si="20"/>
        <v>0</v>
      </c>
      <c r="J40" s="96" t="e">
        <f t="shared" si="21"/>
        <v>#DIV/0!</v>
      </c>
      <c r="K40" s="96" t="e">
        <f t="shared" si="22"/>
        <v>#DIV/0!</v>
      </c>
      <c r="L40" s="97" t="e">
        <f t="shared" si="23"/>
        <v>#DIV/0!</v>
      </c>
      <c r="M40" s="84" t="e">
        <f t="shared" si="24"/>
        <v>#DIV/0!</v>
      </c>
      <c r="N40" s="96" t="e">
        <f t="shared" si="25"/>
        <v>#DIV/0!</v>
      </c>
      <c r="O40" s="98" t="e">
        <f t="shared" si="26"/>
        <v>#DIV/0!</v>
      </c>
      <c r="P40" s="99"/>
      <c r="Q40" s="95"/>
      <c r="R40" s="95"/>
      <c r="S40" s="95"/>
      <c r="T40" s="100" t="e">
        <f t="shared" si="27"/>
        <v>#DIV/0!</v>
      </c>
      <c r="U40" s="88">
        <f t="shared" si="28"/>
        <v>0</v>
      </c>
      <c r="V40" s="89"/>
      <c r="W40" s="125"/>
      <c r="X40" s="91">
        <f t="shared" si="29"/>
        <v>0</v>
      </c>
      <c r="Y40" s="125"/>
      <c r="Z40" s="126"/>
      <c r="AA40" s="126"/>
      <c r="AB40" s="126"/>
      <c r="AC40" s="126"/>
      <c r="AD40" s="126"/>
      <c r="AE40" s="126"/>
    </row>
    <row r="41" spans="1:31" ht="27.75" customHeight="1">
      <c r="A41" s="92" t="s">
        <v>50</v>
      </c>
      <c r="B41" s="93"/>
      <c r="C41" s="94"/>
      <c r="D41" s="94"/>
      <c r="E41" s="95"/>
      <c r="F41" s="95"/>
      <c r="G41" s="95"/>
      <c r="H41" s="95"/>
      <c r="I41" s="81">
        <f t="shared" si="20"/>
        <v>0</v>
      </c>
      <c r="J41" s="96" t="e">
        <f t="shared" si="21"/>
        <v>#DIV/0!</v>
      </c>
      <c r="K41" s="96" t="e">
        <f t="shared" si="22"/>
        <v>#DIV/0!</v>
      </c>
      <c r="L41" s="97" t="e">
        <f t="shared" si="23"/>
        <v>#DIV/0!</v>
      </c>
      <c r="M41" s="84" t="e">
        <f t="shared" si="24"/>
        <v>#DIV/0!</v>
      </c>
      <c r="N41" s="96" t="e">
        <f t="shared" si="25"/>
        <v>#DIV/0!</v>
      </c>
      <c r="O41" s="98" t="e">
        <f t="shared" si="26"/>
        <v>#DIV/0!</v>
      </c>
      <c r="P41" s="99"/>
      <c r="Q41" s="95"/>
      <c r="R41" s="95"/>
      <c r="S41" s="95"/>
      <c r="T41" s="100" t="e">
        <f t="shared" si="27"/>
        <v>#DIV/0!</v>
      </c>
      <c r="U41" s="88">
        <f t="shared" si="28"/>
        <v>0</v>
      </c>
      <c r="V41" s="89"/>
      <c r="W41" s="125"/>
      <c r="X41" s="91">
        <f t="shared" si="29"/>
        <v>0</v>
      </c>
      <c r="Y41" s="125"/>
      <c r="Z41" s="126"/>
      <c r="AA41" s="126"/>
      <c r="AB41" s="126"/>
      <c r="AC41" s="126"/>
      <c r="AD41" s="126"/>
      <c r="AE41" s="126"/>
    </row>
    <row r="42" spans="1:31" ht="27.75" customHeight="1">
      <c r="A42" s="92" t="s">
        <v>51</v>
      </c>
      <c r="B42" s="93"/>
      <c r="C42" s="94"/>
      <c r="D42" s="94"/>
      <c r="E42" s="95"/>
      <c r="F42" s="95"/>
      <c r="G42" s="95"/>
      <c r="H42" s="95"/>
      <c r="I42" s="81">
        <f t="shared" si="20"/>
        <v>0</v>
      </c>
      <c r="J42" s="96" t="e">
        <f t="shared" si="21"/>
        <v>#DIV/0!</v>
      </c>
      <c r="K42" s="96" t="e">
        <f t="shared" si="22"/>
        <v>#DIV/0!</v>
      </c>
      <c r="L42" s="97" t="e">
        <f t="shared" si="23"/>
        <v>#DIV/0!</v>
      </c>
      <c r="M42" s="84" t="e">
        <f t="shared" si="24"/>
        <v>#DIV/0!</v>
      </c>
      <c r="N42" s="96" t="e">
        <f t="shared" si="25"/>
        <v>#DIV/0!</v>
      </c>
      <c r="O42" s="98" t="e">
        <f t="shared" si="26"/>
        <v>#DIV/0!</v>
      </c>
      <c r="P42" s="99"/>
      <c r="Q42" s="95"/>
      <c r="R42" s="95"/>
      <c r="S42" s="95"/>
      <c r="T42" s="100" t="e">
        <f t="shared" si="27"/>
        <v>#DIV/0!</v>
      </c>
      <c r="U42" s="88">
        <f t="shared" si="28"/>
        <v>0</v>
      </c>
      <c r="V42" s="89"/>
      <c r="W42" s="125"/>
      <c r="X42" s="91">
        <f t="shared" si="29"/>
        <v>0</v>
      </c>
      <c r="Y42" s="125"/>
      <c r="Z42" s="126"/>
      <c r="AA42" s="126"/>
      <c r="AB42" s="126"/>
      <c r="AC42" s="126"/>
      <c r="AD42" s="126"/>
      <c r="AE42" s="126"/>
    </row>
    <row r="43" spans="1:31" ht="27.75" customHeight="1">
      <c r="A43" s="92" t="s">
        <v>52</v>
      </c>
      <c r="B43" s="93"/>
      <c r="C43" s="94"/>
      <c r="D43" s="94"/>
      <c r="E43" s="95"/>
      <c r="F43" s="95"/>
      <c r="G43" s="95"/>
      <c r="H43" s="95"/>
      <c r="I43" s="81">
        <f t="shared" si="20"/>
        <v>0</v>
      </c>
      <c r="J43" s="96" t="e">
        <f t="shared" si="21"/>
        <v>#DIV/0!</v>
      </c>
      <c r="K43" s="96" t="e">
        <f t="shared" si="22"/>
        <v>#DIV/0!</v>
      </c>
      <c r="L43" s="97" t="e">
        <f t="shared" si="23"/>
        <v>#DIV/0!</v>
      </c>
      <c r="M43" s="84" t="e">
        <f t="shared" si="24"/>
        <v>#DIV/0!</v>
      </c>
      <c r="N43" s="96" t="e">
        <f t="shared" si="25"/>
        <v>#DIV/0!</v>
      </c>
      <c r="O43" s="98" t="e">
        <f t="shared" si="26"/>
        <v>#DIV/0!</v>
      </c>
      <c r="P43" s="99"/>
      <c r="Q43" s="95"/>
      <c r="R43" s="95"/>
      <c r="S43" s="95"/>
      <c r="T43" s="100" t="e">
        <f t="shared" si="27"/>
        <v>#DIV/0!</v>
      </c>
      <c r="U43" s="88">
        <f t="shared" si="28"/>
        <v>0</v>
      </c>
      <c r="V43" s="89"/>
      <c r="W43" s="125"/>
      <c r="X43" s="91">
        <f t="shared" si="29"/>
        <v>0</v>
      </c>
      <c r="Y43" s="125"/>
      <c r="Z43" s="126"/>
      <c r="AA43" s="126"/>
      <c r="AB43" s="126"/>
      <c r="AC43" s="126"/>
      <c r="AD43" s="126"/>
      <c r="AE43" s="126"/>
    </row>
    <row r="44" spans="1:31" ht="27.75" customHeight="1">
      <c r="A44" s="92" t="s">
        <v>53</v>
      </c>
      <c r="B44" s="93"/>
      <c r="C44" s="94"/>
      <c r="D44" s="94"/>
      <c r="E44" s="95"/>
      <c r="F44" s="95"/>
      <c r="G44" s="95"/>
      <c r="H44" s="95"/>
      <c r="I44" s="81">
        <f t="shared" si="20"/>
        <v>0</v>
      </c>
      <c r="J44" s="96" t="e">
        <f t="shared" si="21"/>
        <v>#DIV/0!</v>
      </c>
      <c r="K44" s="96" t="e">
        <f t="shared" si="22"/>
        <v>#DIV/0!</v>
      </c>
      <c r="L44" s="97" t="e">
        <f t="shared" si="23"/>
        <v>#DIV/0!</v>
      </c>
      <c r="M44" s="84" t="e">
        <f t="shared" si="24"/>
        <v>#DIV/0!</v>
      </c>
      <c r="N44" s="96" t="e">
        <f t="shared" si="25"/>
        <v>#DIV/0!</v>
      </c>
      <c r="O44" s="98" t="e">
        <f t="shared" si="26"/>
        <v>#DIV/0!</v>
      </c>
      <c r="P44" s="99"/>
      <c r="Q44" s="95"/>
      <c r="R44" s="95"/>
      <c r="S44" s="95"/>
      <c r="T44" s="100" t="e">
        <f t="shared" si="27"/>
        <v>#DIV/0!</v>
      </c>
      <c r="U44" s="88">
        <f t="shared" si="28"/>
        <v>0</v>
      </c>
      <c r="V44" s="89"/>
      <c r="W44" s="125"/>
      <c r="X44" s="91">
        <f t="shared" si="29"/>
        <v>0</v>
      </c>
      <c r="Y44" s="125"/>
      <c r="Z44" s="126"/>
      <c r="AA44" s="126"/>
      <c r="AB44" s="126"/>
      <c r="AC44" s="126"/>
      <c r="AD44" s="126"/>
      <c r="AE44" s="126"/>
    </row>
    <row r="45" spans="1:31" ht="27.75" customHeight="1">
      <c r="A45" s="101" t="s">
        <v>54</v>
      </c>
      <c r="B45" s="102">
        <f t="shared" ref="B45:H45" si="30">SUM(B34:B44)</f>
        <v>0</v>
      </c>
      <c r="C45" s="102">
        <f t="shared" si="30"/>
        <v>0</v>
      </c>
      <c r="D45" s="102">
        <f t="shared" si="30"/>
        <v>0</v>
      </c>
      <c r="E45" s="96">
        <f t="shared" si="30"/>
        <v>0</v>
      </c>
      <c r="F45" s="96">
        <f t="shared" si="30"/>
        <v>0</v>
      </c>
      <c r="G45" s="96">
        <f t="shared" si="30"/>
        <v>0</v>
      </c>
      <c r="H45" s="96">
        <f t="shared" si="30"/>
        <v>0</v>
      </c>
      <c r="I45" s="103">
        <f>SUM(F45,G45-H45)</f>
        <v>0</v>
      </c>
      <c r="J45" s="96" t="e">
        <f t="shared" si="21"/>
        <v>#DIV/0!</v>
      </c>
      <c r="K45" s="96" t="e">
        <f t="shared" si="22"/>
        <v>#DIV/0!</v>
      </c>
      <c r="L45" s="104" t="e">
        <f t="shared" si="23"/>
        <v>#DIV/0!</v>
      </c>
      <c r="M45" s="96" t="e">
        <f t="shared" si="24"/>
        <v>#DIV/0!</v>
      </c>
      <c r="N45" s="96" t="e">
        <f t="shared" si="25"/>
        <v>#DIV/0!</v>
      </c>
      <c r="O45" s="98" t="e">
        <f t="shared" si="26"/>
        <v>#DIV/0!</v>
      </c>
      <c r="P45" s="103">
        <f t="shared" ref="P45:S45" si="31">SUM(P34:P44)</f>
        <v>0</v>
      </c>
      <c r="Q45" s="103">
        <f t="shared" si="31"/>
        <v>0</v>
      </c>
      <c r="R45" s="103">
        <f t="shared" si="31"/>
        <v>0</v>
      </c>
      <c r="S45" s="103">
        <f t="shared" si="31"/>
        <v>0</v>
      </c>
      <c r="T45" s="105" t="e">
        <f t="shared" si="27"/>
        <v>#DIV/0!</v>
      </c>
      <c r="U45" s="88">
        <f t="shared" si="28"/>
        <v>0</v>
      </c>
      <c r="V45" s="89"/>
      <c r="W45" s="127"/>
      <c r="X45" s="107">
        <f t="shared" si="29"/>
        <v>0</v>
      </c>
      <c r="Y45" s="127"/>
      <c r="Z45" s="126"/>
      <c r="AA45" s="126"/>
      <c r="AB45" s="126"/>
      <c r="AC45" s="126"/>
      <c r="AD45" s="126"/>
      <c r="AE45" s="126"/>
    </row>
    <row r="46" spans="1:31" ht="27.75" customHeight="1">
      <c r="A46" s="92" t="s">
        <v>55</v>
      </c>
      <c r="B46" s="78"/>
      <c r="C46" s="79"/>
      <c r="D46" s="79"/>
      <c r="E46" s="80"/>
      <c r="F46" s="80"/>
      <c r="G46" s="80"/>
      <c r="H46" s="80"/>
      <c r="I46" s="81">
        <f t="shared" ref="I46:I52" si="32">F46+G46-H46</f>
        <v>0</v>
      </c>
      <c r="J46" s="96" t="e">
        <f t="shared" si="21"/>
        <v>#DIV/0!</v>
      </c>
      <c r="K46" s="96" t="e">
        <f t="shared" si="22"/>
        <v>#DIV/0!</v>
      </c>
      <c r="L46" s="97" t="e">
        <f t="shared" si="23"/>
        <v>#DIV/0!</v>
      </c>
      <c r="M46" s="108" t="e">
        <f t="shared" si="24"/>
        <v>#DIV/0!</v>
      </c>
      <c r="N46" s="96" t="e">
        <f t="shared" si="25"/>
        <v>#DIV/0!</v>
      </c>
      <c r="O46" s="98" t="e">
        <f t="shared" si="26"/>
        <v>#DIV/0!</v>
      </c>
      <c r="P46" s="86"/>
      <c r="Q46" s="80"/>
      <c r="R46" s="80"/>
      <c r="S46" s="80"/>
      <c r="T46" s="100" t="e">
        <f t="shared" si="27"/>
        <v>#DIV/0!</v>
      </c>
      <c r="U46" s="88">
        <f t="shared" si="28"/>
        <v>0</v>
      </c>
      <c r="V46" s="89"/>
      <c r="W46" s="125"/>
      <c r="X46" s="91">
        <f t="shared" si="29"/>
        <v>0</v>
      </c>
      <c r="Y46" s="125"/>
      <c r="Z46" s="126"/>
      <c r="AA46" s="126"/>
      <c r="AB46" s="126"/>
      <c r="AC46" s="126"/>
      <c r="AD46" s="126"/>
      <c r="AE46" s="126"/>
    </row>
    <row r="47" spans="1:31" ht="27.75" customHeight="1">
      <c r="A47" s="92" t="s">
        <v>56</v>
      </c>
      <c r="B47" s="93"/>
      <c r="C47" s="94"/>
      <c r="D47" s="94"/>
      <c r="E47" s="95"/>
      <c r="F47" s="95"/>
      <c r="G47" s="95"/>
      <c r="H47" s="95"/>
      <c r="I47" s="81">
        <f t="shared" si="32"/>
        <v>0</v>
      </c>
      <c r="J47" s="96" t="e">
        <f t="shared" si="21"/>
        <v>#DIV/0!</v>
      </c>
      <c r="K47" s="96" t="e">
        <f t="shared" si="22"/>
        <v>#DIV/0!</v>
      </c>
      <c r="L47" s="97" t="e">
        <f t="shared" si="23"/>
        <v>#DIV/0!</v>
      </c>
      <c r="M47" s="84" t="e">
        <f t="shared" si="24"/>
        <v>#DIV/0!</v>
      </c>
      <c r="N47" s="96" t="e">
        <f t="shared" si="25"/>
        <v>#DIV/0!</v>
      </c>
      <c r="O47" s="98" t="e">
        <f t="shared" si="26"/>
        <v>#DIV/0!</v>
      </c>
      <c r="P47" s="99"/>
      <c r="Q47" s="95"/>
      <c r="R47" s="95"/>
      <c r="S47" s="95"/>
      <c r="T47" s="100" t="e">
        <f t="shared" si="27"/>
        <v>#DIV/0!</v>
      </c>
      <c r="U47" s="88">
        <f t="shared" si="28"/>
        <v>0</v>
      </c>
      <c r="V47" s="89"/>
      <c r="W47" s="125"/>
      <c r="X47" s="91">
        <f t="shared" si="29"/>
        <v>0</v>
      </c>
      <c r="Y47" s="125"/>
      <c r="Z47" s="126"/>
      <c r="AA47" s="126"/>
      <c r="AB47" s="126"/>
      <c r="AC47" s="126"/>
      <c r="AD47" s="126"/>
      <c r="AE47" s="126"/>
    </row>
    <row r="48" spans="1:31" ht="27.75" customHeight="1">
      <c r="A48" s="92" t="s">
        <v>57</v>
      </c>
      <c r="B48" s="93"/>
      <c r="C48" s="94"/>
      <c r="D48" s="94"/>
      <c r="E48" s="95"/>
      <c r="F48" s="95"/>
      <c r="G48" s="95"/>
      <c r="H48" s="95"/>
      <c r="I48" s="81">
        <f t="shared" si="32"/>
        <v>0</v>
      </c>
      <c r="J48" s="96" t="e">
        <f t="shared" si="21"/>
        <v>#DIV/0!</v>
      </c>
      <c r="K48" s="96" t="e">
        <f t="shared" si="22"/>
        <v>#DIV/0!</v>
      </c>
      <c r="L48" s="97" t="e">
        <f t="shared" si="23"/>
        <v>#DIV/0!</v>
      </c>
      <c r="M48" s="84" t="e">
        <f t="shared" si="24"/>
        <v>#DIV/0!</v>
      </c>
      <c r="N48" s="96" t="e">
        <f t="shared" si="25"/>
        <v>#DIV/0!</v>
      </c>
      <c r="O48" s="98" t="e">
        <f t="shared" si="26"/>
        <v>#DIV/0!</v>
      </c>
      <c r="P48" s="99"/>
      <c r="Q48" s="95"/>
      <c r="R48" s="95"/>
      <c r="S48" s="95"/>
      <c r="T48" s="100" t="e">
        <f t="shared" si="27"/>
        <v>#DIV/0!</v>
      </c>
      <c r="U48" s="88">
        <f t="shared" si="28"/>
        <v>0</v>
      </c>
      <c r="V48" s="89"/>
      <c r="W48" s="125"/>
      <c r="X48" s="91">
        <f t="shared" si="29"/>
        <v>0</v>
      </c>
      <c r="Y48" s="125"/>
      <c r="Z48" s="126"/>
      <c r="AA48" s="126"/>
      <c r="AB48" s="126"/>
      <c r="AC48" s="126"/>
      <c r="AD48" s="126"/>
      <c r="AE48" s="126"/>
    </row>
    <row r="49" spans="1:31" ht="27.75" customHeight="1">
      <c r="A49" s="92" t="s">
        <v>58</v>
      </c>
      <c r="B49" s="93"/>
      <c r="C49" s="94"/>
      <c r="D49" s="94"/>
      <c r="E49" s="95"/>
      <c r="F49" s="95"/>
      <c r="G49" s="95"/>
      <c r="H49" s="95"/>
      <c r="I49" s="81">
        <f t="shared" si="32"/>
        <v>0</v>
      </c>
      <c r="J49" s="96" t="e">
        <f t="shared" si="21"/>
        <v>#DIV/0!</v>
      </c>
      <c r="K49" s="96" t="e">
        <f t="shared" si="22"/>
        <v>#DIV/0!</v>
      </c>
      <c r="L49" s="97" t="e">
        <f t="shared" si="23"/>
        <v>#DIV/0!</v>
      </c>
      <c r="M49" s="84" t="e">
        <f t="shared" si="24"/>
        <v>#DIV/0!</v>
      </c>
      <c r="N49" s="96" t="e">
        <f t="shared" si="25"/>
        <v>#DIV/0!</v>
      </c>
      <c r="O49" s="98" t="e">
        <f t="shared" si="26"/>
        <v>#DIV/0!</v>
      </c>
      <c r="P49" s="99"/>
      <c r="Q49" s="95"/>
      <c r="R49" s="95"/>
      <c r="S49" s="95"/>
      <c r="T49" s="100" t="e">
        <f t="shared" si="27"/>
        <v>#DIV/0!</v>
      </c>
      <c r="U49" s="88">
        <f t="shared" si="28"/>
        <v>0</v>
      </c>
      <c r="V49" s="89"/>
      <c r="W49" s="125"/>
      <c r="X49" s="91">
        <f t="shared" si="29"/>
        <v>0</v>
      </c>
      <c r="Y49" s="125"/>
      <c r="Z49" s="126"/>
      <c r="AA49" s="126"/>
      <c r="AB49" s="126"/>
      <c r="AC49" s="126"/>
      <c r="AD49" s="126"/>
      <c r="AE49" s="126"/>
    </row>
    <row r="50" spans="1:31" ht="27.75" customHeight="1">
      <c r="A50" s="92" t="s">
        <v>59</v>
      </c>
      <c r="B50" s="93"/>
      <c r="C50" s="94"/>
      <c r="D50" s="94"/>
      <c r="E50" s="95"/>
      <c r="F50" s="95"/>
      <c r="G50" s="95"/>
      <c r="H50" s="95"/>
      <c r="I50" s="81">
        <f t="shared" si="32"/>
        <v>0</v>
      </c>
      <c r="J50" s="96" t="e">
        <f t="shared" si="21"/>
        <v>#DIV/0!</v>
      </c>
      <c r="K50" s="96" t="e">
        <f t="shared" si="22"/>
        <v>#DIV/0!</v>
      </c>
      <c r="L50" s="97" t="e">
        <f t="shared" si="23"/>
        <v>#DIV/0!</v>
      </c>
      <c r="M50" s="84" t="e">
        <f t="shared" si="24"/>
        <v>#DIV/0!</v>
      </c>
      <c r="N50" s="96" t="e">
        <f t="shared" si="25"/>
        <v>#DIV/0!</v>
      </c>
      <c r="O50" s="98" t="e">
        <f t="shared" si="26"/>
        <v>#DIV/0!</v>
      </c>
      <c r="P50" s="99"/>
      <c r="Q50" s="95"/>
      <c r="R50" s="95"/>
      <c r="S50" s="95"/>
      <c r="T50" s="100" t="e">
        <f t="shared" si="27"/>
        <v>#DIV/0!</v>
      </c>
      <c r="U50" s="88">
        <f t="shared" si="28"/>
        <v>0</v>
      </c>
      <c r="V50" s="89"/>
      <c r="W50" s="125"/>
      <c r="X50" s="91">
        <f t="shared" si="29"/>
        <v>0</v>
      </c>
      <c r="Y50" s="125"/>
      <c r="Z50" s="126"/>
      <c r="AA50" s="126"/>
      <c r="AB50" s="126"/>
      <c r="AC50" s="126"/>
      <c r="AD50" s="126"/>
      <c r="AE50" s="126"/>
    </row>
    <row r="51" spans="1:31" ht="27.75" customHeight="1">
      <c r="A51" s="92" t="s">
        <v>60</v>
      </c>
      <c r="B51" s="93"/>
      <c r="C51" s="94"/>
      <c r="D51" s="94"/>
      <c r="E51" s="95"/>
      <c r="F51" s="95"/>
      <c r="G51" s="95"/>
      <c r="H51" s="95"/>
      <c r="I51" s="81">
        <f t="shared" si="32"/>
        <v>0</v>
      </c>
      <c r="J51" s="96" t="e">
        <f t="shared" si="21"/>
        <v>#DIV/0!</v>
      </c>
      <c r="K51" s="96" t="e">
        <f t="shared" si="22"/>
        <v>#DIV/0!</v>
      </c>
      <c r="L51" s="97" t="e">
        <f t="shared" si="23"/>
        <v>#DIV/0!</v>
      </c>
      <c r="M51" s="84" t="e">
        <f t="shared" si="24"/>
        <v>#DIV/0!</v>
      </c>
      <c r="N51" s="96" t="e">
        <f t="shared" si="25"/>
        <v>#DIV/0!</v>
      </c>
      <c r="O51" s="98" t="e">
        <f t="shared" si="26"/>
        <v>#DIV/0!</v>
      </c>
      <c r="P51" s="99"/>
      <c r="Q51" s="95"/>
      <c r="R51" s="95"/>
      <c r="S51" s="95"/>
      <c r="T51" s="100" t="e">
        <f t="shared" si="27"/>
        <v>#DIV/0!</v>
      </c>
      <c r="U51" s="88">
        <f t="shared" si="28"/>
        <v>0</v>
      </c>
      <c r="V51" s="89"/>
      <c r="W51" s="125"/>
      <c r="X51" s="91">
        <f t="shared" si="29"/>
        <v>0</v>
      </c>
      <c r="Y51" s="125"/>
      <c r="Z51" s="126"/>
      <c r="AA51" s="126"/>
      <c r="AB51" s="126"/>
      <c r="AC51" s="126"/>
      <c r="AD51" s="126"/>
      <c r="AE51" s="126"/>
    </row>
    <row r="52" spans="1:31" ht="27.75" customHeight="1">
      <c r="A52" s="92" t="s">
        <v>61</v>
      </c>
      <c r="B52" s="93"/>
      <c r="C52" s="94"/>
      <c r="D52" s="94"/>
      <c r="E52" s="95"/>
      <c r="F52" s="95"/>
      <c r="G52" s="95"/>
      <c r="H52" s="95"/>
      <c r="I52" s="81">
        <f t="shared" si="32"/>
        <v>0</v>
      </c>
      <c r="J52" s="96" t="e">
        <f t="shared" si="21"/>
        <v>#DIV/0!</v>
      </c>
      <c r="K52" s="96" t="e">
        <f t="shared" si="22"/>
        <v>#DIV/0!</v>
      </c>
      <c r="L52" s="97" t="e">
        <f t="shared" si="23"/>
        <v>#DIV/0!</v>
      </c>
      <c r="M52" s="84" t="e">
        <f t="shared" si="24"/>
        <v>#DIV/0!</v>
      </c>
      <c r="N52" s="96" t="e">
        <f t="shared" si="25"/>
        <v>#DIV/0!</v>
      </c>
      <c r="O52" s="98" t="e">
        <f t="shared" si="26"/>
        <v>#DIV/0!</v>
      </c>
      <c r="P52" s="99"/>
      <c r="Q52" s="95"/>
      <c r="R52" s="95"/>
      <c r="S52" s="95"/>
      <c r="T52" s="100" t="e">
        <f t="shared" si="27"/>
        <v>#DIV/0!</v>
      </c>
      <c r="U52" s="88">
        <f t="shared" si="28"/>
        <v>0</v>
      </c>
      <c r="V52" s="89"/>
      <c r="W52" s="125"/>
      <c r="X52" s="91">
        <f t="shared" si="29"/>
        <v>0</v>
      </c>
      <c r="Y52" s="125"/>
      <c r="Z52" s="126"/>
      <c r="AA52" s="126"/>
      <c r="AB52" s="126"/>
      <c r="AC52" s="126"/>
      <c r="AD52" s="126"/>
      <c r="AE52" s="126"/>
    </row>
    <row r="53" spans="1:31" ht="27.75" customHeight="1">
      <c r="A53" s="101" t="s">
        <v>62</v>
      </c>
      <c r="B53" s="102">
        <f t="shared" ref="B53:H53" si="33">SUM(B46:B52)</f>
        <v>0</v>
      </c>
      <c r="C53" s="102">
        <f t="shared" si="33"/>
        <v>0</v>
      </c>
      <c r="D53" s="102">
        <f t="shared" si="33"/>
        <v>0</v>
      </c>
      <c r="E53" s="96">
        <f t="shared" si="33"/>
        <v>0</v>
      </c>
      <c r="F53" s="96">
        <f t="shared" si="33"/>
        <v>0</v>
      </c>
      <c r="G53" s="96">
        <f t="shared" si="33"/>
        <v>0</v>
      </c>
      <c r="H53" s="96">
        <f t="shared" si="33"/>
        <v>0</v>
      </c>
      <c r="I53" s="103">
        <f>SUM(F53,G53-H53)</f>
        <v>0</v>
      </c>
      <c r="J53" s="96" t="e">
        <f t="shared" si="21"/>
        <v>#DIV/0!</v>
      </c>
      <c r="K53" s="96" t="e">
        <f t="shared" si="22"/>
        <v>#DIV/0!</v>
      </c>
      <c r="L53" s="104" t="e">
        <f t="shared" si="23"/>
        <v>#DIV/0!</v>
      </c>
      <c r="M53" s="96" t="e">
        <f t="shared" si="24"/>
        <v>#DIV/0!</v>
      </c>
      <c r="N53" s="96" t="e">
        <f t="shared" si="25"/>
        <v>#DIV/0!</v>
      </c>
      <c r="O53" s="98" t="e">
        <f t="shared" si="26"/>
        <v>#DIV/0!</v>
      </c>
      <c r="P53" s="103">
        <f t="shared" ref="P53:S53" si="34">SUM(P46:P52)</f>
        <v>0</v>
      </c>
      <c r="Q53" s="103">
        <f t="shared" si="34"/>
        <v>0</v>
      </c>
      <c r="R53" s="103">
        <f t="shared" si="34"/>
        <v>0</v>
      </c>
      <c r="S53" s="103">
        <f t="shared" si="34"/>
        <v>0</v>
      </c>
      <c r="T53" s="105" t="e">
        <f t="shared" si="27"/>
        <v>#DIV/0!</v>
      </c>
      <c r="U53" s="88">
        <f t="shared" si="28"/>
        <v>0</v>
      </c>
      <c r="V53" s="89"/>
      <c r="W53" s="127"/>
      <c r="X53" s="107">
        <f t="shared" si="29"/>
        <v>0</v>
      </c>
      <c r="Y53" s="127"/>
      <c r="Z53" s="126"/>
      <c r="AA53" s="126"/>
      <c r="AB53" s="126"/>
      <c r="AC53" s="126"/>
      <c r="AD53" s="126"/>
      <c r="AE53" s="126"/>
    </row>
    <row r="54" spans="1:31" ht="27.75" customHeight="1">
      <c r="A54" s="92" t="s">
        <v>63</v>
      </c>
      <c r="B54" s="109"/>
      <c r="C54" s="109"/>
      <c r="D54" s="109"/>
      <c r="E54" s="110"/>
      <c r="F54" s="86"/>
      <c r="G54" s="80"/>
      <c r="H54" s="80"/>
      <c r="I54" s="111"/>
      <c r="J54" s="96"/>
      <c r="K54" s="96"/>
      <c r="L54" s="97"/>
      <c r="M54" s="96"/>
      <c r="N54" s="96"/>
      <c r="O54" s="98"/>
      <c r="P54" s="111"/>
      <c r="Q54" s="112"/>
      <c r="R54" s="86"/>
      <c r="S54" s="86"/>
      <c r="T54" s="100"/>
      <c r="U54" s="88"/>
      <c r="V54" s="113"/>
      <c r="W54" s="125"/>
      <c r="X54" s="91"/>
      <c r="Y54" s="125"/>
      <c r="Z54" s="126"/>
      <c r="AA54" s="126"/>
      <c r="AB54" s="126"/>
      <c r="AC54" s="126"/>
      <c r="AD54" s="126"/>
      <c r="AE54" s="126"/>
    </row>
    <row r="55" spans="1:31" ht="27.75" customHeight="1">
      <c r="A55" s="101" t="s">
        <v>64</v>
      </c>
      <c r="B55" s="102">
        <f t="shared" ref="B55:F55" si="35">B45+B53+B54</f>
        <v>0</v>
      </c>
      <c r="C55" s="102">
        <f t="shared" si="35"/>
        <v>0</v>
      </c>
      <c r="D55" s="102">
        <f t="shared" si="35"/>
        <v>0</v>
      </c>
      <c r="E55" s="96">
        <f t="shared" si="35"/>
        <v>0</v>
      </c>
      <c r="F55" s="96">
        <f t="shared" si="35"/>
        <v>0</v>
      </c>
      <c r="G55" s="96">
        <f t="shared" ref="G55:I55" si="36">G53+G54+G45</f>
        <v>0</v>
      </c>
      <c r="H55" s="96">
        <f t="shared" si="36"/>
        <v>0</v>
      </c>
      <c r="I55" s="96">
        <f t="shared" si="36"/>
        <v>0</v>
      </c>
      <c r="J55" s="96" t="e">
        <f>D55/C55*100</f>
        <v>#DIV/0!</v>
      </c>
      <c r="K55" s="96" t="e">
        <f>H55/G55*100</f>
        <v>#DIV/0!</v>
      </c>
      <c r="L55" s="104" t="e">
        <f>I55/G55</f>
        <v>#DIV/0!</v>
      </c>
      <c r="M55" s="96" t="e">
        <f>F55/V55</f>
        <v>#DIV/0!</v>
      </c>
      <c r="N55" s="96" t="e">
        <f>SUM(G55/E55)/10</f>
        <v>#DIV/0!</v>
      </c>
      <c r="O55" s="98" t="e">
        <f>ROUND((E55*1000000)/D55,0)</f>
        <v>#DIV/0!</v>
      </c>
      <c r="P55" s="96">
        <f>P45+P53+P54</f>
        <v>0</v>
      </c>
      <c r="Q55" s="96">
        <f t="shared" ref="Q55:S55" si="37">Q53+Q54+Q45</f>
        <v>0</v>
      </c>
      <c r="R55" s="96">
        <f t="shared" si="37"/>
        <v>0</v>
      </c>
      <c r="S55" s="96">
        <f t="shared" si="37"/>
        <v>0</v>
      </c>
      <c r="T55" s="105" t="e">
        <f>S55/R55*100</f>
        <v>#DIV/0!</v>
      </c>
      <c r="U55" s="88">
        <f>R55-S55</f>
        <v>0</v>
      </c>
      <c r="V55" s="113"/>
      <c r="W55" s="127"/>
      <c r="X55" s="107">
        <f>Q55+R55-S55-I55</f>
        <v>0</v>
      </c>
      <c r="Y55" s="127"/>
      <c r="Z55" s="126"/>
      <c r="AA55" s="126"/>
      <c r="AB55" s="126"/>
      <c r="AC55" s="126"/>
      <c r="AD55" s="126"/>
      <c r="AE55" s="126"/>
    </row>
    <row r="56" spans="1:31" ht="22.5" customHeight="1">
      <c r="A56" s="114"/>
      <c r="B56" s="66"/>
      <c r="C56" s="66"/>
      <c r="D56" s="66"/>
      <c r="E56" s="66"/>
      <c r="F56" s="66"/>
      <c r="G56" s="66"/>
      <c r="H56" s="66"/>
      <c r="I56" s="128"/>
      <c r="J56" s="115"/>
      <c r="K56" s="115"/>
      <c r="L56" s="66"/>
      <c r="M56" s="66"/>
      <c r="N56" s="66"/>
      <c r="O56" s="66"/>
      <c r="P56" s="66"/>
      <c r="Q56" s="66"/>
      <c r="R56" s="66"/>
      <c r="S56" s="66"/>
      <c r="T56" s="66"/>
      <c r="U56" s="69"/>
      <c r="V56" s="113"/>
      <c r="W56" s="69"/>
      <c r="X56" s="69"/>
      <c r="Y56" s="69"/>
      <c r="Z56" s="70"/>
      <c r="AA56" s="70"/>
      <c r="AB56" s="70"/>
      <c r="AC56" s="70"/>
      <c r="AD56" s="70"/>
      <c r="AE56" s="70"/>
    </row>
    <row r="57" spans="1:31" ht="30.75" customHeight="1">
      <c r="A57" s="724" t="s">
        <v>2019</v>
      </c>
      <c r="B57" s="725"/>
      <c r="C57" s="725"/>
      <c r="D57" s="725"/>
      <c r="E57" s="725"/>
      <c r="F57" s="725"/>
      <c r="G57" s="725"/>
      <c r="H57" s="725"/>
      <c r="I57" s="726"/>
      <c r="J57" s="116"/>
      <c r="K57" s="116"/>
      <c r="L57" s="117"/>
      <c r="M57" s="118"/>
      <c r="N57" s="118"/>
      <c r="O57" s="118"/>
      <c r="P57" s="118"/>
      <c r="Q57" s="118"/>
      <c r="R57" s="118"/>
      <c r="S57" s="118"/>
      <c r="T57" s="118"/>
      <c r="U57" s="119"/>
      <c r="V57" s="113"/>
      <c r="W57" s="119"/>
      <c r="X57" s="119"/>
      <c r="Y57" s="119"/>
      <c r="Z57" s="120"/>
      <c r="AA57" s="120"/>
      <c r="AB57" s="120"/>
      <c r="AC57" s="120"/>
      <c r="AD57" s="120"/>
      <c r="AE57" s="120"/>
    </row>
    <row r="58" spans="1:31" ht="30.75" customHeight="1">
      <c r="A58" s="730" t="s">
        <v>18</v>
      </c>
      <c r="B58" s="683"/>
      <c r="C58" s="683"/>
      <c r="D58" s="683"/>
      <c r="E58" s="683"/>
      <c r="F58" s="683"/>
      <c r="G58" s="683"/>
      <c r="H58" s="683"/>
      <c r="I58" s="683"/>
      <c r="J58" s="683"/>
      <c r="K58" s="683"/>
      <c r="L58" s="683"/>
      <c r="M58" s="683"/>
      <c r="N58" s="683"/>
      <c r="O58" s="683"/>
      <c r="P58" s="683"/>
      <c r="Q58" s="683"/>
      <c r="R58" s="683"/>
      <c r="S58" s="683"/>
      <c r="T58" s="684"/>
      <c r="U58" s="720" t="s">
        <v>70</v>
      </c>
      <c r="V58" s="727"/>
      <c r="W58" s="720" t="s">
        <v>71</v>
      </c>
      <c r="X58" s="720" t="s">
        <v>72</v>
      </c>
      <c r="Y58" s="119"/>
      <c r="Z58" s="120"/>
      <c r="AA58" s="120"/>
      <c r="AB58" s="120"/>
      <c r="AC58" s="120"/>
      <c r="AD58" s="120"/>
      <c r="AE58" s="120"/>
    </row>
    <row r="59" spans="1:31" ht="30.75" customHeight="1">
      <c r="A59" s="722" t="str">
        <f ca="1">A31</f>
        <v xml:space="preserve"> DCB for the Month of June-2023</v>
      </c>
      <c r="B59" s="683"/>
      <c r="C59" s="683"/>
      <c r="D59" s="683"/>
      <c r="E59" s="683"/>
      <c r="F59" s="683"/>
      <c r="G59" s="683"/>
      <c r="H59" s="683"/>
      <c r="I59" s="683"/>
      <c r="J59" s="683"/>
      <c r="K59" s="723"/>
      <c r="L59" s="722" t="str">
        <f ca="1">L31</f>
        <v>C B Ratio</v>
      </c>
      <c r="M59" s="723"/>
      <c r="N59" s="722"/>
      <c r="O59" s="684"/>
      <c r="P59" s="721" t="str">
        <f t="shared" ref="P59:P60" ca="1" si="38">P3</f>
        <v>Cummulative DCB April-2023 to June-2023</v>
      </c>
      <c r="Q59" s="683"/>
      <c r="R59" s="683"/>
      <c r="S59" s="683"/>
      <c r="T59" s="684"/>
      <c r="U59" s="702"/>
      <c r="V59" s="702"/>
      <c r="W59" s="702"/>
      <c r="X59" s="702"/>
      <c r="Y59" s="119"/>
      <c r="Z59" s="120"/>
      <c r="AA59" s="120"/>
      <c r="AB59" s="120"/>
      <c r="AC59" s="120"/>
      <c r="AD59" s="120"/>
      <c r="AE59" s="120"/>
    </row>
    <row r="60" spans="1:31" ht="69.75" customHeight="1">
      <c r="A60" s="728" t="s">
        <v>22</v>
      </c>
      <c r="B60" s="121" t="s">
        <v>73</v>
      </c>
      <c r="C60" s="121" t="s">
        <v>24</v>
      </c>
      <c r="D60" s="121" t="s">
        <v>25</v>
      </c>
      <c r="E60" s="121" t="s">
        <v>74</v>
      </c>
      <c r="F60" s="121" t="s">
        <v>27</v>
      </c>
      <c r="G60" s="121" t="s">
        <v>28</v>
      </c>
      <c r="H60" s="121" t="s">
        <v>29</v>
      </c>
      <c r="I60" s="121" t="s">
        <v>30</v>
      </c>
      <c r="J60" s="121" t="s">
        <v>31</v>
      </c>
      <c r="K60" s="122" t="s">
        <v>75</v>
      </c>
      <c r="L60" s="123" t="s">
        <v>33</v>
      </c>
      <c r="M60" s="123" t="s">
        <v>34</v>
      </c>
      <c r="N60" s="124" t="s">
        <v>35</v>
      </c>
      <c r="O60" s="124" t="s">
        <v>76</v>
      </c>
      <c r="P60" s="124" t="str">
        <f t="shared" ca="1" si="38"/>
        <v>Sales Up to 30.04.23</v>
      </c>
      <c r="Q60" s="124" t="str">
        <f t="shared" ref="Q60:S60" ca="1" si="39">Q4</f>
        <v>OB as on 01.04.23</v>
      </c>
      <c r="R60" s="124" t="str">
        <f t="shared" ca="1" si="39"/>
        <v>Progressive demand(upto May-23)</v>
      </c>
      <c r="S60" s="124" t="str">
        <f t="shared" ca="1" si="39"/>
        <v>Progressive Collection
(upto May-23)</v>
      </c>
      <c r="T60" s="124" t="s">
        <v>77</v>
      </c>
      <c r="U60" s="689"/>
      <c r="V60" s="689"/>
      <c r="W60" s="689"/>
      <c r="X60" s="689"/>
      <c r="Y60" s="69"/>
      <c r="Z60" s="70"/>
      <c r="AA60" s="70"/>
      <c r="AB60" s="70"/>
      <c r="AC60" s="70"/>
      <c r="AD60" s="70"/>
      <c r="AE60" s="70"/>
    </row>
    <row r="61" spans="1:31" ht="26.25" customHeight="1">
      <c r="A61" s="729"/>
      <c r="B61" s="73">
        <v>1</v>
      </c>
      <c r="C61" s="73">
        <v>2</v>
      </c>
      <c r="D61" s="73">
        <v>3</v>
      </c>
      <c r="E61" s="73">
        <v>4</v>
      </c>
      <c r="F61" s="73">
        <v>5</v>
      </c>
      <c r="G61" s="73">
        <v>6</v>
      </c>
      <c r="H61" s="73">
        <v>7</v>
      </c>
      <c r="I61" s="73">
        <v>8</v>
      </c>
      <c r="J61" s="73">
        <v>9</v>
      </c>
      <c r="K61" s="73">
        <v>10</v>
      </c>
      <c r="L61" s="73">
        <v>11</v>
      </c>
      <c r="M61" s="73">
        <v>12</v>
      </c>
      <c r="N61" s="73">
        <v>13</v>
      </c>
      <c r="O61" s="73">
        <v>14</v>
      </c>
      <c r="P61" s="73">
        <v>15</v>
      </c>
      <c r="Q61" s="73">
        <v>16</v>
      </c>
      <c r="R61" s="73">
        <v>17</v>
      </c>
      <c r="S61" s="73">
        <v>18</v>
      </c>
      <c r="T61" s="73">
        <v>19</v>
      </c>
      <c r="U61" s="69"/>
      <c r="V61" s="113"/>
      <c r="W61" s="69"/>
      <c r="X61" s="69"/>
      <c r="Y61" s="69"/>
      <c r="Z61" s="70"/>
      <c r="AA61" s="70"/>
      <c r="AB61" s="70"/>
      <c r="AC61" s="70"/>
      <c r="AD61" s="70"/>
      <c r="AE61" s="70"/>
    </row>
    <row r="62" spans="1:31" ht="30" customHeight="1">
      <c r="A62" s="77" t="s">
        <v>43</v>
      </c>
      <c r="B62" s="78"/>
      <c r="C62" s="79"/>
      <c r="D62" s="79"/>
      <c r="E62" s="80"/>
      <c r="F62" s="80"/>
      <c r="G62" s="80"/>
      <c r="H62" s="80"/>
      <c r="I62" s="81">
        <f t="shared" ref="I62:I72" si="40">F62+G62-H62</f>
        <v>0</v>
      </c>
      <c r="J62" s="82" t="e">
        <f t="shared" ref="J62:J81" si="41">D62/C62*100</f>
        <v>#DIV/0!</v>
      </c>
      <c r="K62" s="82" t="e">
        <f t="shared" ref="K62:K81" si="42">H62/G62*100</f>
        <v>#DIV/0!</v>
      </c>
      <c r="L62" s="83" t="e">
        <f t="shared" ref="L62:L81" si="43">I62/G62</f>
        <v>#DIV/0!</v>
      </c>
      <c r="M62" s="84" t="e">
        <f t="shared" ref="M62:M81" si="44">F62/V62</f>
        <v>#DIV/0!</v>
      </c>
      <c r="N62" s="82" t="e">
        <f t="shared" ref="N62:N81" si="45">SUM(G62/E62)/10</f>
        <v>#DIV/0!</v>
      </c>
      <c r="O62" s="85" t="e">
        <f t="shared" ref="O62:O81" si="46">ROUND((E62*1000000)/D62,0)</f>
        <v>#DIV/0!</v>
      </c>
      <c r="P62" s="86"/>
      <c r="Q62" s="80"/>
      <c r="R62" s="80"/>
      <c r="S62" s="80"/>
      <c r="T62" s="87" t="e">
        <f t="shared" ref="T62:T81" si="47">S62/R62*100</f>
        <v>#DIV/0!</v>
      </c>
      <c r="U62" s="88">
        <f t="shared" ref="U62:U81" si="48">R62-S62</f>
        <v>0</v>
      </c>
      <c r="V62" s="89"/>
      <c r="W62" s="90"/>
      <c r="X62" s="91">
        <f t="shared" ref="X62:X81" si="49">Q62+R62-S62-I62</f>
        <v>0</v>
      </c>
      <c r="Y62" s="90"/>
      <c r="Z62" s="70"/>
      <c r="AA62" s="70"/>
      <c r="AB62" s="70"/>
      <c r="AC62" s="70"/>
      <c r="AD62" s="70"/>
      <c r="AE62" s="70"/>
    </row>
    <row r="63" spans="1:31" ht="30" customHeight="1">
      <c r="A63" s="92" t="s">
        <v>44</v>
      </c>
      <c r="B63" s="93"/>
      <c r="C63" s="94"/>
      <c r="D63" s="94"/>
      <c r="E63" s="95"/>
      <c r="F63" s="95"/>
      <c r="G63" s="95"/>
      <c r="H63" s="95"/>
      <c r="I63" s="81">
        <f t="shared" si="40"/>
        <v>0</v>
      </c>
      <c r="J63" s="96" t="e">
        <f t="shared" si="41"/>
        <v>#DIV/0!</v>
      </c>
      <c r="K63" s="96" t="e">
        <f t="shared" si="42"/>
        <v>#DIV/0!</v>
      </c>
      <c r="L63" s="97" t="e">
        <f t="shared" si="43"/>
        <v>#DIV/0!</v>
      </c>
      <c r="M63" s="84" t="e">
        <f t="shared" si="44"/>
        <v>#DIV/0!</v>
      </c>
      <c r="N63" s="96" t="e">
        <f t="shared" si="45"/>
        <v>#DIV/0!</v>
      </c>
      <c r="O63" s="98" t="e">
        <f t="shared" si="46"/>
        <v>#DIV/0!</v>
      </c>
      <c r="P63" s="99"/>
      <c r="Q63" s="95"/>
      <c r="R63" s="95"/>
      <c r="S63" s="95"/>
      <c r="T63" s="100" t="e">
        <f t="shared" si="47"/>
        <v>#DIV/0!</v>
      </c>
      <c r="U63" s="88">
        <f t="shared" si="48"/>
        <v>0</v>
      </c>
      <c r="V63" s="89"/>
      <c r="W63" s="90"/>
      <c r="X63" s="91">
        <f t="shared" si="49"/>
        <v>0</v>
      </c>
      <c r="Y63" s="90"/>
      <c r="Z63" s="70"/>
      <c r="AA63" s="70"/>
      <c r="AB63" s="70"/>
      <c r="AC63" s="70"/>
      <c r="AD63" s="70"/>
      <c r="AE63" s="70"/>
    </row>
    <row r="64" spans="1:31" ht="30" customHeight="1">
      <c r="A64" s="92" t="s">
        <v>45</v>
      </c>
      <c r="B64" s="93"/>
      <c r="C64" s="94"/>
      <c r="D64" s="94"/>
      <c r="E64" s="95"/>
      <c r="F64" s="95"/>
      <c r="G64" s="95"/>
      <c r="H64" s="95"/>
      <c r="I64" s="81">
        <f t="shared" si="40"/>
        <v>0</v>
      </c>
      <c r="J64" s="96" t="e">
        <f t="shared" si="41"/>
        <v>#DIV/0!</v>
      </c>
      <c r="K64" s="96" t="e">
        <f t="shared" si="42"/>
        <v>#DIV/0!</v>
      </c>
      <c r="L64" s="97" t="e">
        <f t="shared" si="43"/>
        <v>#DIV/0!</v>
      </c>
      <c r="M64" s="84" t="e">
        <f t="shared" si="44"/>
        <v>#DIV/0!</v>
      </c>
      <c r="N64" s="96" t="e">
        <f t="shared" si="45"/>
        <v>#DIV/0!</v>
      </c>
      <c r="O64" s="98" t="e">
        <f t="shared" si="46"/>
        <v>#DIV/0!</v>
      </c>
      <c r="P64" s="99"/>
      <c r="Q64" s="95"/>
      <c r="R64" s="95"/>
      <c r="S64" s="95"/>
      <c r="T64" s="100" t="e">
        <f t="shared" si="47"/>
        <v>#DIV/0!</v>
      </c>
      <c r="U64" s="88">
        <f t="shared" si="48"/>
        <v>0</v>
      </c>
      <c r="V64" s="89"/>
      <c r="W64" s="90"/>
      <c r="X64" s="91">
        <f t="shared" si="49"/>
        <v>0</v>
      </c>
      <c r="Y64" s="90"/>
      <c r="Z64" s="70"/>
      <c r="AA64" s="70"/>
      <c r="AB64" s="70"/>
      <c r="AC64" s="70"/>
      <c r="AD64" s="70"/>
      <c r="AE64" s="70"/>
    </row>
    <row r="65" spans="1:31" ht="30" customHeight="1">
      <c r="A65" s="92" t="s">
        <v>46</v>
      </c>
      <c r="B65" s="93"/>
      <c r="C65" s="94"/>
      <c r="D65" s="94"/>
      <c r="E65" s="95"/>
      <c r="F65" s="95"/>
      <c r="G65" s="95"/>
      <c r="H65" s="95"/>
      <c r="I65" s="81">
        <f t="shared" si="40"/>
        <v>0</v>
      </c>
      <c r="J65" s="96" t="e">
        <f t="shared" si="41"/>
        <v>#DIV/0!</v>
      </c>
      <c r="K65" s="96" t="e">
        <f t="shared" si="42"/>
        <v>#DIV/0!</v>
      </c>
      <c r="L65" s="97" t="e">
        <f t="shared" si="43"/>
        <v>#DIV/0!</v>
      </c>
      <c r="M65" s="84" t="e">
        <f t="shared" si="44"/>
        <v>#DIV/0!</v>
      </c>
      <c r="N65" s="96" t="e">
        <f t="shared" si="45"/>
        <v>#DIV/0!</v>
      </c>
      <c r="O65" s="98" t="e">
        <f t="shared" si="46"/>
        <v>#DIV/0!</v>
      </c>
      <c r="P65" s="99"/>
      <c r="Q65" s="95"/>
      <c r="R65" s="95"/>
      <c r="S65" s="95"/>
      <c r="T65" s="100" t="e">
        <f t="shared" si="47"/>
        <v>#DIV/0!</v>
      </c>
      <c r="U65" s="88">
        <f t="shared" si="48"/>
        <v>0</v>
      </c>
      <c r="V65" s="89"/>
      <c r="W65" s="90"/>
      <c r="X65" s="91">
        <f t="shared" si="49"/>
        <v>0</v>
      </c>
      <c r="Y65" s="90"/>
      <c r="Z65" s="70"/>
      <c r="AA65" s="70"/>
      <c r="AB65" s="70"/>
      <c r="AC65" s="70"/>
      <c r="AD65" s="70"/>
      <c r="AE65" s="70"/>
    </row>
    <row r="66" spans="1:31" ht="30" customHeight="1">
      <c r="A66" s="92" t="s">
        <v>47</v>
      </c>
      <c r="B66" s="93"/>
      <c r="C66" s="94"/>
      <c r="D66" s="94"/>
      <c r="E66" s="95"/>
      <c r="F66" s="95"/>
      <c r="G66" s="95"/>
      <c r="H66" s="95"/>
      <c r="I66" s="81">
        <f t="shared" si="40"/>
        <v>0</v>
      </c>
      <c r="J66" s="96" t="e">
        <f t="shared" si="41"/>
        <v>#DIV/0!</v>
      </c>
      <c r="K66" s="96" t="e">
        <f t="shared" si="42"/>
        <v>#DIV/0!</v>
      </c>
      <c r="L66" s="97" t="e">
        <f t="shared" si="43"/>
        <v>#DIV/0!</v>
      </c>
      <c r="M66" s="84" t="e">
        <f t="shared" si="44"/>
        <v>#DIV/0!</v>
      </c>
      <c r="N66" s="96" t="e">
        <f t="shared" si="45"/>
        <v>#DIV/0!</v>
      </c>
      <c r="O66" s="98" t="e">
        <f t="shared" si="46"/>
        <v>#DIV/0!</v>
      </c>
      <c r="P66" s="99"/>
      <c r="Q66" s="95"/>
      <c r="R66" s="95"/>
      <c r="S66" s="95"/>
      <c r="T66" s="100" t="e">
        <f t="shared" si="47"/>
        <v>#DIV/0!</v>
      </c>
      <c r="U66" s="88">
        <f t="shared" si="48"/>
        <v>0</v>
      </c>
      <c r="V66" s="89"/>
      <c r="W66" s="90"/>
      <c r="X66" s="91">
        <f t="shared" si="49"/>
        <v>0</v>
      </c>
      <c r="Y66" s="90"/>
      <c r="Z66" s="70"/>
      <c r="AA66" s="70"/>
      <c r="AB66" s="70"/>
      <c r="AC66" s="70"/>
      <c r="AD66" s="70"/>
      <c r="AE66" s="70"/>
    </row>
    <row r="67" spans="1:31" ht="30" customHeight="1">
      <c r="A67" s="92" t="s">
        <v>48</v>
      </c>
      <c r="B67" s="93"/>
      <c r="C67" s="94"/>
      <c r="D67" s="94"/>
      <c r="E67" s="95"/>
      <c r="F67" s="95"/>
      <c r="G67" s="95"/>
      <c r="H67" s="95"/>
      <c r="I67" s="81">
        <f t="shared" si="40"/>
        <v>0</v>
      </c>
      <c r="J67" s="96" t="e">
        <f t="shared" si="41"/>
        <v>#DIV/0!</v>
      </c>
      <c r="K67" s="96" t="e">
        <f t="shared" si="42"/>
        <v>#DIV/0!</v>
      </c>
      <c r="L67" s="97" t="e">
        <f t="shared" si="43"/>
        <v>#DIV/0!</v>
      </c>
      <c r="M67" s="84" t="e">
        <f t="shared" si="44"/>
        <v>#DIV/0!</v>
      </c>
      <c r="N67" s="96" t="e">
        <f t="shared" si="45"/>
        <v>#DIV/0!</v>
      </c>
      <c r="O67" s="98" t="e">
        <f t="shared" si="46"/>
        <v>#DIV/0!</v>
      </c>
      <c r="P67" s="99"/>
      <c r="Q67" s="95"/>
      <c r="R67" s="95"/>
      <c r="S67" s="95"/>
      <c r="T67" s="100" t="e">
        <f t="shared" si="47"/>
        <v>#DIV/0!</v>
      </c>
      <c r="U67" s="88">
        <f t="shared" si="48"/>
        <v>0</v>
      </c>
      <c r="V67" s="89"/>
      <c r="W67" s="90"/>
      <c r="X67" s="91">
        <f t="shared" si="49"/>
        <v>0</v>
      </c>
      <c r="Y67" s="90"/>
      <c r="Z67" s="70"/>
      <c r="AA67" s="70"/>
      <c r="AB67" s="70"/>
      <c r="AC67" s="70"/>
      <c r="AD67" s="70"/>
      <c r="AE67" s="70"/>
    </row>
    <row r="68" spans="1:31" ht="30" customHeight="1">
      <c r="A68" s="92" t="s">
        <v>49</v>
      </c>
      <c r="B68" s="93"/>
      <c r="C68" s="94"/>
      <c r="D68" s="94"/>
      <c r="E68" s="95"/>
      <c r="F68" s="95"/>
      <c r="G68" s="95"/>
      <c r="H68" s="95"/>
      <c r="I68" s="81">
        <f t="shared" si="40"/>
        <v>0</v>
      </c>
      <c r="J68" s="96" t="e">
        <f t="shared" si="41"/>
        <v>#DIV/0!</v>
      </c>
      <c r="K68" s="96" t="e">
        <f t="shared" si="42"/>
        <v>#DIV/0!</v>
      </c>
      <c r="L68" s="97" t="e">
        <f t="shared" si="43"/>
        <v>#DIV/0!</v>
      </c>
      <c r="M68" s="84" t="e">
        <f t="shared" si="44"/>
        <v>#DIV/0!</v>
      </c>
      <c r="N68" s="96" t="e">
        <f t="shared" si="45"/>
        <v>#DIV/0!</v>
      </c>
      <c r="O68" s="98" t="e">
        <f t="shared" si="46"/>
        <v>#DIV/0!</v>
      </c>
      <c r="P68" s="99"/>
      <c r="Q68" s="95"/>
      <c r="R68" s="95"/>
      <c r="S68" s="95"/>
      <c r="T68" s="100" t="e">
        <f t="shared" si="47"/>
        <v>#DIV/0!</v>
      </c>
      <c r="U68" s="88">
        <f t="shared" si="48"/>
        <v>0</v>
      </c>
      <c r="V68" s="89"/>
      <c r="W68" s="90"/>
      <c r="X68" s="91">
        <f t="shared" si="49"/>
        <v>0</v>
      </c>
      <c r="Y68" s="90"/>
      <c r="Z68" s="70"/>
      <c r="AA68" s="70"/>
      <c r="AB68" s="70"/>
      <c r="AC68" s="70"/>
      <c r="AD68" s="70"/>
      <c r="AE68" s="70"/>
    </row>
    <row r="69" spans="1:31" ht="30" customHeight="1">
      <c r="A69" s="92" t="s">
        <v>50</v>
      </c>
      <c r="B69" s="93"/>
      <c r="C69" s="94"/>
      <c r="D69" s="94"/>
      <c r="E69" s="95"/>
      <c r="F69" s="95"/>
      <c r="G69" s="95"/>
      <c r="H69" s="95"/>
      <c r="I69" s="81">
        <f t="shared" si="40"/>
        <v>0</v>
      </c>
      <c r="J69" s="96" t="e">
        <f t="shared" si="41"/>
        <v>#DIV/0!</v>
      </c>
      <c r="K69" s="96" t="e">
        <f t="shared" si="42"/>
        <v>#DIV/0!</v>
      </c>
      <c r="L69" s="97" t="e">
        <f t="shared" si="43"/>
        <v>#DIV/0!</v>
      </c>
      <c r="M69" s="84" t="e">
        <f t="shared" si="44"/>
        <v>#DIV/0!</v>
      </c>
      <c r="N69" s="96" t="e">
        <f t="shared" si="45"/>
        <v>#DIV/0!</v>
      </c>
      <c r="O69" s="98" t="e">
        <f t="shared" si="46"/>
        <v>#DIV/0!</v>
      </c>
      <c r="P69" s="99"/>
      <c r="Q69" s="95"/>
      <c r="R69" s="95"/>
      <c r="S69" s="95"/>
      <c r="T69" s="100" t="e">
        <f t="shared" si="47"/>
        <v>#DIV/0!</v>
      </c>
      <c r="U69" s="88">
        <f t="shared" si="48"/>
        <v>0</v>
      </c>
      <c r="V69" s="89"/>
      <c r="W69" s="90"/>
      <c r="X69" s="91">
        <f t="shared" si="49"/>
        <v>0</v>
      </c>
      <c r="Y69" s="90"/>
      <c r="Z69" s="70"/>
      <c r="AA69" s="70"/>
      <c r="AB69" s="70"/>
      <c r="AC69" s="70"/>
      <c r="AD69" s="70"/>
      <c r="AE69" s="70"/>
    </row>
    <row r="70" spans="1:31" ht="30" customHeight="1">
      <c r="A70" s="92" t="s">
        <v>51</v>
      </c>
      <c r="B70" s="93"/>
      <c r="C70" s="94"/>
      <c r="D70" s="94"/>
      <c r="E70" s="95"/>
      <c r="F70" s="95"/>
      <c r="G70" s="95"/>
      <c r="H70" s="95"/>
      <c r="I70" s="81">
        <f t="shared" si="40"/>
        <v>0</v>
      </c>
      <c r="J70" s="96" t="e">
        <f t="shared" si="41"/>
        <v>#DIV/0!</v>
      </c>
      <c r="K70" s="96" t="e">
        <f t="shared" si="42"/>
        <v>#DIV/0!</v>
      </c>
      <c r="L70" s="97" t="e">
        <f t="shared" si="43"/>
        <v>#DIV/0!</v>
      </c>
      <c r="M70" s="84" t="e">
        <f t="shared" si="44"/>
        <v>#DIV/0!</v>
      </c>
      <c r="N70" s="96" t="e">
        <f t="shared" si="45"/>
        <v>#DIV/0!</v>
      </c>
      <c r="O70" s="98" t="e">
        <f t="shared" si="46"/>
        <v>#DIV/0!</v>
      </c>
      <c r="P70" s="99"/>
      <c r="Q70" s="95"/>
      <c r="R70" s="95"/>
      <c r="S70" s="95"/>
      <c r="T70" s="100" t="e">
        <f t="shared" si="47"/>
        <v>#DIV/0!</v>
      </c>
      <c r="U70" s="88">
        <f t="shared" si="48"/>
        <v>0</v>
      </c>
      <c r="V70" s="89"/>
      <c r="W70" s="90"/>
      <c r="X70" s="91">
        <f t="shared" si="49"/>
        <v>0</v>
      </c>
      <c r="Y70" s="90"/>
      <c r="Z70" s="70"/>
      <c r="AA70" s="70"/>
      <c r="AB70" s="70"/>
      <c r="AC70" s="70"/>
      <c r="AD70" s="70"/>
      <c r="AE70" s="70"/>
    </row>
    <row r="71" spans="1:31" ht="30" customHeight="1">
      <c r="A71" s="92" t="s">
        <v>52</v>
      </c>
      <c r="B71" s="93"/>
      <c r="C71" s="94"/>
      <c r="D71" s="94"/>
      <c r="E71" s="95"/>
      <c r="F71" s="95"/>
      <c r="G71" s="95"/>
      <c r="H71" s="95"/>
      <c r="I71" s="81">
        <f t="shared" si="40"/>
        <v>0</v>
      </c>
      <c r="J71" s="96" t="e">
        <f t="shared" si="41"/>
        <v>#DIV/0!</v>
      </c>
      <c r="K71" s="96" t="e">
        <f t="shared" si="42"/>
        <v>#DIV/0!</v>
      </c>
      <c r="L71" s="97" t="e">
        <f t="shared" si="43"/>
        <v>#DIV/0!</v>
      </c>
      <c r="M71" s="84" t="e">
        <f t="shared" si="44"/>
        <v>#DIV/0!</v>
      </c>
      <c r="N71" s="96" t="e">
        <f t="shared" si="45"/>
        <v>#DIV/0!</v>
      </c>
      <c r="O71" s="98" t="e">
        <f t="shared" si="46"/>
        <v>#DIV/0!</v>
      </c>
      <c r="P71" s="99"/>
      <c r="Q71" s="95"/>
      <c r="R71" s="95"/>
      <c r="S71" s="95"/>
      <c r="T71" s="100" t="e">
        <f t="shared" si="47"/>
        <v>#DIV/0!</v>
      </c>
      <c r="U71" s="88">
        <f t="shared" si="48"/>
        <v>0</v>
      </c>
      <c r="V71" s="89"/>
      <c r="W71" s="90"/>
      <c r="X71" s="91">
        <f t="shared" si="49"/>
        <v>0</v>
      </c>
      <c r="Y71" s="90"/>
      <c r="Z71" s="70"/>
      <c r="AA71" s="70"/>
      <c r="AB71" s="70"/>
      <c r="AC71" s="70"/>
      <c r="AD71" s="70"/>
      <c r="AE71" s="70"/>
    </row>
    <row r="72" spans="1:31" ht="30" customHeight="1">
      <c r="A72" s="92" t="s">
        <v>53</v>
      </c>
      <c r="B72" s="129"/>
      <c r="C72" s="130"/>
      <c r="D72" s="130"/>
      <c r="E72" s="131"/>
      <c r="F72" s="131"/>
      <c r="G72" s="131"/>
      <c r="H72" s="131"/>
      <c r="I72" s="81">
        <f t="shared" si="40"/>
        <v>0</v>
      </c>
      <c r="J72" s="96" t="e">
        <f t="shared" si="41"/>
        <v>#DIV/0!</v>
      </c>
      <c r="K72" s="96" t="e">
        <f t="shared" si="42"/>
        <v>#DIV/0!</v>
      </c>
      <c r="L72" s="97" t="e">
        <f t="shared" si="43"/>
        <v>#DIV/0!</v>
      </c>
      <c r="M72" s="84" t="e">
        <f t="shared" si="44"/>
        <v>#DIV/0!</v>
      </c>
      <c r="N72" s="96" t="e">
        <f t="shared" si="45"/>
        <v>#DIV/0!</v>
      </c>
      <c r="O72" s="98" t="e">
        <f t="shared" si="46"/>
        <v>#DIV/0!</v>
      </c>
      <c r="P72" s="99"/>
      <c r="Q72" s="95"/>
      <c r="R72" s="95"/>
      <c r="S72" s="95"/>
      <c r="T72" s="100" t="e">
        <f t="shared" si="47"/>
        <v>#DIV/0!</v>
      </c>
      <c r="U72" s="88">
        <f t="shared" si="48"/>
        <v>0</v>
      </c>
      <c r="V72" s="89"/>
      <c r="W72" s="90"/>
      <c r="X72" s="91">
        <f t="shared" si="49"/>
        <v>0</v>
      </c>
      <c r="Y72" s="90"/>
      <c r="Z72" s="70"/>
      <c r="AA72" s="70"/>
      <c r="AB72" s="70"/>
      <c r="AC72" s="70"/>
      <c r="AD72" s="70"/>
      <c r="AE72" s="70"/>
    </row>
    <row r="73" spans="1:31" ht="30" customHeight="1">
      <c r="A73" s="101" t="s">
        <v>54</v>
      </c>
      <c r="B73" s="102">
        <f t="shared" ref="B73:H73" si="50">SUM(B62:B72)</f>
        <v>0</v>
      </c>
      <c r="C73" s="102">
        <f t="shared" si="50"/>
        <v>0</v>
      </c>
      <c r="D73" s="102">
        <f t="shared" si="50"/>
        <v>0</v>
      </c>
      <c r="E73" s="96">
        <f t="shared" si="50"/>
        <v>0</v>
      </c>
      <c r="F73" s="96">
        <f t="shared" si="50"/>
        <v>0</v>
      </c>
      <c r="G73" s="96">
        <f t="shared" si="50"/>
        <v>0</v>
      </c>
      <c r="H73" s="96">
        <f t="shared" si="50"/>
        <v>0</v>
      </c>
      <c r="I73" s="103">
        <f>SUM(F73,G73-H73)</f>
        <v>0</v>
      </c>
      <c r="J73" s="96" t="e">
        <f t="shared" si="41"/>
        <v>#DIV/0!</v>
      </c>
      <c r="K73" s="96" t="e">
        <f t="shared" si="42"/>
        <v>#DIV/0!</v>
      </c>
      <c r="L73" s="104" t="e">
        <f t="shared" si="43"/>
        <v>#DIV/0!</v>
      </c>
      <c r="M73" s="96" t="e">
        <f t="shared" si="44"/>
        <v>#DIV/0!</v>
      </c>
      <c r="N73" s="96" t="e">
        <f t="shared" si="45"/>
        <v>#DIV/0!</v>
      </c>
      <c r="O73" s="98" t="e">
        <f t="shared" si="46"/>
        <v>#DIV/0!</v>
      </c>
      <c r="P73" s="103">
        <f t="shared" ref="P73:S73" si="51">SUM(P62:P72)</f>
        <v>0</v>
      </c>
      <c r="Q73" s="103">
        <f t="shared" si="51"/>
        <v>0</v>
      </c>
      <c r="R73" s="103">
        <f t="shared" si="51"/>
        <v>0</v>
      </c>
      <c r="S73" s="103">
        <f t="shared" si="51"/>
        <v>0</v>
      </c>
      <c r="T73" s="105" t="e">
        <f t="shared" si="47"/>
        <v>#DIV/0!</v>
      </c>
      <c r="U73" s="88">
        <f t="shared" si="48"/>
        <v>0</v>
      </c>
      <c r="V73" s="89"/>
      <c r="W73" s="106"/>
      <c r="X73" s="107">
        <f t="shared" si="49"/>
        <v>0</v>
      </c>
      <c r="Y73" s="106"/>
      <c r="Z73" s="70"/>
      <c r="AA73" s="70"/>
      <c r="AB73" s="70"/>
      <c r="AC73" s="70"/>
      <c r="AD73" s="70"/>
      <c r="AE73" s="70"/>
    </row>
    <row r="74" spans="1:31" ht="30" customHeight="1">
      <c r="A74" s="92" t="s">
        <v>55</v>
      </c>
      <c r="B74" s="78"/>
      <c r="C74" s="79"/>
      <c r="D74" s="79"/>
      <c r="E74" s="80"/>
      <c r="F74" s="80"/>
      <c r="G74" s="80"/>
      <c r="H74" s="80"/>
      <c r="I74" s="81">
        <f t="shared" ref="I74:I80" si="52">F74+G74-H74</f>
        <v>0</v>
      </c>
      <c r="J74" s="96" t="e">
        <f t="shared" si="41"/>
        <v>#DIV/0!</v>
      </c>
      <c r="K74" s="96" t="e">
        <f t="shared" si="42"/>
        <v>#DIV/0!</v>
      </c>
      <c r="L74" s="97" t="e">
        <f t="shared" si="43"/>
        <v>#DIV/0!</v>
      </c>
      <c r="M74" s="108" t="e">
        <f t="shared" si="44"/>
        <v>#DIV/0!</v>
      </c>
      <c r="N74" s="96" t="e">
        <f t="shared" si="45"/>
        <v>#DIV/0!</v>
      </c>
      <c r="O74" s="98" t="e">
        <f t="shared" si="46"/>
        <v>#DIV/0!</v>
      </c>
      <c r="P74" s="86"/>
      <c r="Q74" s="80"/>
      <c r="R74" s="80"/>
      <c r="S74" s="80"/>
      <c r="T74" s="100" t="e">
        <f t="shared" si="47"/>
        <v>#DIV/0!</v>
      </c>
      <c r="U74" s="88">
        <f t="shared" si="48"/>
        <v>0</v>
      </c>
      <c r="V74" s="89"/>
      <c r="W74" s="90"/>
      <c r="X74" s="91">
        <f t="shared" si="49"/>
        <v>0</v>
      </c>
      <c r="Y74" s="90"/>
      <c r="Z74" s="70"/>
      <c r="AA74" s="70"/>
      <c r="AB74" s="70"/>
      <c r="AC74" s="70"/>
      <c r="AD74" s="70"/>
      <c r="AE74" s="70"/>
    </row>
    <row r="75" spans="1:31" ht="30" customHeight="1">
      <c r="A75" s="92" t="s">
        <v>56</v>
      </c>
      <c r="B75" s="93"/>
      <c r="C75" s="94"/>
      <c r="D75" s="94"/>
      <c r="E75" s="95"/>
      <c r="F75" s="95"/>
      <c r="G75" s="95"/>
      <c r="H75" s="95"/>
      <c r="I75" s="81">
        <f t="shared" si="52"/>
        <v>0</v>
      </c>
      <c r="J75" s="96" t="e">
        <f t="shared" si="41"/>
        <v>#DIV/0!</v>
      </c>
      <c r="K75" s="96" t="e">
        <f t="shared" si="42"/>
        <v>#DIV/0!</v>
      </c>
      <c r="L75" s="97" t="e">
        <f t="shared" si="43"/>
        <v>#DIV/0!</v>
      </c>
      <c r="M75" s="84" t="e">
        <f t="shared" si="44"/>
        <v>#DIV/0!</v>
      </c>
      <c r="N75" s="96" t="e">
        <f t="shared" si="45"/>
        <v>#DIV/0!</v>
      </c>
      <c r="O75" s="98" t="e">
        <f t="shared" si="46"/>
        <v>#DIV/0!</v>
      </c>
      <c r="P75" s="99"/>
      <c r="Q75" s="95"/>
      <c r="R75" s="95"/>
      <c r="S75" s="95"/>
      <c r="T75" s="100" t="e">
        <f t="shared" si="47"/>
        <v>#DIV/0!</v>
      </c>
      <c r="U75" s="88">
        <f t="shared" si="48"/>
        <v>0</v>
      </c>
      <c r="V75" s="89"/>
      <c r="W75" s="90"/>
      <c r="X75" s="91">
        <f t="shared" si="49"/>
        <v>0</v>
      </c>
      <c r="Y75" s="90"/>
      <c r="Z75" s="70"/>
      <c r="AA75" s="70"/>
      <c r="AB75" s="70"/>
      <c r="AC75" s="70"/>
      <c r="AD75" s="70"/>
      <c r="AE75" s="70"/>
    </row>
    <row r="76" spans="1:31" ht="30" customHeight="1">
      <c r="A76" s="92" t="s">
        <v>57</v>
      </c>
      <c r="B76" s="93"/>
      <c r="C76" s="94"/>
      <c r="D76" s="94"/>
      <c r="E76" s="95"/>
      <c r="F76" s="95"/>
      <c r="G76" s="95"/>
      <c r="H76" s="95"/>
      <c r="I76" s="81">
        <f t="shared" si="52"/>
        <v>0</v>
      </c>
      <c r="J76" s="96" t="e">
        <f t="shared" si="41"/>
        <v>#DIV/0!</v>
      </c>
      <c r="K76" s="96" t="e">
        <f t="shared" si="42"/>
        <v>#DIV/0!</v>
      </c>
      <c r="L76" s="97" t="e">
        <f t="shared" si="43"/>
        <v>#DIV/0!</v>
      </c>
      <c r="M76" s="84" t="e">
        <f t="shared" si="44"/>
        <v>#DIV/0!</v>
      </c>
      <c r="N76" s="96" t="e">
        <f t="shared" si="45"/>
        <v>#DIV/0!</v>
      </c>
      <c r="O76" s="98" t="e">
        <f t="shared" si="46"/>
        <v>#DIV/0!</v>
      </c>
      <c r="P76" s="99"/>
      <c r="Q76" s="95"/>
      <c r="R76" s="95"/>
      <c r="S76" s="95"/>
      <c r="T76" s="100" t="e">
        <f t="shared" si="47"/>
        <v>#DIV/0!</v>
      </c>
      <c r="U76" s="88">
        <f t="shared" si="48"/>
        <v>0</v>
      </c>
      <c r="V76" s="89"/>
      <c r="W76" s="90"/>
      <c r="X76" s="91">
        <f t="shared" si="49"/>
        <v>0</v>
      </c>
      <c r="Y76" s="90"/>
      <c r="Z76" s="70"/>
      <c r="AA76" s="70"/>
      <c r="AB76" s="70"/>
      <c r="AC76" s="70"/>
      <c r="AD76" s="70"/>
      <c r="AE76" s="70"/>
    </row>
    <row r="77" spans="1:31" ht="30" customHeight="1">
      <c r="A77" s="92" t="s">
        <v>58</v>
      </c>
      <c r="B77" s="93"/>
      <c r="C77" s="94"/>
      <c r="D77" s="94"/>
      <c r="E77" s="95"/>
      <c r="F77" s="95"/>
      <c r="G77" s="95"/>
      <c r="H77" s="95"/>
      <c r="I77" s="81">
        <f t="shared" si="52"/>
        <v>0</v>
      </c>
      <c r="J77" s="96" t="e">
        <f t="shared" si="41"/>
        <v>#DIV/0!</v>
      </c>
      <c r="K77" s="96" t="e">
        <f t="shared" si="42"/>
        <v>#DIV/0!</v>
      </c>
      <c r="L77" s="97" t="e">
        <f t="shared" si="43"/>
        <v>#DIV/0!</v>
      </c>
      <c r="M77" s="84" t="e">
        <f t="shared" si="44"/>
        <v>#DIV/0!</v>
      </c>
      <c r="N77" s="96" t="e">
        <f t="shared" si="45"/>
        <v>#DIV/0!</v>
      </c>
      <c r="O77" s="98" t="e">
        <f t="shared" si="46"/>
        <v>#DIV/0!</v>
      </c>
      <c r="P77" s="99"/>
      <c r="Q77" s="95"/>
      <c r="R77" s="95"/>
      <c r="S77" s="95"/>
      <c r="T77" s="100" t="e">
        <f t="shared" si="47"/>
        <v>#DIV/0!</v>
      </c>
      <c r="U77" s="88">
        <f t="shared" si="48"/>
        <v>0</v>
      </c>
      <c r="V77" s="89"/>
      <c r="W77" s="90"/>
      <c r="X77" s="91">
        <f t="shared" si="49"/>
        <v>0</v>
      </c>
      <c r="Y77" s="90"/>
      <c r="Z77" s="70"/>
      <c r="AA77" s="70"/>
      <c r="AB77" s="70"/>
      <c r="AC77" s="70"/>
      <c r="AD77" s="70"/>
      <c r="AE77" s="70"/>
    </row>
    <row r="78" spans="1:31" ht="30" customHeight="1">
      <c r="A78" s="92" t="s">
        <v>59</v>
      </c>
      <c r="B78" s="93"/>
      <c r="C78" s="94"/>
      <c r="D78" s="94"/>
      <c r="E78" s="95"/>
      <c r="F78" s="95"/>
      <c r="G78" s="95"/>
      <c r="H78" s="95"/>
      <c r="I78" s="81">
        <f t="shared" si="52"/>
        <v>0</v>
      </c>
      <c r="J78" s="96" t="e">
        <f t="shared" si="41"/>
        <v>#DIV/0!</v>
      </c>
      <c r="K78" s="96" t="e">
        <f t="shared" si="42"/>
        <v>#DIV/0!</v>
      </c>
      <c r="L78" s="97" t="e">
        <f t="shared" si="43"/>
        <v>#DIV/0!</v>
      </c>
      <c r="M78" s="84" t="e">
        <f t="shared" si="44"/>
        <v>#DIV/0!</v>
      </c>
      <c r="N78" s="96" t="e">
        <f t="shared" si="45"/>
        <v>#DIV/0!</v>
      </c>
      <c r="O78" s="98" t="e">
        <f t="shared" si="46"/>
        <v>#DIV/0!</v>
      </c>
      <c r="P78" s="99"/>
      <c r="Q78" s="95"/>
      <c r="R78" s="95"/>
      <c r="S78" s="95"/>
      <c r="T78" s="100" t="e">
        <f t="shared" si="47"/>
        <v>#DIV/0!</v>
      </c>
      <c r="U78" s="88">
        <f t="shared" si="48"/>
        <v>0</v>
      </c>
      <c r="V78" s="89"/>
      <c r="W78" s="90"/>
      <c r="X78" s="91">
        <f t="shared" si="49"/>
        <v>0</v>
      </c>
      <c r="Y78" s="90"/>
      <c r="Z78" s="70"/>
      <c r="AA78" s="70"/>
      <c r="AB78" s="70"/>
      <c r="AC78" s="70"/>
      <c r="AD78" s="70"/>
      <c r="AE78" s="70"/>
    </row>
    <row r="79" spans="1:31" ht="30" customHeight="1">
      <c r="A79" s="92" t="s">
        <v>60</v>
      </c>
      <c r="B79" s="93"/>
      <c r="C79" s="94"/>
      <c r="D79" s="94"/>
      <c r="E79" s="95"/>
      <c r="F79" s="95"/>
      <c r="G79" s="95"/>
      <c r="H79" s="95"/>
      <c r="I79" s="81">
        <f t="shared" si="52"/>
        <v>0</v>
      </c>
      <c r="J79" s="96" t="e">
        <f t="shared" si="41"/>
        <v>#DIV/0!</v>
      </c>
      <c r="K79" s="96" t="e">
        <f t="shared" si="42"/>
        <v>#DIV/0!</v>
      </c>
      <c r="L79" s="97" t="e">
        <f t="shared" si="43"/>
        <v>#DIV/0!</v>
      </c>
      <c r="M79" s="84" t="e">
        <f t="shared" si="44"/>
        <v>#DIV/0!</v>
      </c>
      <c r="N79" s="96" t="e">
        <f t="shared" si="45"/>
        <v>#DIV/0!</v>
      </c>
      <c r="O79" s="98" t="e">
        <f t="shared" si="46"/>
        <v>#DIV/0!</v>
      </c>
      <c r="P79" s="99"/>
      <c r="Q79" s="95"/>
      <c r="R79" s="95"/>
      <c r="S79" s="95"/>
      <c r="T79" s="100" t="e">
        <f t="shared" si="47"/>
        <v>#DIV/0!</v>
      </c>
      <c r="U79" s="88">
        <f t="shared" si="48"/>
        <v>0</v>
      </c>
      <c r="V79" s="89"/>
      <c r="W79" s="90"/>
      <c r="X79" s="91">
        <f t="shared" si="49"/>
        <v>0</v>
      </c>
      <c r="Y79" s="90"/>
      <c r="Z79" s="70"/>
      <c r="AA79" s="70"/>
      <c r="AB79" s="70"/>
      <c r="AC79" s="70"/>
      <c r="AD79" s="70"/>
      <c r="AE79" s="70"/>
    </row>
    <row r="80" spans="1:31" ht="30" customHeight="1">
      <c r="A80" s="92" t="s">
        <v>61</v>
      </c>
      <c r="B80" s="93"/>
      <c r="C80" s="94"/>
      <c r="D80" s="94"/>
      <c r="E80" s="95"/>
      <c r="F80" s="95"/>
      <c r="G80" s="95"/>
      <c r="H80" s="95"/>
      <c r="I80" s="81">
        <f t="shared" si="52"/>
        <v>0</v>
      </c>
      <c r="J80" s="96" t="e">
        <f t="shared" si="41"/>
        <v>#DIV/0!</v>
      </c>
      <c r="K80" s="96" t="e">
        <f t="shared" si="42"/>
        <v>#DIV/0!</v>
      </c>
      <c r="L80" s="97" t="e">
        <f t="shared" si="43"/>
        <v>#DIV/0!</v>
      </c>
      <c r="M80" s="84" t="e">
        <f t="shared" si="44"/>
        <v>#DIV/0!</v>
      </c>
      <c r="N80" s="96" t="e">
        <f t="shared" si="45"/>
        <v>#DIV/0!</v>
      </c>
      <c r="O80" s="98" t="e">
        <f t="shared" si="46"/>
        <v>#DIV/0!</v>
      </c>
      <c r="P80" s="99"/>
      <c r="Q80" s="95"/>
      <c r="R80" s="95"/>
      <c r="S80" s="95"/>
      <c r="T80" s="100" t="e">
        <f t="shared" si="47"/>
        <v>#DIV/0!</v>
      </c>
      <c r="U80" s="88">
        <f t="shared" si="48"/>
        <v>0</v>
      </c>
      <c r="V80" s="89"/>
      <c r="W80" s="90"/>
      <c r="X80" s="91">
        <f t="shared" si="49"/>
        <v>0</v>
      </c>
      <c r="Y80" s="90"/>
      <c r="Z80" s="70"/>
      <c r="AA80" s="70"/>
      <c r="AB80" s="70"/>
      <c r="AC80" s="70"/>
      <c r="AD80" s="70"/>
      <c r="AE80" s="70"/>
    </row>
    <row r="81" spans="1:31" ht="30" customHeight="1">
      <c r="A81" s="101" t="s">
        <v>62</v>
      </c>
      <c r="B81" s="102">
        <f t="shared" ref="B81:H81" si="53">SUM(B74:B80)</f>
        <v>0</v>
      </c>
      <c r="C81" s="102">
        <f t="shared" si="53"/>
        <v>0</v>
      </c>
      <c r="D81" s="102">
        <f t="shared" si="53"/>
        <v>0</v>
      </c>
      <c r="E81" s="96">
        <f t="shared" si="53"/>
        <v>0</v>
      </c>
      <c r="F81" s="96">
        <f t="shared" si="53"/>
        <v>0</v>
      </c>
      <c r="G81" s="96">
        <f t="shared" si="53"/>
        <v>0</v>
      </c>
      <c r="H81" s="96">
        <f t="shared" si="53"/>
        <v>0</v>
      </c>
      <c r="I81" s="103">
        <f>SUM(F81,G81-H81)</f>
        <v>0</v>
      </c>
      <c r="J81" s="96" t="e">
        <f t="shared" si="41"/>
        <v>#DIV/0!</v>
      </c>
      <c r="K81" s="96" t="e">
        <f t="shared" si="42"/>
        <v>#DIV/0!</v>
      </c>
      <c r="L81" s="104" t="e">
        <f t="shared" si="43"/>
        <v>#DIV/0!</v>
      </c>
      <c r="M81" s="96" t="e">
        <f t="shared" si="44"/>
        <v>#DIV/0!</v>
      </c>
      <c r="N81" s="96" t="e">
        <f t="shared" si="45"/>
        <v>#DIV/0!</v>
      </c>
      <c r="O81" s="98" t="e">
        <f t="shared" si="46"/>
        <v>#DIV/0!</v>
      </c>
      <c r="P81" s="103">
        <f t="shared" ref="P81:S81" si="54">SUM(P74:P80)</f>
        <v>0</v>
      </c>
      <c r="Q81" s="103">
        <f t="shared" si="54"/>
        <v>0</v>
      </c>
      <c r="R81" s="103">
        <f t="shared" si="54"/>
        <v>0</v>
      </c>
      <c r="S81" s="103">
        <f t="shared" si="54"/>
        <v>0</v>
      </c>
      <c r="T81" s="105" t="e">
        <f t="shared" si="47"/>
        <v>#DIV/0!</v>
      </c>
      <c r="U81" s="88">
        <f t="shared" si="48"/>
        <v>0</v>
      </c>
      <c r="V81" s="89"/>
      <c r="W81" s="106"/>
      <c r="X81" s="107">
        <f t="shared" si="49"/>
        <v>0</v>
      </c>
      <c r="Y81" s="106"/>
      <c r="Z81" s="70"/>
      <c r="AA81" s="70"/>
      <c r="AB81" s="70"/>
      <c r="AC81" s="70"/>
      <c r="AD81" s="70"/>
      <c r="AE81" s="70"/>
    </row>
    <row r="82" spans="1:31" ht="30" customHeight="1">
      <c r="A82" s="92" t="s">
        <v>63</v>
      </c>
      <c r="B82" s="109"/>
      <c r="C82" s="109"/>
      <c r="D82" s="109"/>
      <c r="E82" s="110"/>
      <c r="F82" s="86"/>
      <c r="G82" s="80"/>
      <c r="H82" s="80"/>
      <c r="I82" s="111"/>
      <c r="J82" s="96"/>
      <c r="K82" s="96"/>
      <c r="L82" s="97"/>
      <c r="M82" s="96"/>
      <c r="N82" s="96"/>
      <c r="O82" s="98"/>
      <c r="P82" s="111"/>
      <c r="Q82" s="112"/>
      <c r="R82" s="86"/>
      <c r="S82" s="86"/>
      <c r="T82" s="100"/>
      <c r="U82" s="88"/>
      <c r="V82" s="113"/>
      <c r="W82" s="90"/>
      <c r="X82" s="91"/>
      <c r="Y82" s="90"/>
      <c r="Z82" s="70"/>
      <c r="AA82" s="70"/>
      <c r="AB82" s="70"/>
      <c r="AC82" s="70"/>
      <c r="AD82" s="70"/>
      <c r="AE82" s="70"/>
    </row>
    <row r="83" spans="1:31" ht="30" customHeight="1">
      <c r="A83" s="101" t="s">
        <v>64</v>
      </c>
      <c r="B83" s="102">
        <f t="shared" ref="B83:F83" si="55">B73+B81+B82</f>
        <v>0</v>
      </c>
      <c r="C83" s="102">
        <f t="shared" si="55"/>
        <v>0</v>
      </c>
      <c r="D83" s="102">
        <f t="shared" si="55"/>
        <v>0</v>
      </c>
      <c r="E83" s="96">
        <f t="shared" si="55"/>
        <v>0</v>
      </c>
      <c r="F83" s="96">
        <f t="shared" si="55"/>
        <v>0</v>
      </c>
      <c r="G83" s="96">
        <f t="shared" ref="G83:I83" si="56">G81+G82+G73</f>
        <v>0</v>
      </c>
      <c r="H83" s="96">
        <f t="shared" si="56"/>
        <v>0</v>
      </c>
      <c r="I83" s="96">
        <f t="shared" si="56"/>
        <v>0</v>
      </c>
      <c r="J83" s="96" t="e">
        <f>D83/C83*100</f>
        <v>#DIV/0!</v>
      </c>
      <c r="K83" s="96" t="e">
        <f>H83/G83*100</f>
        <v>#DIV/0!</v>
      </c>
      <c r="L83" s="104" t="e">
        <f>I83/G83</f>
        <v>#DIV/0!</v>
      </c>
      <c r="M83" s="96" t="e">
        <f>F83/V83</f>
        <v>#DIV/0!</v>
      </c>
      <c r="N83" s="96" t="e">
        <f>SUM(G83/E83)/10</f>
        <v>#DIV/0!</v>
      </c>
      <c r="O83" s="98" t="e">
        <f>ROUND((E83*1000000)/D83,0)</f>
        <v>#DIV/0!</v>
      </c>
      <c r="P83" s="96">
        <f>P73+P81+P82</f>
        <v>0</v>
      </c>
      <c r="Q83" s="96">
        <f t="shared" ref="Q83:S83" si="57">Q81+Q82+Q73</f>
        <v>0</v>
      </c>
      <c r="R83" s="96">
        <f t="shared" si="57"/>
        <v>0</v>
      </c>
      <c r="S83" s="96">
        <f t="shared" si="57"/>
        <v>0</v>
      </c>
      <c r="T83" s="105" t="e">
        <f>S83/R83*100</f>
        <v>#DIV/0!</v>
      </c>
      <c r="U83" s="88">
        <f>R83-S83</f>
        <v>0</v>
      </c>
      <c r="V83" s="113"/>
      <c r="W83" s="106"/>
      <c r="X83" s="107">
        <f>Q83+R83-S83-I83</f>
        <v>0</v>
      </c>
      <c r="Y83" s="106"/>
      <c r="Z83" s="70"/>
      <c r="AA83" s="70"/>
      <c r="AB83" s="70"/>
      <c r="AC83" s="70"/>
      <c r="AD83" s="70"/>
      <c r="AE83" s="70"/>
    </row>
    <row r="84" spans="1:31" ht="15" customHeight="1">
      <c r="A84" s="114"/>
      <c r="B84" s="66"/>
      <c r="C84" s="66"/>
      <c r="D84" s="66"/>
      <c r="E84" s="66"/>
      <c r="F84" s="66"/>
      <c r="G84" s="66"/>
      <c r="H84" s="66"/>
      <c r="I84" s="66"/>
      <c r="J84" s="115"/>
      <c r="K84" s="115"/>
      <c r="L84" s="66"/>
      <c r="M84" s="66"/>
      <c r="N84" s="66"/>
      <c r="O84" s="66"/>
      <c r="P84" s="66"/>
      <c r="Q84" s="66"/>
      <c r="R84" s="66"/>
      <c r="S84" s="66"/>
      <c r="T84" s="66"/>
      <c r="U84" s="69"/>
      <c r="V84" s="113"/>
      <c r="W84" s="69"/>
      <c r="X84" s="69"/>
      <c r="Y84" s="69"/>
      <c r="Z84" s="70"/>
      <c r="AA84" s="70"/>
      <c r="AB84" s="70"/>
      <c r="AC84" s="70"/>
      <c r="AD84" s="70"/>
      <c r="AE84" s="70"/>
    </row>
    <row r="85" spans="1:31" ht="33.75" customHeight="1">
      <c r="A85" s="62" t="s">
        <v>2019</v>
      </c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7"/>
      <c r="M85" s="118"/>
      <c r="N85" s="118"/>
      <c r="O85" s="118"/>
      <c r="P85" s="118"/>
      <c r="Q85" s="118"/>
      <c r="R85" s="118"/>
      <c r="S85" s="118"/>
      <c r="T85" s="118"/>
      <c r="U85" s="119"/>
      <c r="V85" s="113"/>
      <c r="W85" s="119"/>
      <c r="X85" s="119"/>
      <c r="Y85" s="119"/>
      <c r="Z85" s="120"/>
      <c r="AA85" s="120"/>
      <c r="AB85" s="120"/>
      <c r="AC85" s="120"/>
      <c r="AD85" s="120"/>
      <c r="AE85" s="120"/>
    </row>
    <row r="86" spans="1:31" ht="33.75" customHeight="1">
      <c r="A86" s="730" t="s">
        <v>18</v>
      </c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4"/>
      <c r="U86" s="720" t="s">
        <v>70</v>
      </c>
      <c r="V86" s="727"/>
      <c r="W86" s="720" t="s">
        <v>71</v>
      </c>
      <c r="X86" s="720" t="s">
        <v>72</v>
      </c>
      <c r="Y86" s="119"/>
      <c r="Z86" s="120"/>
      <c r="AA86" s="120"/>
      <c r="AB86" s="120"/>
      <c r="AC86" s="120"/>
      <c r="AD86" s="120"/>
      <c r="AE86" s="120"/>
    </row>
    <row r="87" spans="1:31" ht="33.75" customHeight="1">
      <c r="A87" s="721" t="str">
        <f ca="1">A59</f>
        <v xml:space="preserve"> DCB for the Month of June-2023</v>
      </c>
      <c r="B87" s="683"/>
      <c r="C87" s="683"/>
      <c r="D87" s="683"/>
      <c r="E87" s="683"/>
      <c r="F87" s="683"/>
      <c r="G87" s="683"/>
      <c r="H87" s="683"/>
      <c r="I87" s="683"/>
      <c r="J87" s="683"/>
      <c r="K87" s="684"/>
      <c r="L87" s="721" t="str">
        <f ca="1">L59</f>
        <v>C B Ratio</v>
      </c>
      <c r="M87" s="684"/>
      <c r="N87" s="721"/>
      <c r="O87" s="684"/>
      <c r="P87" s="721" t="str">
        <f t="shared" ref="P87:P88" ca="1" si="58">P3</f>
        <v>Cummulative DCB April-2023 to June-2023</v>
      </c>
      <c r="Q87" s="683"/>
      <c r="R87" s="683"/>
      <c r="S87" s="683"/>
      <c r="T87" s="684"/>
      <c r="U87" s="702"/>
      <c r="V87" s="702"/>
      <c r="W87" s="702"/>
      <c r="X87" s="702"/>
      <c r="Y87" s="119"/>
      <c r="Z87" s="120"/>
      <c r="AA87" s="120"/>
      <c r="AB87" s="120"/>
      <c r="AC87" s="120"/>
      <c r="AD87" s="120"/>
      <c r="AE87" s="120"/>
    </row>
    <row r="88" spans="1:31" ht="84" customHeight="1">
      <c r="A88" s="737" t="s">
        <v>22</v>
      </c>
      <c r="B88" s="124" t="s">
        <v>73</v>
      </c>
      <c r="C88" s="124" t="s">
        <v>24</v>
      </c>
      <c r="D88" s="124" t="s">
        <v>25</v>
      </c>
      <c r="E88" s="124" t="s">
        <v>74</v>
      </c>
      <c r="F88" s="124" t="s">
        <v>27</v>
      </c>
      <c r="G88" s="124" t="s">
        <v>28</v>
      </c>
      <c r="H88" s="124" t="s">
        <v>29</v>
      </c>
      <c r="I88" s="124" t="s">
        <v>30</v>
      </c>
      <c r="J88" s="124" t="s">
        <v>31</v>
      </c>
      <c r="K88" s="124" t="s">
        <v>75</v>
      </c>
      <c r="L88" s="123" t="s">
        <v>33</v>
      </c>
      <c r="M88" s="123" t="s">
        <v>34</v>
      </c>
      <c r="N88" s="124" t="s">
        <v>35</v>
      </c>
      <c r="O88" s="124" t="s">
        <v>76</v>
      </c>
      <c r="P88" s="124" t="str">
        <f t="shared" ca="1" si="58"/>
        <v>Sales Up to 30.04.23</v>
      </c>
      <c r="Q88" s="124" t="str">
        <f t="shared" ref="Q88:S88" ca="1" si="59">Q4</f>
        <v>OB as on 01.04.23</v>
      </c>
      <c r="R88" s="124" t="str">
        <f t="shared" ca="1" si="59"/>
        <v>Progressive demand(upto May-23)</v>
      </c>
      <c r="S88" s="124" t="str">
        <f t="shared" ca="1" si="59"/>
        <v>Progressive Collection
(upto May-23)</v>
      </c>
      <c r="T88" s="124" t="s">
        <v>77</v>
      </c>
      <c r="U88" s="689"/>
      <c r="V88" s="689"/>
      <c r="W88" s="689"/>
      <c r="X88" s="689"/>
      <c r="Y88" s="69"/>
      <c r="Z88" s="70"/>
      <c r="AA88" s="70"/>
      <c r="AB88" s="70"/>
      <c r="AC88" s="70"/>
      <c r="AD88" s="70"/>
      <c r="AE88" s="70"/>
    </row>
    <row r="89" spans="1:31" ht="21" customHeight="1">
      <c r="A89" s="689"/>
      <c r="B89" s="73">
        <v>1</v>
      </c>
      <c r="C89" s="73">
        <v>2</v>
      </c>
      <c r="D89" s="73">
        <v>3</v>
      </c>
      <c r="E89" s="73">
        <v>4</v>
      </c>
      <c r="F89" s="73">
        <v>5</v>
      </c>
      <c r="G89" s="73">
        <v>6</v>
      </c>
      <c r="H89" s="73">
        <v>7</v>
      </c>
      <c r="I89" s="73">
        <v>8</v>
      </c>
      <c r="J89" s="73">
        <v>9</v>
      </c>
      <c r="K89" s="73">
        <v>10</v>
      </c>
      <c r="L89" s="73">
        <v>11</v>
      </c>
      <c r="M89" s="73">
        <v>12</v>
      </c>
      <c r="N89" s="73">
        <v>13</v>
      </c>
      <c r="O89" s="73">
        <v>14</v>
      </c>
      <c r="P89" s="73">
        <v>15</v>
      </c>
      <c r="Q89" s="73">
        <v>16</v>
      </c>
      <c r="R89" s="73">
        <v>17</v>
      </c>
      <c r="S89" s="73">
        <v>18</v>
      </c>
      <c r="T89" s="73">
        <v>19</v>
      </c>
      <c r="U89" s="69"/>
      <c r="V89" s="113"/>
      <c r="W89" s="69"/>
      <c r="X89" s="69"/>
      <c r="Y89" s="69"/>
      <c r="Z89" s="70"/>
      <c r="AA89" s="70"/>
      <c r="AB89" s="70"/>
      <c r="AC89" s="70"/>
      <c r="AD89" s="70"/>
      <c r="AE89" s="70"/>
    </row>
    <row r="90" spans="1:31" ht="28.5" customHeight="1">
      <c r="A90" s="77" t="s">
        <v>43</v>
      </c>
      <c r="B90" s="78"/>
      <c r="C90" s="79"/>
      <c r="D90" s="79"/>
      <c r="E90" s="80"/>
      <c r="F90" s="80"/>
      <c r="G90" s="80"/>
      <c r="H90" s="80"/>
      <c r="I90" s="81">
        <f t="shared" ref="I90:I100" si="60">F90+G90-H90</f>
        <v>0</v>
      </c>
      <c r="J90" s="82" t="e">
        <f t="shared" ref="J90:J109" si="61">D90/C90*100</f>
        <v>#DIV/0!</v>
      </c>
      <c r="K90" s="82" t="e">
        <f t="shared" ref="K90:K109" si="62">H90/G90*100</f>
        <v>#DIV/0!</v>
      </c>
      <c r="L90" s="83" t="e">
        <f t="shared" ref="L90:L109" si="63">I90/G90</f>
        <v>#DIV/0!</v>
      </c>
      <c r="M90" s="84" t="e">
        <f t="shared" ref="M90:M109" si="64">F90/V90</f>
        <v>#DIV/0!</v>
      </c>
      <c r="N90" s="82" t="e">
        <f t="shared" ref="N90:N109" si="65">SUM(G90/E90)/10</f>
        <v>#DIV/0!</v>
      </c>
      <c r="O90" s="85" t="e">
        <f t="shared" ref="O90:O109" si="66">ROUND((E90*1000000)/D90,0)</f>
        <v>#DIV/0!</v>
      </c>
      <c r="P90" s="86"/>
      <c r="Q90" s="80"/>
      <c r="R90" s="80"/>
      <c r="S90" s="80"/>
      <c r="T90" s="87" t="e">
        <f t="shared" ref="T90:T111" si="67">S90/R90*100</f>
        <v>#DIV/0!</v>
      </c>
      <c r="U90" s="88">
        <f t="shared" ref="U90:U109" si="68">R90-S90</f>
        <v>0</v>
      </c>
      <c r="V90" s="89"/>
      <c r="W90" s="90"/>
      <c r="X90" s="91">
        <f t="shared" ref="X90:X109" si="69">Q90+R90-S90-I90</f>
        <v>0</v>
      </c>
      <c r="Y90" s="90"/>
      <c r="Z90" s="70"/>
      <c r="AA90" s="70"/>
      <c r="AB90" s="70"/>
      <c r="AC90" s="70"/>
      <c r="AD90" s="70"/>
      <c r="AE90" s="70"/>
    </row>
    <row r="91" spans="1:31" ht="28.5" customHeight="1">
      <c r="A91" s="92" t="s">
        <v>44</v>
      </c>
      <c r="B91" s="93"/>
      <c r="C91" s="94"/>
      <c r="D91" s="94"/>
      <c r="E91" s="95"/>
      <c r="F91" s="95"/>
      <c r="G91" s="95"/>
      <c r="H91" s="95"/>
      <c r="I91" s="81">
        <f t="shared" si="60"/>
        <v>0</v>
      </c>
      <c r="J91" s="96" t="e">
        <f t="shared" si="61"/>
        <v>#DIV/0!</v>
      </c>
      <c r="K91" s="96" t="e">
        <f t="shared" si="62"/>
        <v>#DIV/0!</v>
      </c>
      <c r="L91" s="97" t="e">
        <f t="shared" si="63"/>
        <v>#DIV/0!</v>
      </c>
      <c r="M91" s="84" t="e">
        <f t="shared" si="64"/>
        <v>#DIV/0!</v>
      </c>
      <c r="N91" s="96" t="e">
        <f t="shared" si="65"/>
        <v>#DIV/0!</v>
      </c>
      <c r="O91" s="98" t="e">
        <f t="shared" si="66"/>
        <v>#DIV/0!</v>
      </c>
      <c r="P91" s="99"/>
      <c r="Q91" s="95"/>
      <c r="R91" s="95"/>
      <c r="S91" s="95"/>
      <c r="T91" s="100" t="e">
        <f t="shared" si="67"/>
        <v>#DIV/0!</v>
      </c>
      <c r="U91" s="88">
        <f t="shared" si="68"/>
        <v>0</v>
      </c>
      <c r="V91" s="89"/>
      <c r="W91" s="90"/>
      <c r="X91" s="91">
        <f t="shared" si="69"/>
        <v>0</v>
      </c>
      <c r="Y91" s="90"/>
      <c r="Z91" s="70"/>
      <c r="AA91" s="70"/>
      <c r="AB91" s="70"/>
      <c r="AC91" s="70"/>
      <c r="AD91" s="70"/>
      <c r="AE91" s="70"/>
    </row>
    <row r="92" spans="1:31" ht="28.5" customHeight="1">
      <c r="A92" s="92" t="s">
        <v>45</v>
      </c>
      <c r="B92" s="93"/>
      <c r="C92" s="94"/>
      <c r="D92" s="94"/>
      <c r="E92" s="95"/>
      <c r="F92" s="95"/>
      <c r="G92" s="95"/>
      <c r="H92" s="95"/>
      <c r="I92" s="81">
        <f t="shared" si="60"/>
        <v>0</v>
      </c>
      <c r="J92" s="96" t="e">
        <f t="shared" si="61"/>
        <v>#DIV/0!</v>
      </c>
      <c r="K92" s="96" t="e">
        <f t="shared" si="62"/>
        <v>#DIV/0!</v>
      </c>
      <c r="L92" s="97" t="e">
        <f t="shared" si="63"/>
        <v>#DIV/0!</v>
      </c>
      <c r="M92" s="84" t="e">
        <f t="shared" si="64"/>
        <v>#DIV/0!</v>
      </c>
      <c r="N92" s="96" t="e">
        <f t="shared" si="65"/>
        <v>#DIV/0!</v>
      </c>
      <c r="O92" s="98" t="e">
        <f t="shared" si="66"/>
        <v>#DIV/0!</v>
      </c>
      <c r="P92" s="99"/>
      <c r="Q92" s="95"/>
      <c r="R92" s="95"/>
      <c r="S92" s="95"/>
      <c r="T92" s="100" t="e">
        <f t="shared" si="67"/>
        <v>#DIV/0!</v>
      </c>
      <c r="U92" s="88">
        <f t="shared" si="68"/>
        <v>0</v>
      </c>
      <c r="V92" s="89"/>
      <c r="W92" s="90"/>
      <c r="X92" s="91">
        <f t="shared" si="69"/>
        <v>0</v>
      </c>
      <c r="Y92" s="90"/>
      <c r="Z92" s="70"/>
      <c r="AA92" s="70"/>
      <c r="AB92" s="70"/>
      <c r="AC92" s="70"/>
      <c r="AD92" s="70"/>
      <c r="AE92" s="70"/>
    </row>
    <row r="93" spans="1:31" ht="28.5" customHeight="1">
      <c r="A93" s="92" t="s">
        <v>46</v>
      </c>
      <c r="B93" s="93"/>
      <c r="C93" s="94"/>
      <c r="D93" s="94"/>
      <c r="E93" s="95"/>
      <c r="F93" s="95"/>
      <c r="G93" s="95"/>
      <c r="H93" s="95"/>
      <c r="I93" s="81">
        <f t="shared" si="60"/>
        <v>0</v>
      </c>
      <c r="J93" s="96" t="e">
        <f t="shared" si="61"/>
        <v>#DIV/0!</v>
      </c>
      <c r="K93" s="96" t="e">
        <f t="shared" si="62"/>
        <v>#DIV/0!</v>
      </c>
      <c r="L93" s="97" t="e">
        <f t="shared" si="63"/>
        <v>#DIV/0!</v>
      </c>
      <c r="M93" s="84" t="e">
        <f t="shared" si="64"/>
        <v>#DIV/0!</v>
      </c>
      <c r="N93" s="96" t="e">
        <f t="shared" si="65"/>
        <v>#DIV/0!</v>
      </c>
      <c r="O93" s="98" t="e">
        <f t="shared" si="66"/>
        <v>#DIV/0!</v>
      </c>
      <c r="P93" s="99"/>
      <c r="Q93" s="95"/>
      <c r="R93" s="95"/>
      <c r="S93" s="95"/>
      <c r="T93" s="100" t="e">
        <f t="shared" si="67"/>
        <v>#DIV/0!</v>
      </c>
      <c r="U93" s="88">
        <f t="shared" si="68"/>
        <v>0</v>
      </c>
      <c r="V93" s="89"/>
      <c r="W93" s="90"/>
      <c r="X93" s="91">
        <f t="shared" si="69"/>
        <v>0</v>
      </c>
      <c r="Y93" s="90"/>
      <c r="Z93" s="70"/>
      <c r="AA93" s="70"/>
      <c r="AB93" s="70"/>
      <c r="AC93" s="70"/>
      <c r="AD93" s="70"/>
      <c r="AE93" s="70"/>
    </row>
    <row r="94" spans="1:31" ht="28.5" customHeight="1">
      <c r="A94" s="92" t="s">
        <v>47</v>
      </c>
      <c r="B94" s="93"/>
      <c r="C94" s="94"/>
      <c r="D94" s="94"/>
      <c r="E94" s="95"/>
      <c r="F94" s="95"/>
      <c r="G94" s="95"/>
      <c r="H94" s="95"/>
      <c r="I94" s="81">
        <f t="shared" si="60"/>
        <v>0</v>
      </c>
      <c r="J94" s="96" t="e">
        <f t="shared" si="61"/>
        <v>#DIV/0!</v>
      </c>
      <c r="K94" s="96" t="e">
        <f t="shared" si="62"/>
        <v>#DIV/0!</v>
      </c>
      <c r="L94" s="97" t="e">
        <f t="shared" si="63"/>
        <v>#DIV/0!</v>
      </c>
      <c r="M94" s="84" t="e">
        <f t="shared" si="64"/>
        <v>#DIV/0!</v>
      </c>
      <c r="N94" s="96" t="e">
        <f t="shared" si="65"/>
        <v>#DIV/0!</v>
      </c>
      <c r="O94" s="98" t="e">
        <f t="shared" si="66"/>
        <v>#DIV/0!</v>
      </c>
      <c r="P94" s="99"/>
      <c r="Q94" s="95"/>
      <c r="R94" s="95"/>
      <c r="S94" s="95"/>
      <c r="T94" s="100" t="e">
        <f t="shared" si="67"/>
        <v>#DIV/0!</v>
      </c>
      <c r="U94" s="88">
        <f t="shared" si="68"/>
        <v>0</v>
      </c>
      <c r="V94" s="89"/>
      <c r="W94" s="90"/>
      <c r="X94" s="91">
        <f t="shared" si="69"/>
        <v>0</v>
      </c>
      <c r="Y94" s="90"/>
      <c r="Z94" s="70"/>
      <c r="AA94" s="70"/>
      <c r="AB94" s="70"/>
      <c r="AC94" s="70"/>
      <c r="AD94" s="70"/>
      <c r="AE94" s="70"/>
    </row>
    <row r="95" spans="1:31" ht="28.5" customHeight="1">
      <c r="A95" s="92" t="s">
        <v>48</v>
      </c>
      <c r="B95" s="93"/>
      <c r="C95" s="94"/>
      <c r="D95" s="94"/>
      <c r="E95" s="95"/>
      <c r="F95" s="95"/>
      <c r="G95" s="95"/>
      <c r="H95" s="95"/>
      <c r="I95" s="81">
        <f t="shared" si="60"/>
        <v>0</v>
      </c>
      <c r="J95" s="96" t="e">
        <f t="shared" si="61"/>
        <v>#DIV/0!</v>
      </c>
      <c r="K95" s="96" t="e">
        <f t="shared" si="62"/>
        <v>#DIV/0!</v>
      </c>
      <c r="L95" s="97" t="e">
        <f t="shared" si="63"/>
        <v>#DIV/0!</v>
      </c>
      <c r="M95" s="84" t="e">
        <f t="shared" si="64"/>
        <v>#DIV/0!</v>
      </c>
      <c r="N95" s="96" t="e">
        <f t="shared" si="65"/>
        <v>#DIV/0!</v>
      </c>
      <c r="O95" s="98" t="e">
        <f t="shared" si="66"/>
        <v>#DIV/0!</v>
      </c>
      <c r="P95" s="99"/>
      <c r="Q95" s="95"/>
      <c r="R95" s="95"/>
      <c r="S95" s="95"/>
      <c r="T95" s="100" t="e">
        <f t="shared" si="67"/>
        <v>#DIV/0!</v>
      </c>
      <c r="U95" s="88">
        <f t="shared" si="68"/>
        <v>0</v>
      </c>
      <c r="V95" s="89"/>
      <c r="W95" s="90"/>
      <c r="X95" s="91">
        <f t="shared" si="69"/>
        <v>0</v>
      </c>
      <c r="Y95" s="90"/>
      <c r="Z95" s="70"/>
      <c r="AA95" s="70"/>
      <c r="AB95" s="70"/>
      <c r="AC95" s="70"/>
      <c r="AD95" s="70"/>
      <c r="AE95" s="70"/>
    </row>
    <row r="96" spans="1:31" ht="28.5" customHeight="1">
      <c r="A96" s="92" t="s">
        <v>49</v>
      </c>
      <c r="B96" s="93"/>
      <c r="C96" s="94"/>
      <c r="D96" s="94"/>
      <c r="E96" s="95"/>
      <c r="F96" s="95"/>
      <c r="G96" s="95"/>
      <c r="H96" s="95"/>
      <c r="I96" s="81">
        <f t="shared" si="60"/>
        <v>0</v>
      </c>
      <c r="J96" s="96" t="e">
        <f t="shared" si="61"/>
        <v>#DIV/0!</v>
      </c>
      <c r="K96" s="96" t="e">
        <f t="shared" si="62"/>
        <v>#DIV/0!</v>
      </c>
      <c r="L96" s="97" t="e">
        <f t="shared" si="63"/>
        <v>#DIV/0!</v>
      </c>
      <c r="M96" s="84" t="e">
        <f t="shared" si="64"/>
        <v>#DIV/0!</v>
      </c>
      <c r="N96" s="96" t="e">
        <f t="shared" si="65"/>
        <v>#DIV/0!</v>
      </c>
      <c r="O96" s="98" t="e">
        <f t="shared" si="66"/>
        <v>#DIV/0!</v>
      </c>
      <c r="P96" s="99"/>
      <c r="Q96" s="95"/>
      <c r="R96" s="95"/>
      <c r="S96" s="95"/>
      <c r="T96" s="100" t="e">
        <f t="shared" si="67"/>
        <v>#DIV/0!</v>
      </c>
      <c r="U96" s="88">
        <f t="shared" si="68"/>
        <v>0</v>
      </c>
      <c r="V96" s="89"/>
      <c r="W96" s="90"/>
      <c r="X96" s="91">
        <f t="shared" si="69"/>
        <v>0</v>
      </c>
      <c r="Y96" s="90"/>
      <c r="Z96" s="70"/>
      <c r="AA96" s="70"/>
      <c r="AB96" s="70"/>
      <c r="AC96" s="70"/>
      <c r="AD96" s="70"/>
      <c r="AE96" s="70"/>
    </row>
    <row r="97" spans="1:31" ht="28.5" customHeight="1">
      <c r="A97" s="92" t="s">
        <v>50</v>
      </c>
      <c r="B97" s="93"/>
      <c r="C97" s="94"/>
      <c r="D97" s="94"/>
      <c r="E97" s="95"/>
      <c r="F97" s="95"/>
      <c r="G97" s="95"/>
      <c r="H97" s="95"/>
      <c r="I97" s="81">
        <f t="shared" si="60"/>
        <v>0</v>
      </c>
      <c r="J97" s="96" t="e">
        <f t="shared" si="61"/>
        <v>#DIV/0!</v>
      </c>
      <c r="K97" s="96" t="e">
        <f t="shared" si="62"/>
        <v>#DIV/0!</v>
      </c>
      <c r="L97" s="97" t="e">
        <f t="shared" si="63"/>
        <v>#DIV/0!</v>
      </c>
      <c r="M97" s="84" t="e">
        <f t="shared" si="64"/>
        <v>#DIV/0!</v>
      </c>
      <c r="N97" s="96" t="e">
        <f t="shared" si="65"/>
        <v>#DIV/0!</v>
      </c>
      <c r="O97" s="98" t="e">
        <f t="shared" si="66"/>
        <v>#DIV/0!</v>
      </c>
      <c r="P97" s="99"/>
      <c r="Q97" s="95"/>
      <c r="R97" s="95"/>
      <c r="S97" s="95"/>
      <c r="T97" s="100" t="e">
        <f t="shared" si="67"/>
        <v>#DIV/0!</v>
      </c>
      <c r="U97" s="88">
        <f t="shared" si="68"/>
        <v>0</v>
      </c>
      <c r="V97" s="89"/>
      <c r="W97" s="90"/>
      <c r="X97" s="91">
        <f t="shared" si="69"/>
        <v>0</v>
      </c>
      <c r="Y97" s="90"/>
      <c r="Z97" s="70"/>
      <c r="AA97" s="70"/>
      <c r="AB97" s="70"/>
      <c r="AC97" s="70"/>
      <c r="AD97" s="70"/>
      <c r="AE97" s="70"/>
    </row>
    <row r="98" spans="1:31" ht="28.5" customHeight="1">
      <c r="A98" s="92" t="s">
        <v>51</v>
      </c>
      <c r="B98" s="93"/>
      <c r="C98" s="94"/>
      <c r="D98" s="94"/>
      <c r="E98" s="95"/>
      <c r="F98" s="95"/>
      <c r="G98" s="95"/>
      <c r="H98" s="95"/>
      <c r="I98" s="81">
        <f t="shared" si="60"/>
        <v>0</v>
      </c>
      <c r="J98" s="96" t="e">
        <f t="shared" si="61"/>
        <v>#DIV/0!</v>
      </c>
      <c r="K98" s="96" t="e">
        <f t="shared" si="62"/>
        <v>#DIV/0!</v>
      </c>
      <c r="L98" s="97" t="e">
        <f t="shared" si="63"/>
        <v>#DIV/0!</v>
      </c>
      <c r="M98" s="84" t="e">
        <f t="shared" si="64"/>
        <v>#DIV/0!</v>
      </c>
      <c r="N98" s="96" t="e">
        <f t="shared" si="65"/>
        <v>#DIV/0!</v>
      </c>
      <c r="O98" s="98" t="e">
        <f t="shared" si="66"/>
        <v>#DIV/0!</v>
      </c>
      <c r="P98" s="99"/>
      <c r="Q98" s="95"/>
      <c r="R98" s="95"/>
      <c r="S98" s="95"/>
      <c r="T98" s="100" t="e">
        <f t="shared" si="67"/>
        <v>#DIV/0!</v>
      </c>
      <c r="U98" s="88">
        <f t="shared" si="68"/>
        <v>0</v>
      </c>
      <c r="V98" s="89"/>
      <c r="W98" s="90"/>
      <c r="X98" s="91">
        <f t="shared" si="69"/>
        <v>0</v>
      </c>
      <c r="Y98" s="90"/>
      <c r="Z98" s="70"/>
      <c r="AA98" s="70"/>
      <c r="AB98" s="70"/>
      <c r="AC98" s="70"/>
      <c r="AD98" s="70"/>
      <c r="AE98" s="70"/>
    </row>
    <row r="99" spans="1:31" ht="28.5" customHeight="1">
      <c r="A99" s="92" t="s">
        <v>52</v>
      </c>
      <c r="B99" s="93"/>
      <c r="C99" s="94"/>
      <c r="D99" s="94"/>
      <c r="E99" s="95"/>
      <c r="F99" s="95"/>
      <c r="G99" s="95"/>
      <c r="H99" s="95"/>
      <c r="I99" s="81">
        <f t="shared" si="60"/>
        <v>0</v>
      </c>
      <c r="J99" s="96" t="e">
        <f t="shared" si="61"/>
        <v>#DIV/0!</v>
      </c>
      <c r="K99" s="96" t="e">
        <f t="shared" si="62"/>
        <v>#DIV/0!</v>
      </c>
      <c r="L99" s="97" t="e">
        <f t="shared" si="63"/>
        <v>#DIV/0!</v>
      </c>
      <c r="M99" s="84" t="e">
        <f t="shared" si="64"/>
        <v>#DIV/0!</v>
      </c>
      <c r="N99" s="96" t="e">
        <f t="shared" si="65"/>
        <v>#DIV/0!</v>
      </c>
      <c r="O99" s="98" t="e">
        <f t="shared" si="66"/>
        <v>#DIV/0!</v>
      </c>
      <c r="P99" s="99"/>
      <c r="Q99" s="95"/>
      <c r="R99" s="95"/>
      <c r="S99" s="95"/>
      <c r="T99" s="100" t="e">
        <f t="shared" si="67"/>
        <v>#DIV/0!</v>
      </c>
      <c r="U99" s="88">
        <f t="shared" si="68"/>
        <v>0</v>
      </c>
      <c r="V99" s="89"/>
      <c r="W99" s="90"/>
      <c r="X99" s="91">
        <f t="shared" si="69"/>
        <v>0</v>
      </c>
      <c r="Y99" s="90"/>
      <c r="Z99" s="70"/>
      <c r="AA99" s="70"/>
      <c r="AB99" s="70"/>
      <c r="AC99" s="70"/>
      <c r="AD99" s="70"/>
      <c r="AE99" s="70"/>
    </row>
    <row r="100" spans="1:31" ht="28.5" customHeight="1">
      <c r="A100" s="92" t="s">
        <v>53</v>
      </c>
      <c r="B100" s="132"/>
      <c r="C100" s="133"/>
      <c r="D100" s="133"/>
      <c r="E100" s="134"/>
      <c r="F100" s="135"/>
      <c r="G100" s="134"/>
      <c r="H100" s="134"/>
      <c r="I100" s="81">
        <f t="shared" si="60"/>
        <v>0</v>
      </c>
      <c r="J100" s="96" t="e">
        <f t="shared" si="61"/>
        <v>#DIV/0!</v>
      </c>
      <c r="K100" s="96" t="e">
        <f t="shared" si="62"/>
        <v>#DIV/0!</v>
      </c>
      <c r="L100" s="97" t="e">
        <f t="shared" si="63"/>
        <v>#DIV/0!</v>
      </c>
      <c r="M100" s="84" t="e">
        <f t="shared" si="64"/>
        <v>#DIV/0!</v>
      </c>
      <c r="N100" s="96" t="e">
        <f t="shared" si="65"/>
        <v>#DIV/0!</v>
      </c>
      <c r="O100" s="98" t="e">
        <f t="shared" si="66"/>
        <v>#DIV/0!</v>
      </c>
      <c r="P100" s="99"/>
      <c r="Q100" s="95"/>
      <c r="R100" s="95"/>
      <c r="S100" s="95"/>
      <c r="T100" s="100" t="e">
        <f t="shared" si="67"/>
        <v>#DIV/0!</v>
      </c>
      <c r="U100" s="88">
        <f t="shared" si="68"/>
        <v>0</v>
      </c>
      <c r="V100" s="89"/>
      <c r="W100" s="90"/>
      <c r="X100" s="91">
        <f t="shared" si="69"/>
        <v>0</v>
      </c>
      <c r="Y100" s="90"/>
      <c r="Z100" s="70"/>
      <c r="AA100" s="70"/>
      <c r="AB100" s="70"/>
      <c r="AC100" s="70"/>
      <c r="AD100" s="70"/>
      <c r="AE100" s="70"/>
    </row>
    <row r="101" spans="1:31" ht="28.5" customHeight="1">
      <c r="A101" s="101" t="s">
        <v>54</v>
      </c>
      <c r="B101" s="102">
        <f t="shared" ref="B101:H101" si="70">SUM(B90:B100)</f>
        <v>0</v>
      </c>
      <c r="C101" s="102">
        <f t="shared" si="70"/>
        <v>0</v>
      </c>
      <c r="D101" s="102">
        <f t="shared" si="70"/>
        <v>0</v>
      </c>
      <c r="E101" s="96">
        <f t="shared" si="70"/>
        <v>0</v>
      </c>
      <c r="F101" s="96">
        <f t="shared" si="70"/>
        <v>0</v>
      </c>
      <c r="G101" s="96">
        <f t="shared" si="70"/>
        <v>0</v>
      </c>
      <c r="H101" s="96">
        <f t="shared" si="70"/>
        <v>0</v>
      </c>
      <c r="I101" s="103">
        <f>SUM(F101,G101-H101)</f>
        <v>0</v>
      </c>
      <c r="J101" s="96" t="e">
        <f t="shared" si="61"/>
        <v>#DIV/0!</v>
      </c>
      <c r="K101" s="96" t="e">
        <f t="shared" si="62"/>
        <v>#DIV/0!</v>
      </c>
      <c r="L101" s="104" t="e">
        <f t="shared" si="63"/>
        <v>#DIV/0!</v>
      </c>
      <c r="M101" s="96" t="e">
        <f t="shared" si="64"/>
        <v>#DIV/0!</v>
      </c>
      <c r="N101" s="96" t="e">
        <f t="shared" si="65"/>
        <v>#DIV/0!</v>
      </c>
      <c r="O101" s="98" t="e">
        <f t="shared" si="66"/>
        <v>#DIV/0!</v>
      </c>
      <c r="P101" s="103">
        <f t="shared" ref="P101:S101" si="71">SUM(P90:P100)</f>
        <v>0</v>
      </c>
      <c r="Q101" s="103">
        <f t="shared" si="71"/>
        <v>0</v>
      </c>
      <c r="R101" s="103">
        <f t="shared" si="71"/>
        <v>0</v>
      </c>
      <c r="S101" s="103">
        <f t="shared" si="71"/>
        <v>0</v>
      </c>
      <c r="T101" s="105" t="e">
        <f t="shared" si="67"/>
        <v>#DIV/0!</v>
      </c>
      <c r="U101" s="88">
        <f t="shared" si="68"/>
        <v>0</v>
      </c>
      <c r="V101" s="89"/>
      <c r="W101" s="106"/>
      <c r="X101" s="107">
        <f t="shared" si="69"/>
        <v>0</v>
      </c>
      <c r="Y101" s="106"/>
      <c r="Z101" s="70"/>
      <c r="AA101" s="70"/>
      <c r="AB101" s="70"/>
      <c r="AC101" s="70"/>
      <c r="AD101" s="70"/>
      <c r="AE101" s="70"/>
    </row>
    <row r="102" spans="1:31" ht="28.5" customHeight="1">
      <c r="A102" s="92" t="s">
        <v>55</v>
      </c>
      <c r="B102" s="78"/>
      <c r="C102" s="79"/>
      <c r="D102" s="79"/>
      <c r="E102" s="80"/>
      <c r="F102" s="80"/>
      <c r="G102" s="80"/>
      <c r="H102" s="80"/>
      <c r="I102" s="81">
        <f t="shared" ref="I102:I108" si="72">F102+G102-H102</f>
        <v>0</v>
      </c>
      <c r="J102" s="96" t="e">
        <f t="shared" si="61"/>
        <v>#DIV/0!</v>
      </c>
      <c r="K102" s="96" t="e">
        <f t="shared" si="62"/>
        <v>#DIV/0!</v>
      </c>
      <c r="L102" s="97" t="e">
        <f t="shared" si="63"/>
        <v>#DIV/0!</v>
      </c>
      <c r="M102" s="108" t="e">
        <f t="shared" si="64"/>
        <v>#DIV/0!</v>
      </c>
      <c r="N102" s="96" t="e">
        <f t="shared" si="65"/>
        <v>#DIV/0!</v>
      </c>
      <c r="O102" s="98" t="e">
        <f t="shared" si="66"/>
        <v>#DIV/0!</v>
      </c>
      <c r="P102" s="86"/>
      <c r="Q102" s="80"/>
      <c r="R102" s="80"/>
      <c r="S102" s="80"/>
      <c r="T102" s="100" t="e">
        <f t="shared" si="67"/>
        <v>#DIV/0!</v>
      </c>
      <c r="U102" s="88">
        <f t="shared" si="68"/>
        <v>0</v>
      </c>
      <c r="V102" s="89"/>
      <c r="W102" s="90"/>
      <c r="X102" s="91">
        <f t="shared" si="69"/>
        <v>0</v>
      </c>
      <c r="Y102" s="90"/>
      <c r="Z102" s="70"/>
      <c r="AA102" s="70"/>
      <c r="AB102" s="70"/>
      <c r="AC102" s="70"/>
      <c r="AD102" s="70"/>
      <c r="AE102" s="70"/>
    </row>
    <row r="103" spans="1:31" ht="28.5" customHeight="1">
      <c r="A103" s="92" t="s">
        <v>56</v>
      </c>
      <c r="B103" s="93"/>
      <c r="C103" s="94"/>
      <c r="D103" s="94"/>
      <c r="E103" s="95"/>
      <c r="F103" s="95"/>
      <c r="G103" s="95"/>
      <c r="H103" s="95"/>
      <c r="I103" s="81">
        <f t="shared" si="72"/>
        <v>0</v>
      </c>
      <c r="J103" s="96" t="e">
        <f t="shared" si="61"/>
        <v>#DIV/0!</v>
      </c>
      <c r="K103" s="96" t="e">
        <f t="shared" si="62"/>
        <v>#DIV/0!</v>
      </c>
      <c r="L103" s="97" t="e">
        <f t="shared" si="63"/>
        <v>#DIV/0!</v>
      </c>
      <c r="M103" s="84" t="e">
        <f t="shared" si="64"/>
        <v>#DIV/0!</v>
      </c>
      <c r="N103" s="96" t="e">
        <f t="shared" si="65"/>
        <v>#DIV/0!</v>
      </c>
      <c r="O103" s="98" t="e">
        <f t="shared" si="66"/>
        <v>#DIV/0!</v>
      </c>
      <c r="P103" s="99"/>
      <c r="Q103" s="95"/>
      <c r="R103" s="95"/>
      <c r="S103" s="95"/>
      <c r="T103" s="100" t="e">
        <f t="shared" si="67"/>
        <v>#DIV/0!</v>
      </c>
      <c r="U103" s="88">
        <f t="shared" si="68"/>
        <v>0</v>
      </c>
      <c r="V103" s="89"/>
      <c r="W103" s="90"/>
      <c r="X103" s="91">
        <f t="shared" si="69"/>
        <v>0</v>
      </c>
      <c r="Y103" s="90"/>
      <c r="Z103" s="70"/>
      <c r="AA103" s="70"/>
      <c r="AB103" s="70"/>
      <c r="AC103" s="70"/>
      <c r="AD103" s="70"/>
      <c r="AE103" s="70"/>
    </row>
    <row r="104" spans="1:31" ht="28.5" customHeight="1">
      <c r="A104" s="92" t="s">
        <v>57</v>
      </c>
      <c r="B104" s="93"/>
      <c r="C104" s="94"/>
      <c r="D104" s="94"/>
      <c r="E104" s="95"/>
      <c r="F104" s="95"/>
      <c r="G104" s="95"/>
      <c r="H104" s="95"/>
      <c r="I104" s="81">
        <f t="shared" si="72"/>
        <v>0</v>
      </c>
      <c r="J104" s="96" t="e">
        <f t="shared" si="61"/>
        <v>#DIV/0!</v>
      </c>
      <c r="K104" s="96" t="e">
        <f t="shared" si="62"/>
        <v>#DIV/0!</v>
      </c>
      <c r="L104" s="97" t="e">
        <f t="shared" si="63"/>
        <v>#DIV/0!</v>
      </c>
      <c r="M104" s="84" t="e">
        <f t="shared" si="64"/>
        <v>#DIV/0!</v>
      </c>
      <c r="N104" s="96" t="e">
        <f t="shared" si="65"/>
        <v>#DIV/0!</v>
      </c>
      <c r="O104" s="98" t="e">
        <f t="shared" si="66"/>
        <v>#DIV/0!</v>
      </c>
      <c r="P104" s="99"/>
      <c r="Q104" s="95"/>
      <c r="R104" s="95"/>
      <c r="S104" s="95"/>
      <c r="T104" s="100" t="e">
        <f t="shared" si="67"/>
        <v>#DIV/0!</v>
      </c>
      <c r="U104" s="88">
        <f t="shared" si="68"/>
        <v>0</v>
      </c>
      <c r="V104" s="89"/>
      <c r="W104" s="90"/>
      <c r="X104" s="91">
        <f t="shared" si="69"/>
        <v>0</v>
      </c>
      <c r="Y104" s="90"/>
      <c r="Z104" s="70"/>
      <c r="AA104" s="70"/>
      <c r="AB104" s="70"/>
      <c r="AC104" s="70"/>
      <c r="AD104" s="70"/>
      <c r="AE104" s="70"/>
    </row>
    <row r="105" spans="1:31" ht="28.5" customHeight="1">
      <c r="A105" s="92" t="s">
        <v>58</v>
      </c>
      <c r="B105" s="93"/>
      <c r="C105" s="94"/>
      <c r="D105" s="94"/>
      <c r="E105" s="95"/>
      <c r="F105" s="95"/>
      <c r="G105" s="95"/>
      <c r="H105" s="95"/>
      <c r="I105" s="81">
        <f t="shared" si="72"/>
        <v>0</v>
      </c>
      <c r="J105" s="96" t="e">
        <f t="shared" si="61"/>
        <v>#DIV/0!</v>
      </c>
      <c r="K105" s="96" t="e">
        <f t="shared" si="62"/>
        <v>#DIV/0!</v>
      </c>
      <c r="L105" s="97" t="e">
        <f t="shared" si="63"/>
        <v>#DIV/0!</v>
      </c>
      <c r="M105" s="84" t="e">
        <f t="shared" si="64"/>
        <v>#DIV/0!</v>
      </c>
      <c r="N105" s="96" t="e">
        <f t="shared" si="65"/>
        <v>#DIV/0!</v>
      </c>
      <c r="O105" s="98" t="e">
        <f t="shared" si="66"/>
        <v>#DIV/0!</v>
      </c>
      <c r="P105" s="99"/>
      <c r="Q105" s="95"/>
      <c r="R105" s="95"/>
      <c r="S105" s="95"/>
      <c r="T105" s="100" t="e">
        <f t="shared" si="67"/>
        <v>#DIV/0!</v>
      </c>
      <c r="U105" s="88">
        <f t="shared" si="68"/>
        <v>0</v>
      </c>
      <c r="V105" s="89"/>
      <c r="W105" s="90"/>
      <c r="X105" s="91">
        <f t="shared" si="69"/>
        <v>0</v>
      </c>
      <c r="Y105" s="90"/>
      <c r="Z105" s="70"/>
      <c r="AA105" s="70"/>
      <c r="AB105" s="70"/>
      <c r="AC105" s="70"/>
      <c r="AD105" s="70"/>
      <c r="AE105" s="70"/>
    </row>
    <row r="106" spans="1:31" ht="28.5" customHeight="1">
      <c r="A106" s="92" t="s">
        <v>59</v>
      </c>
      <c r="B106" s="93"/>
      <c r="C106" s="94"/>
      <c r="D106" s="94"/>
      <c r="E106" s="95"/>
      <c r="F106" s="95"/>
      <c r="G106" s="95"/>
      <c r="H106" s="95"/>
      <c r="I106" s="81">
        <f t="shared" si="72"/>
        <v>0</v>
      </c>
      <c r="J106" s="96" t="e">
        <f t="shared" si="61"/>
        <v>#DIV/0!</v>
      </c>
      <c r="K106" s="96" t="e">
        <f t="shared" si="62"/>
        <v>#DIV/0!</v>
      </c>
      <c r="L106" s="97" t="e">
        <f t="shared" si="63"/>
        <v>#DIV/0!</v>
      </c>
      <c r="M106" s="84" t="e">
        <f t="shared" si="64"/>
        <v>#DIV/0!</v>
      </c>
      <c r="N106" s="96" t="e">
        <f t="shared" si="65"/>
        <v>#DIV/0!</v>
      </c>
      <c r="O106" s="98" t="e">
        <f t="shared" si="66"/>
        <v>#DIV/0!</v>
      </c>
      <c r="P106" s="99"/>
      <c r="Q106" s="95"/>
      <c r="R106" s="95"/>
      <c r="S106" s="95"/>
      <c r="T106" s="100" t="e">
        <f t="shared" si="67"/>
        <v>#DIV/0!</v>
      </c>
      <c r="U106" s="88">
        <f t="shared" si="68"/>
        <v>0</v>
      </c>
      <c r="V106" s="89"/>
      <c r="W106" s="90"/>
      <c r="X106" s="91">
        <f t="shared" si="69"/>
        <v>0</v>
      </c>
      <c r="Y106" s="90"/>
      <c r="Z106" s="70"/>
      <c r="AA106" s="70"/>
      <c r="AB106" s="70"/>
      <c r="AC106" s="70"/>
      <c r="AD106" s="70"/>
      <c r="AE106" s="70"/>
    </row>
    <row r="107" spans="1:31" ht="28.5" customHeight="1">
      <c r="A107" s="92" t="s">
        <v>60</v>
      </c>
      <c r="B107" s="93"/>
      <c r="C107" s="94"/>
      <c r="D107" s="94"/>
      <c r="E107" s="95"/>
      <c r="F107" s="95"/>
      <c r="G107" s="95"/>
      <c r="H107" s="95"/>
      <c r="I107" s="81">
        <f t="shared" si="72"/>
        <v>0</v>
      </c>
      <c r="J107" s="96" t="e">
        <f t="shared" si="61"/>
        <v>#DIV/0!</v>
      </c>
      <c r="K107" s="96" t="e">
        <f t="shared" si="62"/>
        <v>#DIV/0!</v>
      </c>
      <c r="L107" s="97" t="e">
        <f t="shared" si="63"/>
        <v>#DIV/0!</v>
      </c>
      <c r="M107" s="84" t="e">
        <f t="shared" si="64"/>
        <v>#DIV/0!</v>
      </c>
      <c r="N107" s="96" t="e">
        <f t="shared" si="65"/>
        <v>#DIV/0!</v>
      </c>
      <c r="O107" s="98" t="e">
        <f t="shared" si="66"/>
        <v>#DIV/0!</v>
      </c>
      <c r="P107" s="99"/>
      <c r="Q107" s="95"/>
      <c r="R107" s="95"/>
      <c r="S107" s="95"/>
      <c r="T107" s="100" t="e">
        <f t="shared" si="67"/>
        <v>#DIV/0!</v>
      </c>
      <c r="U107" s="88">
        <f t="shared" si="68"/>
        <v>0</v>
      </c>
      <c r="V107" s="89"/>
      <c r="W107" s="90"/>
      <c r="X107" s="91">
        <f t="shared" si="69"/>
        <v>0</v>
      </c>
      <c r="Y107" s="90"/>
      <c r="Z107" s="70"/>
      <c r="AA107" s="70"/>
      <c r="AB107" s="70"/>
      <c r="AC107" s="70"/>
      <c r="AD107" s="70"/>
      <c r="AE107" s="70"/>
    </row>
    <row r="108" spans="1:31" ht="28.5" customHeight="1">
      <c r="A108" s="92" t="s">
        <v>61</v>
      </c>
      <c r="B108" s="93"/>
      <c r="C108" s="94"/>
      <c r="D108" s="94"/>
      <c r="E108" s="95"/>
      <c r="F108" s="95"/>
      <c r="G108" s="95"/>
      <c r="H108" s="95"/>
      <c r="I108" s="81">
        <f t="shared" si="72"/>
        <v>0</v>
      </c>
      <c r="J108" s="96" t="e">
        <f t="shared" si="61"/>
        <v>#DIV/0!</v>
      </c>
      <c r="K108" s="96" t="e">
        <f t="shared" si="62"/>
        <v>#DIV/0!</v>
      </c>
      <c r="L108" s="97" t="e">
        <f t="shared" si="63"/>
        <v>#DIV/0!</v>
      </c>
      <c r="M108" s="84" t="e">
        <f t="shared" si="64"/>
        <v>#DIV/0!</v>
      </c>
      <c r="N108" s="96" t="e">
        <f t="shared" si="65"/>
        <v>#DIV/0!</v>
      </c>
      <c r="O108" s="98" t="e">
        <f t="shared" si="66"/>
        <v>#DIV/0!</v>
      </c>
      <c r="P108" s="99"/>
      <c r="Q108" s="95"/>
      <c r="R108" s="95"/>
      <c r="S108" s="95"/>
      <c r="T108" s="100" t="e">
        <f t="shared" si="67"/>
        <v>#DIV/0!</v>
      </c>
      <c r="U108" s="88">
        <f t="shared" si="68"/>
        <v>0</v>
      </c>
      <c r="V108" s="89"/>
      <c r="W108" s="90"/>
      <c r="X108" s="91">
        <f t="shared" si="69"/>
        <v>0</v>
      </c>
      <c r="Y108" s="90"/>
      <c r="Z108" s="70"/>
      <c r="AA108" s="70"/>
      <c r="AB108" s="70"/>
      <c r="AC108" s="70"/>
      <c r="AD108" s="70"/>
      <c r="AE108" s="70"/>
    </row>
    <row r="109" spans="1:31" ht="28.5" customHeight="1">
      <c r="A109" s="101" t="s">
        <v>62</v>
      </c>
      <c r="B109" s="102">
        <f t="shared" ref="B109:H109" si="73">SUM(B102:B108)</f>
        <v>0</v>
      </c>
      <c r="C109" s="102">
        <f t="shared" si="73"/>
        <v>0</v>
      </c>
      <c r="D109" s="102">
        <f t="shared" si="73"/>
        <v>0</v>
      </c>
      <c r="E109" s="96">
        <f t="shared" si="73"/>
        <v>0</v>
      </c>
      <c r="F109" s="96">
        <f t="shared" si="73"/>
        <v>0</v>
      </c>
      <c r="G109" s="96">
        <f t="shared" si="73"/>
        <v>0</v>
      </c>
      <c r="H109" s="96">
        <f t="shared" si="73"/>
        <v>0</v>
      </c>
      <c r="I109" s="103">
        <f>SUM(F109,G109-H109)</f>
        <v>0</v>
      </c>
      <c r="J109" s="96" t="e">
        <f t="shared" si="61"/>
        <v>#DIV/0!</v>
      </c>
      <c r="K109" s="96" t="e">
        <f t="shared" si="62"/>
        <v>#DIV/0!</v>
      </c>
      <c r="L109" s="104" t="e">
        <f t="shared" si="63"/>
        <v>#DIV/0!</v>
      </c>
      <c r="M109" s="96" t="e">
        <f t="shared" si="64"/>
        <v>#DIV/0!</v>
      </c>
      <c r="N109" s="96" t="e">
        <f t="shared" si="65"/>
        <v>#DIV/0!</v>
      </c>
      <c r="O109" s="98" t="e">
        <f t="shared" si="66"/>
        <v>#DIV/0!</v>
      </c>
      <c r="P109" s="103">
        <f t="shared" ref="P109:S109" si="74">SUM(P102:P108)</f>
        <v>0</v>
      </c>
      <c r="Q109" s="103">
        <f t="shared" si="74"/>
        <v>0</v>
      </c>
      <c r="R109" s="103">
        <f t="shared" si="74"/>
        <v>0</v>
      </c>
      <c r="S109" s="103">
        <f t="shared" si="74"/>
        <v>0</v>
      </c>
      <c r="T109" s="105" t="e">
        <f t="shared" si="67"/>
        <v>#DIV/0!</v>
      </c>
      <c r="U109" s="88">
        <f t="shared" si="68"/>
        <v>0</v>
      </c>
      <c r="V109" s="89"/>
      <c r="W109" s="106"/>
      <c r="X109" s="107">
        <f t="shared" si="69"/>
        <v>0</v>
      </c>
      <c r="Y109" s="106"/>
      <c r="Z109" s="70"/>
      <c r="AA109" s="70"/>
      <c r="AB109" s="70"/>
      <c r="AC109" s="70"/>
      <c r="AD109" s="70"/>
      <c r="AE109" s="70"/>
    </row>
    <row r="110" spans="1:31" ht="28.5" customHeight="1">
      <c r="A110" s="92" t="s">
        <v>63</v>
      </c>
      <c r="B110" s="109"/>
      <c r="C110" s="109"/>
      <c r="D110" s="109"/>
      <c r="E110" s="110"/>
      <c r="F110" s="86"/>
      <c r="G110" s="80"/>
      <c r="H110" s="80"/>
      <c r="I110" s="80"/>
      <c r="J110" s="96"/>
      <c r="K110" s="96"/>
      <c r="L110" s="97"/>
      <c r="M110" s="96"/>
      <c r="N110" s="96"/>
      <c r="O110" s="98"/>
      <c r="P110" s="111"/>
      <c r="Q110" s="86"/>
      <c r="R110" s="80"/>
      <c r="S110" s="80"/>
      <c r="T110" s="100" t="e">
        <f t="shared" si="67"/>
        <v>#DIV/0!</v>
      </c>
      <c r="U110" s="88"/>
      <c r="V110" s="113"/>
      <c r="W110" s="90"/>
      <c r="X110" s="91"/>
      <c r="Y110" s="90"/>
      <c r="Z110" s="70"/>
      <c r="AA110" s="70"/>
      <c r="AB110" s="70"/>
      <c r="AC110" s="70"/>
      <c r="AD110" s="70"/>
      <c r="AE110" s="70"/>
    </row>
    <row r="111" spans="1:31" ht="28.5" customHeight="1">
      <c r="A111" s="101" t="s">
        <v>64</v>
      </c>
      <c r="B111" s="102">
        <f t="shared" ref="B111:F111" si="75">B101+B109+B110</f>
        <v>0</v>
      </c>
      <c r="C111" s="102">
        <f t="shared" si="75"/>
        <v>0</v>
      </c>
      <c r="D111" s="102">
        <f t="shared" si="75"/>
        <v>0</v>
      </c>
      <c r="E111" s="96">
        <f t="shared" si="75"/>
        <v>0</v>
      </c>
      <c r="F111" s="96">
        <f t="shared" si="75"/>
        <v>0</v>
      </c>
      <c r="G111" s="96">
        <f t="shared" ref="G111:I111" si="76">G109+G110+G101</f>
        <v>0</v>
      </c>
      <c r="H111" s="96">
        <f t="shared" si="76"/>
        <v>0</v>
      </c>
      <c r="I111" s="96">
        <f t="shared" si="76"/>
        <v>0</v>
      </c>
      <c r="J111" s="96" t="e">
        <f>D111/C111*100</f>
        <v>#DIV/0!</v>
      </c>
      <c r="K111" s="96" t="e">
        <f>H111/G111*100</f>
        <v>#DIV/0!</v>
      </c>
      <c r="L111" s="104" t="e">
        <f>I111/G111</f>
        <v>#DIV/0!</v>
      </c>
      <c r="M111" s="96" t="e">
        <f>F111/V111</f>
        <v>#DIV/0!</v>
      </c>
      <c r="N111" s="96" t="e">
        <f>SUM(G111/E111)/10</f>
        <v>#DIV/0!</v>
      </c>
      <c r="O111" s="98" t="e">
        <f>ROUND((E111*1000000)/D111,0)</f>
        <v>#DIV/0!</v>
      </c>
      <c r="P111" s="96">
        <f>P101+P109+P110</f>
        <v>0</v>
      </c>
      <c r="Q111" s="96">
        <f t="shared" ref="Q111:S111" si="77">Q109+Q110+Q101</f>
        <v>0</v>
      </c>
      <c r="R111" s="96">
        <f t="shared" si="77"/>
        <v>0</v>
      </c>
      <c r="S111" s="96">
        <f t="shared" si="77"/>
        <v>0</v>
      </c>
      <c r="T111" s="105" t="e">
        <f t="shared" si="67"/>
        <v>#DIV/0!</v>
      </c>
      <c r="U111" s="88">
        <f>R111-S111</f>
        <v>0</v>
      </c>
      <c r="V111" s="113"/>
      <c r="W111" s="106"/>
      <c r="X111" s="107">
        <f>Q111+R111-S111-I111</f>
        <v>0</v>
      </c>
      <c r="Y111" s="106"/>
      <c r="Z111" s="70"/>
      <c r="AA111" s="70"/>
      <c r="AB111" s="70"/>
      <c r="AC111" s="70"/>
      <c r="AD111" s="70"/>
      <c r="AE111" s="70"/>
    </row>
    <row r="112" spans="1:31" ht="22.5" customHeight="1">
      <c r="A112" s="13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137"/>
      <c r="M112" s="66"/>
      <c r="N112" s="66"/>
      <c r="O112" s="66"/>
      <c r="P112" s="66"/>
      <c r="Q112" s="66"/>
      <c r="R112" s="66"/>
      <c r="S112" s="66"/>
      <c r="T112" s="66"/>
      <c r="U112" s="69"/>
      <c r="V112" s="113"/>
      <c r="W112" s="69"/>
      <c r="X112" s="69"/>
      <c r="Y112" s="69"/>
      <c r="Z112" s="70"/>
      <c r="AA112" s="70"/>
      <c r="AB112" s="70"/>
      <c r="AC112" s="70"/>
      <c r="AD112" s="70"/>
      <c r="AE112" s="70"/>
    </row>
    <row r="113" spans="1:31" ht="33.75" customHeight="1">
      <c r="A113" s="62" t="s">
        <v>2019</v>
      </c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7"/>
      <c r="M113" s="118"/>
      <c r="N113" s="118"/>
      <c r="O113" s="118"/>
      <c r="P113" s="118"/>
      <c r="Q113" s="118"/>
      <c r="R113" s="118"/>
      <c r="S113" s="118"/>
      <c r="T113" s="118"/>
      <c r="U113" s="119"/>
      <c r="V113" s="113"/>
      <c r="W113" s="119"/>
      <c r="X113" s="119"/>
      <c r="Y113" s="119"/>
      <c r="Z113" s="120"/>
      <c r="AA113" s="120"/>
      <c r="AB113" s="120"/>
      <c r="AC113" s="120"/>
      <c r="AD113" s="120"/>
      <c r="AE113" s="120"/>
    </row>
    <row r="114" spans="1:31" ht="33.75" customHeight="1">
      <c r="A114" s="730" t="s">
        <v>18</v>
      </c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4"/>
      <c r="U114" s="720" t="s">
        <v>70</v>
      </c>
      <c r="V114" s="727"/>
      <c r="W114" s="720" t="s">
        <v>71</v>
      </c>
      <c r="X114" s="720" t="s">
        <v>72</v>
      </c>
      <c r="Y114" s="119"/>
      <c r="Z114" s="120"/>
      <c r="AA114" s="120"/>
      <c r="AB114" s="120"/>
      <c r="AC114" s="120"/>
      <c r="AD114" s="120"/>
      <c r="AE114" s="120"/>
    </row>
    <row r="115" spans="1:31" ht="33.75" customHeight="1">
      <c r="A115" s="722" t="str">
        <f ca="1">A87</f>
        <v xml:space="preserve"> DCB for the Month of June-2023</v>
      </c>
      <c r="B115" s="683"/>
      <c r="C115" s="683"/>
      <c r="D115" s="683"/>
      <c r="E115" s="683"/>
      <c r="F115" s="683"/>
      <c r="G115" s="683"/>
      <c r="H115" s="683"/>
      <c r="I115" s="683"/>
      <c r="J115" s="683"/>
      <c r="K115" s="723"/>
      <c r="L115" s="722" t="str">
        <f ca="1">L87</f>
        <v>C B Ratio</v>
      </c>
      <c r="M115" s="723"/>
      <c r="N115" s="722"/>
      <c r="O115" s="684"/>
      <c r="P115" s="721" t="str">
        <f t="shared" ref="P115:P116" ca="1" si="78">P3</f>
        <v>Cummulative DCB April-2023 to June-2023</v>
      </c>
      <c r="Q115" s="683"/>
      <c r="R115" s="683"/>
      <c r="S115" s="683"/>
      <c r="T115" s="684"/>
      <c r="U115" s="702"/>
      <c r="V115" s="702"/>
      <c r="W115" s="702"/>
      <c r="X115" s="702"/>
      <c r="Y115" s="119"/>
      <c r="Z115" s="120"/>
      <c r="AA115" s="120"/>
      <c r="AB115" s="120"/>
      <c r="AC115" s="120"/>
      <c r="AD115" s="120"/>
      <c r="AE115" s="120"/>
    </row>
    <row r="116" spans="1:31" ht="86.25" customHeight="1">
      <c r="A116" s="728" t="s">
        <v>22</v>
      </c>
      <c r="B116" s="121" t="s">
        <v>73</v>
      </c>
      <c r="C116" s="121" t="s">
        <v>24</v>
      </c>
      <c r="D116" s="121" t="s">
        <v>25</v>
      </c>
      <c r="E116" s="121" t="s">
        <v>74</v>
      </c>
      <c r="F116" s="121" t="s">
        <v>27</v>
      </c>
      <c r="G116" s="121" t="s">
        <v>28</v>
      </c>
      <c r="H116" s="121" t="s">
        <v>29</v>
      </c>
      <c r="I116" s="121" t="s">
        <v>30</v>
      </c>
      <c r="J116" s="121" t="s">
        <v>31</v>
      </c>
      <c r="K116" s="122" t="s">
        <v>75</v>
      </c>
      <c r="L116" s="123" t="s">
        <v>33</v>
      </c>
      <c r="M116" s="123" t="s">
        <v>34</v>
      </c>
      <c r="N116" s="124" t="s">
        <v>35</v>
      </c>
      <c r="O116" s="124" t="s">
        <v>76</v>
      </c>
      <c r="P116" s="124" t="str">
        <f t="shared" ca="1" si="78"/>
        <v>Sales Up to 30.04.23</v>
      </c>
      <c r="Q116" s="124" t="str">
        <f t="shared" ref="Q116:S116" ca="1" si="79">Q4</f>
        <v>OB as on 01.04.23</v>
      </c>
      <c r="R116" s="124" t="str">
        <f t="shared" ca="1" si="79"/>
        <v>Progressive demand(upto May-23)</v>
      </c>
      <c r="S116" s="124" t="str">
        <f t="shared" ca="1" si="79"/>
        <v>Progressive Collection
(upto May-23)</v>
      </c>
      <c r="T116" s="124" t="s">
        <v>77</v>
      </c>
      <c r="U116" s="689"/>
      <c r="V116" s="689"/>
      <c r="W116" s="689"/>
      <c r="X116" s="689"/>
      <c r="Y116" s="138"/>
      <c r="Z116" s="139"/>
      <c r="AA116" s="139"/>
      <c r="AB116" s="139"/>
      <c r="AC116" s="139"/>
      <c r="AD116" s="139"/>
      <c r="AE116" s="139"/>
    </row>
    <row r="117" spans="1:31" ht="33" customHeight="1">
      <c r="A117" s="729"/>
      <c r="B117" s="73">
        <v>1</v>
      </c>
      <c r="C117" s="73">
        <v>2</v>
      </c>
      <c r="D117" s="73">
        <v>3</v>
      </c>
      <c r="E117" s="73">
        <v>4</v>
      </c>
      <c r="F117" s="73">
        <v>5</v>
      </c>
      <c r="G117" s="73">
        <v>6</v>
      </c>
      <c r="H117" s="73">
        <v>7</v>
      </c>
      <c r="I117" s="73">
        <v>8</v>
      </c>
      <c r="J117" s="73">
        <v>9</v>
      </c>
      <c r="K117" s="73">
        <v>10</v>
      </c>
      <c r="L117" s="73">
        <v>11</v>
      </c>
      <c r="M117" s="73">
        <v>12</v>
      </c>
      <c r="N117" s="73">
        <v>13</v>
      </c>
      <c r="O117" s="73">
        <v>14</v>
      </c>
      <c r="P117" s="73">
        <v>15</v>
      </c>
      <c r="Q117" s="73">
        <v>16</v>
      </c>
      <c r="R117" s="73">
        <v>17</v>
      </c>
      <c r="S117" s="73">
        <v>18</v>
      </c>
      <c r="T117" s="73">
        <v>19</v>
      </c>
      <c r="U117" s="138"/>
      <c r="V117" s="113"/>
      <c r="W117" s="138"/>
      <c r="X117" s="69"/>
      <c r="Y117" s="138"/>
      <c r="Z117" s="139"/>
      <c r="AA117" s="139"/>
      <c r="AB117" s="139"/>
      <c r="AC117" s="139"/>
      <c r="AD117" s="139"/>
      <c r="AE117" s="139"/>
    </row>
    <row r="118" spans="1:31" ht="28.5" customHeight="1">
      <c r="A118" s="140" t="s">
        <v>43</v>
      </c>
      <c r="B118" s="78"/>
      <c r="C118" s="79"/>
      <c r="D118" s="79"/>
      <c r="E118" s="80"/>
      <c r="F118" s="80"/>
      <c r="G118" s="80"/>
      <c r="H118" s="80"/>
      <c r="I118" s="141">
        <f t="shared" ref="I118:I128" si="80">F118+G118-H118</f>
        <v>0</v>
      </c>
      <c r="J118" s="142" t="e">
        <f t="shared" ref="J118:J137" si="81">D118/C118*100</f>
        <v>#DIV/0!</v>
      </c>
      <c r="K118" s="142" t="e">
        <f t="shared" ref="K118:K137" si="82">H118/G118*100</f>
        <v>#DIV/0!</v>
      </c>
      <c r="L118" s="143" t="e">
        <f t="shared" ref="L118:L137" si="83">I118/G118</f>
        <v>#DIV/0!</v>
      </c>
      <c r="M118" s="84" t="e">
        <f t="shared" ref="M118:M137" si="84">F118/V118</f>
        <v>#DIV/0!</v>
      </c>
      <c r="N118" s="142" t="e">
        <f t="shared" ref="N118:N137" si="85">SUM(G118/E118)/10</f>
        <v>#DIV/0!</v>
      </c>
      <c r="O118" s="144" t="e">
        <f t="shared" ref="O118:O137" si="86">ROUND((E118*1000000)/D118,0)</f>
        <v>#DIV/0!</v>
      </c>
      <c r="P118" s="86"/>
      <c r="Q118" s="80"/>
      <c r="R118" s="80"/>
      <c r="S118" s="80"/>
      <c r="T118" s="145" t="e">
        <f t="shared" ref="T118:T137" si="87">S118/R118*100</f>
        <v>#DIV/0!</v>
      </c>
      <c r="U118" s="88">
        <f t="shared" ref="U118:U137" si="88">R118-S118</f>
        <v>0</v>
      </c>
      <c r="V118" s="89"/>
      <c r="W118" s="90"/>
      <c r="X118" s="91">
        <f t="shared" ref="X118:X137" si="89">Q118+R118-S118-I118</f>
        <v>0</v>
      </c>
      <c r="Y118" s="90"/>
      <c r="Z118" s="70"/>
      <c r="AA118" s="70"/>
      <c r="AB118" s="70"/>
      <c r="AC118" s="70"/>
      <c r="AD118" s="70"/>
      <c r="AE118" s="70"/>
    </row>
    <row r="119" spans="1:31" ht="28.5" customHeight="1">
      <c r="A119" s="146" t="s">
        <v>44</v>
      </c>
      <c r="B119" s="93"/>
      <c r="C119" s="94"/>
      <c r="D119" s="94"/>
      <c r="E119" s="95"/>
      <c r="F119" s="95"/>
      <c r="G119" s="95"/>
      <c r="H119" s="95"/>
      <c r="I119" s="141">
        <f t="shared" si="80"/>
        <v>0</v>
      </c>
      <c r="J119" s="147" t="e">
        <f t="shared" si="81"/>
        <v>#DIV/0!</v>
      </c>
      <c r="K119" s="147" t="e">
        <f t="shared" si="82"/>
        <v>#DIV/0!</v>
      </c>
      <c r="L119" s="148" t="e">
        <f t="shared" si="83"/>
        <v>#DIV/0!</v>
      </c>
      <c r="M119" s="84" t="e">
        <f t="shared" si="84"/>
        <v>#DIV/0!</v>
      </c>
      <c r="N119" s="147" t="e">
        <f t="shared" si="85"/>
        <v>#DIV/0!</v>
      </c>
      <c r="O119" s="149" t="e">
        <f t="shared" si="86"/>
        <v>#DIV/0!</v>
      </c>
      <c r="P119" s="99"/>
      <c r="Q119" s="95"/>
      <c r="R119" s="95"/>
      <c r="S119" s="95"/>
      <c r="T119" s="150" t="e">
        <f t="shared" si="87"/>
        <v>#DIV/0!</v>
      </c>
      <c r="U119" s="88">
        <f t="shared" si="88"/>
        <v>0</v>
      </c>
      <c r="V119" s="89"/>
      <c r="W119" s="90"/>
      <c r="X119" s="91">
        <f t="shared" si="89"/>
        <v>0</v>
      </c>
      <c r="Y119" s="90"/>
      <c r="Z119" s="70"/>
      <c r="AA119" s="70"/>
      <c r="AB119" s="70"/>
      <c r="AC119" s="70"/>
      <c r="AD119" s="70"/>
      <c r="AE119" s="70"/>
    </row>
    <row r="120" spans="1:31" ht="28.5" customHeight="1">
      <c r="A120" s="146" t="s">
        <v>45</v>
      </c>
      <c r="B120" s="93"/>
      <c r="C120" s="94"/>
      <c r="D120" s="94"/>
      <c r="E120" s="95"/>
      <c r="F120" s="95"/>
      <c r="G120" s="95"/>
      <c r="H120" s="95"/>
      <c r="I120" s="141">
        <f t="shared" si="80"/>
        <v>0</v>
      </c>
      <c r="J120" s="147" t="e">
        <f t="shared" si="81"/>
        <v>#DIV/0!</v>
      </c>
      <c r="K120" s="147" t="e">
        <f t="shared" si="82"/>
        <v>#DIV/0!</v>
      </c>
      <c r="L120" s="148" t="e">
        <f t="shared" si="83"/>
        <v>#DIV/0!</v>
      </c>
      <c r="M120" s="84" t="e">
        <f t="shared" si="84"/>
        <v>#DIV/0!</v>
      </c>
      <c r="N120" s="147" t="e">
        <f t="shared" si="85"/>
        <v>#DIV/0!</v>
      </c>
      <c r="O120" s="149" t="e">
        <f t="shared" si="86"/>
        <v>#DIV/0!</v>
      </c>
      <c r="P120" s="99"/>
      <c r="Q120" s="95"/>
      <c r="R120" s="95"/>
      <c r="S120" s="95"/>
      <c r="T120" s="150" t="e">
        <f t="shared" si="87"/>
        <v>#DIV/0!</v>
      </c>
      <c r="U120" s="88">
        <f t="shared" si="88"/>
        <v>0</v>
      </c>
      <c r="V120" s="89"/>
      <c r="W120" s="90"/>
      <c r="X120" s="91">
        <f t="shared" si="89"/>
        <v>0</v>
      </c>
      <c r="Y120" s="90"/>
      <c r="Z120" s="70"/>
      <c r="AA120" s="70"/>
      <c r="AB120" s="70"/>
      <c r="AC120" s="70"/>
      <c r="AD120" s="70"/>
      <c r="AE120" s="70"/>
    </row>
    <row r="121" spans="1:31" ht="28.5" customHeight="1">
      <c r="A121" s="146" t="s">
        <v>46</v>
      </c>
      <c r="B121" s="93"/>
      <c r="C121" s="94"/>
      <c r="D121" s="94"/>
      <c r="E121" s="95"/>
      <c r="F121" s="95"/>
      <c r="G121" s="95"/>
      <c r="H121" s="95"/>
      <c r="I121" s="141">
        <f t="shared" si="80"/>
        <v>0</v>
      </c>
      <c r="J121" s="147" t="e">
        <f t="shared" si="81"/>
        <v>#DIV/0!</v>
      </c>
      <c r="K121" s="147" t="e">
        <f t="shared" si="82"/>
        <v>#DIV/0!</v>
      </c>
      <c r="L121" s="148" t="e">
        <f t="shared" si="83"/>
        <v>#DIV/0!</v>
      </c>
      <c r="M121" s="84" t="e">
        <f t="shared" si="84"/>
        <v>#DIV/0!</v>
      </c>
      <c r="N121" s="147" t="e">
        <f t="shared" si="85"/>
        <v>#DIV/0!</v>
      </c>
      <c r="O121" s="149" t="e">
        <f t="shared" si="86"/>
        <v>#DIV/0!</v>
      </c>
      <c r="P121" s="99"/>
      <c r="Q121" s="95"/>
      <c r="R121" s="95"/>
      <c r="S121" s="95"/>
      <c r="T121" s="150" t="e">
        <f t="shared" si="87"/>
        <v>#DIV/0!</v>
      </c>
      <c r="U121" s="88">
        <f t="shared" si="88"/>
        <v>0</v>
      </c>
      <c r="V121" s="89"/>
      <c r="W121" s="90"/>
      <c r="X121" s="91">
        <f t="shared" si="89"/>
        <v>0</v>
      </c>
      <c r="Y121" s="90"/>
      <c r="Z121" s="70"/>
      <c r="AA121" s="70"/>
      <c r="AB121" s="70"/>
      <c r="AC121" s="70"/>
      <c r="AD121" s="70"/>
      <c r="AE121" s="70"/>
    </row>
    <row r="122" spans="1:31" ht="28.5" customHeight="1">
      <c r="A122" s="146" t="s">
        <v>47</v>
      </c>
      <c r="B122" s="93"/>
      <c r="C122" s="94"/>
      <c r="D122" s="94"/>
      <c r="E122" s="95"/>
      <c r="F122" s="95"/>
      <c r="G122" s="95"/>
      <c r="H122" s="95"/>
      <c r="I122" s="141">
        <f t="shared" si="80"/>
        <v>0</v>
      </c>
      <c r="J122" s="147" t="e">
        <f t="shared" si="81"/>
        <v>#DIV/0!</v>
      </c>
      <c r="K122" s="147" t="e">
        <f t="shared" si="82"/>
        <v>#DIV/0!</v>
      </c>
      <c r="L122" s="148" t="e">
        <f t="shared" si="83"/>
        <v>#DIV/0!</v>
      </c>
      <c r="M122" s="84" t="e">
        <f t="shared" si="84"/>
        <v>#DIV/0!</v>
      </c>
      <c r="N122" s="147" t="e">
        <f t="shared" si="85"/>
        <v>#DIV/0!</v>
      </c>
      <c r="O122" s="149" t="e">
        <f t="shared" si="86"/>
        <v>#DIV/0!</v>
      </c>
      <c r="P122" s="99"/>
      <c r="Q122" s="95"/>
      <c r="R122" s="95"/>
      <c r="S122" s="95"/>
      <c r="T122" s="150" t="e">
        <f t="shared" si="87"/>
        <v>#DIV/0!</v>
      </c>
      <c r="U122" s="88">
        <f t="shared" si="88"/>
        <v>0</v>
      </c>
      <c r="V122" s="89"/>
      <c r="W122" s="90"/>
      <c r="X122" s="91">
        <f t="shared" si="89"/>
        <v>0</v>
      </c>
      <c r="Y122" s="90"/>
      <c r="Z122" s="70"/>
      <c r="AA122" s="70"/>
      <c r="AB122" s="70"/>
      <c r="AC122" s="70"/>
      <c r="AD122" s="70"/>
      <c r="AE122" s="70"/>
    </row>
    <row r="123" spans="1:31" ht="28.5" customHeight="1">
      <c r="A123" s="146" t="s">
        <v>48</v>
      </c>
      <c r="B123" s="93"/>
      <c r="C123" s="94"/>
      <c r="D123" s="94"/>
      <c r="E123" s="95"/>
      <c r="F123" s="95"/>
      <c r="G123" s="95"/>
      <c r="H123" s="95"/>
      <c r="I123" s="141">
        <f t="shared" si="80"/>
        <v>0</v>
      </c>
      <c r="J123" s="147" t="e">
        <f t="shared" si="81"/>
        <v>#DIV/0!</v>
      </c>
      <c r="K123" s="147" t="e">
        <f t="shared" si="82"/>
        <v>#DIV/0!</v>
      </c>
      <c r="L123" s="148" t="e">
        <f t="shared" si="83"/>
        <v>#DIV/0!</v>
      </c>
      <c r="M123" s="84" t="e">
        <f t="shared" si="84"/>
        <v>#DIV/0!</v>
      </c>
      <c r="N123" s="147" t="e">
        <f t="shared" si="85"/>
        <v>#DIV/0!</v>
      </c>
      <c r="O123" s="149" t="e">
        <f t="shared" si="86"/>
        <v>#DIV/0!</v>
      </c>
      <c r="P123" s="99"/>
      <c r="Q123" s="95"/>
      <c r="R123" s="95"/>
      <c r="S123" s="95"/>
      <c r="T123" s="150" t="e">
        <f t="shared" si="87"/>
        <v>#DIV/0!</v>
      </c>
      <c r="U123" s="88">
        <f t="shared" si="88"/>
        <v>0</v>
      </c>
      <c r="V123" s="89"/>
      <c r="W123" s="90"/>
      <c r="X123" s="91">
        <f t="shared" si="89"/>
        <v>0</v>
      </c>
      <c r="Y123" s="90"/>
      <c r="Z123" s="70"/>
      <c r="AA123" s="70"/>
      <c r="AB123" s="70"/>
      <c r="AC123" s="70"/>
      <c r="AD123" s="70"/>
      <c r="AE123" s="70"/>
    </row>
    <row r="124" spans="1:31" ht="28.5" customHeight="1">
      <c r="A124" s="146" t="s">
        <v>49</v>
      </c>
      <c r="B124" s="93"/>
      <c r="C124" s="94"/>
      <c r="D124" s="94"/>
      <c r="E124" s="95"/>
      <c r="F124" s="95"/>
      <c r="G124" s="95"/>
      <c r="H124" s="95"/>
      <c r="I124" s="141">
        <f t="shared" si="80"/>
        <v>0</v>
      </c>
      <c r="J124" s="147" t="e">
        <f t="shared" si="81"/>
        <v>#DIV/0!</v>
      </c>
      <c r="K124" s="147" t="e">
        <f t="shared" si="82"/>
        <v>#DIV/0!</v>
      </c>
      <c r="L124" s="148" t="e">
        <f t="shared" si="83"/>
        <v>#DIV/0!</v>
      </c>
      <c r="M124" s="84" t="e">
        <f t="shared" si="84"/>
        <v>#DIV/0!</v>
      </c>
      <c r="N124" s="147" t="e">
        <f t="shared" si="85"/>
        <v>#DIV/0!</v>
      </c>
      <c r="O124" s="149" t="e">
        <f t="shared" si="86"/>
        <v>#DIV/0!</v>
      </c>
      <c r="P124" s="99"/>
      <c r="Q124" s="95"/>
      <c r="R124" s="95"/>
      <c r="S124" s="95"/>
      <c r="T124" s="150" t="e">
        <f t="shared" si="87"/>
        <v>#DIV/0!</v>
      </c>
      <c r="U124" s="88">
        <f t="shared" si="88"/>
        <v>0</v>
      </c>
      <c r="V124" s="89"/>
      <c r="W124" s="90"/>
      <c r="X124" s="91">
        <f t="shared" si="89"/>
        <v>0</v>
      </c>
      <c r="Y124" s="90"/>
      <c r="Z124" s="70"/>
      <c r="AA124" s="70"/>
      <c r="AB124" s="70"/>
      <c r="AC124" s="70"/>
      <c r="AD124" s="70"/>
      <c r="AE124" s="70"/>
    </row>
    <row r="125" spans="1:31" ht="28.5" customHeight="1">
      <c r="A125" s="146" t="s">
        <v>50</v>
      </c>
      <c r="B125" s="93"/>
      <c r="C125" s="94"/>
      <c r="D125" s="94"/>
      <c r="E125" s="95"/>
      <c r="F125" s="95"/>
      <c r="G125" s="95"/>
      <c r="H125" s="95"/>
      <c r="I125" s="141">
        <f t="shared" si="80"/>
        <v>0</v>
      </c>
      <c r="J125" s="147" t="e">
        <f t="shared" si="81"/>
        <v>#DIV/0!</v>
      </c>
      <c r="K125" s="147" t="e">
        <f t="shared" si="82"/>
        <v>#DIV/0!</v>
      </c>
      <c r="L125" s="148" t="e">
        <f t="shared" si="83"/>
        <v>#DIV/0!</v>
      </c>
      <c r="M125" s="84" t="e">
        <f t="shared" si="84"/>
        <v>#DIV/0!</v>
      </c>
      <c r="N125" s="147" t="e">
        <f t="shared" si="85"/>
        <v>#DIV/0!</v>
      </c>
      <c r="O125" s="149" t="e">
        <f t="shared" si="86"/>
        <v>#DIV/0!</v>
      </c>
      <c r="P125" s="99"/>
      <c r="Q125" s="95"/>
      <c r="R125" s="95"/>
      <c r="S125" s="95"/>
      <c r="T125" s="150" t="e">
        <f t="shared" si="87"/>
        <v>#DIV/0!</v>
      </c>
      <c r="U125" s="88">
        <f t="shared" si="88"/>
        <v>0</v>
      </c>
      <c r="V125" s="89"/>
      <c r="W125" s="90"/>
      <c r="X125" s="91">
        <f t="shared" si="89"/>
        <v>0</v>
      </c>
      <c r="Y125" s="90"/>
      <c r="Z125" s="70"/>
      <c r="AA125" s="70"/>
      <c r="AB125" s="70"/>
      <c r="AC125" s="70"/>
      <c r="AD125" s="70"/>
      <c r="AE125" s="70"/>
    </row>
    <row r="126" spans="1:31" ht="28.5" customHeight="1">
      <c r="A126" s="146" t="s">
        <v>51</v>
      </c>
      <c r="B126" s="93"/>
      <c r="C126" s="94"/>
      <c r="D126" s="94"/>
      <c r="E126" s="95"/>
      <c r="F126" s="95"/>
      <c r="G126" s="95"/>
      <c r="H126" s="95"/>
      <c r="I126" s="141">
        <f t="shared" si="80"/>
        <v>0</v>
      </c>
      <c r="J126" s="147" t="e">
        <f t="shared" si="81"/>
        <v>#DIV/0!</v>
      </c>
      <c r="K126" s="147" t="e">
        <f t="shared" si="82"/>
        <v>#DIV/0!</v>
      </c>
      <c r="L126" s="148" t="e">
        <f t="shared" si="83"/>
        <v>#DIV/0!</v>
      </c>
      <c r="M126" s="84" t="e">
        <f t="shared" si="84"/>
        <v>#DIV/0!</v>
      </c>
      <c r="N126" s="147" t="e">
        <f t="shared" si="85"/>
        <v>#DIV/0!</v>
      </c>
      <c r="O126" s="149" t="e">
        <f t="shared" si="86"/>
        <v>#DIV/0!</v>
      </c>
      <c r="P126" s="99"/>
      <c r="Q126" s="95"/>
      <c r="R126" s="95"/>
      <c r="S126" s="95"/>
      <c r="T126" s="150" t="e">
        <f t="shared" si="87"/>
        <v>#DIV/0!</v>
      </c>
      <c r="U126" s="88">
        <f t="shared" si="88"/>
        <v>0</v>
      </c>
      <c r="V126" s="89"/>
      <c r="W126" s="90"/>
      <c r="X126" s="91">
        <f t="shared" si="89"/>
        <v>0</v>
      </c>
      <c r="Y126" s="90"/>
      <c r="Z126" s="70"/>
      <c r="AA126" s="70"/>
      <c r="AB126" s="70"/>
      <c r="AC126" s="70"/>
      <c r="AD126" s="70"/>
      <c r="AE126" s="70"/>
    </row>
    <row r="127" spans="1:31" ht="28.5" customHeight="1">
      <c r="A127" s="146" t="s">
        <v>52</v>
      </c>
      <c r="B127" s="93"/>
      <c r="C127" s="94"/>
      <c r="D127" s="94"/>
      <c r="E127" s="95"/>
      <c r="F127" s="95"/>
      <c r="G127" s="95"/>
      <c r="H127" s="95"/>
      <c r="I127" s="141">
        <f t="shared" si="80"/>
        <v>0</v>
      </c>
      <c r="J127" s="147" t="e">
        <f t="shared" si="81"/>
        <v>#DIV/0!</v>
      </c>
      <c r="K127" s="147" t="e">
        <f t="shared" si="82"/>
        <v>#DIV/0!</v>
      </c>
      <c r="L127" s="148" t="e">
        <f t="shared" si="83"/>
        <v>#DIV/0!</v>
      </c>
      <c r="M127" s="84" t="e">
        <f t="shared" si="84"/>
        <v>#DIV/0!</v>
      </c>
      <c r="N127" s="147" t="e">
        <f t="shared" si="85"/>
        <v>#DIV/0!</v>
      </c>
      <c r="O127" s="149" t="e">
        <f t="shared" si="86"/>
        <v>#DIV/0!</v>
      </c>
      <c r="P127" s="99"/>
      <c r="Q127" s="95"/>
      <c r="R127" s="95"/>
      <c r="S127" s="95"/>
      <c r="T127" s="150" t="e">
        <f t="shared" si="87"/>
        <v>#DIV/0!</v>
      </c>
      <c r="U127" s="88">
        <f t="shared" si="88"/>
        <v>0</v>
      </c>
      <c r="V127" s="89"/>
      <c r="W127" s="90"/>
      <c r="X127" s="91">
        <f t="shared" si="89"/>
        <v>0</v>
      </c>
      <c r="Y127" s="90"/>
      <c r="Z127" s="70"/>
      <c r="AA127" s="70"/>
      <c r="AB127" s="70"/>
      <c r="AC127" s="70"/>
      <c r="AD127" s="70"/>
      <c r="AE127" s="70"/>
    </row>
    <row r="128" spans="1:31" ht="28.5" customHeight="1">
      <c r="A128" s="146" t="s">
        <v>53</v>
      </c>
      <c r="B128" s="93"/>
      <c r="C128" s="94"/>
      <c r="D128" s="94"/>
      <c r="E128" s="95"/>
      <c r="F128" s="95"/>
      <c r="G128" s="95"/>
      <c r="H128" s="95"/>
      <c r="I128" s="141">
        <f t="shared" si="80"/>
        <v>0</v>
      </c>
      <c r="J128" s="147" t="e">
        <f t="shared" si="81"/>
        <v>#DIV/0!</v>
      </c>
      <c r="K128" s="147" t="e">
        <f t="shared" si="82"/>
        <v>#DIV/0!</v>
      </c>
      <c r="L128" s="148" t="e">
        <f t="shared" si="83"/>
        <v>#DIV/0!</v>
      </c>
      <c r="M128" s="84" t="e">
        <f t="shared" si="84"/>
        <v>#DIV/0!</v>
      </c>
      <c r="N128" s="147" t="e">
        <f t="shared" si="85"/>
        <v>#DIV/0!</v>
      </c>
      <c r="O128" s="149" t="e">
        <f t="shared" si="86"/>
        <v>#DIV/0!</v>
      </c>
      <c r="P128" s="99"/>
      <c r="Q128" s="95"/>
      <c r="R128" s="95"/>
      <c r="S128" s="95"/>
      <c r="T128" s="150" t="e">
        <f t="shared" si="87"/>
        <v>#DIV/0!</v>
      </c>
      <c r="U128" s="88">
        <f t="shared" si="88"/>
        <v>0</v>
      </c>
      <c r="V128" s="89"/>
      <c r="W128" s="90"/>
      <c r="X128" s="91">
        <f t="shared" si="89"/>
        <v>0</v>
      </c>
      <c r="Y128" s="90"/>
      <c r="Z128" s="70"/>
      <c r="AA128" s="70"/>
      <c r="AB128" s="70"/>
      <c r="AC128" s="70"/>
      <c r="AD128" s="70"/>
      <c r="AE128" s="70"/>
    </row>
    <row r="129" spans="1:31" ht="28.5" customHeight="1">
      <c r="A129" s="151" t="s">
        <v>54</v>
      </c>
      <c r="B129" s="152">
        <f t="shared" ref="B129:H129" si="90">SUM(B118:B128)</f>
        <v>0</v>
      </c>
      <c r="C129" s="152">
        <f t="shared" si="90"/>
        <v>0</v>
      </c>
      <c r="D129" s="152">
        <f t="shared" si="90"/>
        <v>0</v>
      </c>
      <c r="E129" s="147">
        <f t="shared" si="90"/>
        <v>0</v>
      </c>
      <c r="F129" s="147">
        <f t="shared" si="90"/>
        <v>0</v>
      </c>
      <c r="G129" s="147">
        <f t="shared" si="90"/>
        <v>0</v>
      </c>
      <c r="H129" s="147">
        <f t="shared" si="90"/>
        <v>0</v>
      </c>
      <c r="I129" s="153">
        <f>SUM(F129,G129-H129)</f>
        <v>0</v>
      </c>
      <c r="J129" s="147" t="e">
        <f t="shared" si="81"/>
        <v>#DIV/0!</v>
      </c>
      <c r="K129" s="147" t="e">
        <f t="shared" si="82"/>
        <v>#DIV/0!</v>
      </c>
      <c r="L129" s="154" t="e">
        <f t="shared" si="83"/>
        <v>#DIV/0!</v>
      </c>
      <c r="M129" s="96" t="e">
        <f t="shared" si="84"/>
        <v>#DIV/0!</v>
      </c>
      <c r="N129" s="147" t="e">
        <f t="shared" si="85"/>
        <v>#DIV/0!</v>
      </c>
      <c r="O129" s="149" t="e">
        <f t="shared" si="86"/>
        <v>#DIV/0!</v>
      </c>
      <c r="P129" s="153">
        <f t="shared" ref="P129:S129" si="91">SUM(P118:P128)</f>
        <v>0</v>
      </c>
      <c r="Q129" s="153">
        <f t="shared" si="91"/>
        <v>0</v>
      </c>
      <c r="R129" s="153">
        <f t="shared" si="91"/>
        <v>0</v>
      </c>
      <c r="S129" s="153">
        <f t="shared" si="91"/>
        <v>0</v>
      </c>
      <c r="T129" s="155" t="e">
        <f t="shared" si="87"/>
        <v>#DIV/0!</v>
      </c>
      <c r="U129" s="88">
        <f t="shared" si="88"/>
        <v>0</v>
      </c>
      <c r="V129" s="89"/>
      <c r="W129" s="106"/>
      <c r="X129" s="107">
        <f t="shared" si="89"/>
        <v>0</v>
      </c>
      <c r="Y129" s="106"/>
      <c r="Z129" s="70"/>
      <c r="AA129" s="70"/>
      <c r="AB129" s="70"/>
      <c r="AC129" s="70"/>
      <c r="AD129" s="70"/>
      <c r="AE129" s="70"/>
    </row>
    <row r="130" spans="1:31" ht="28.5" customHeight="1">
      <c r="A130" s="146" t="s">
        <v>55</v>
      </c>
      <c r="B130" s="78"/>
      <c r="C130" s="79"/>
      <c r="D130" s="79"/>
      <c r="E130" s="80"/>
      <c r="F130" s="80"/>
      <c r="G130" s="80"/>
      <c r="H130" s="80"/>
      <c r="I130" s="141">
        <f t="shared" ref="I130:I136" si="92">F130+G130-H130</f>
        <v>0</v>
      </c>
      <c r="J130" s="147" t="e">
        <f t="shared" si="81"/>
        <v>#DIV/0!</v>
      </c>
      <c r="K130" s="147" t="e">
        <f t="shared" si="82"/>
        <v>#DIV/0!</v>
      </c>
      <c r="L130" s="148" t="e">
        <f t="shared" si="83"/>
        <v>#DIV/0!</v>
      </c>
      <c r="M130" s="108" t="e">
        <f t="shared" si="84"/>
        <v>#DIV/0!</v>
      </c>
      <c r="N130" s="147" t="e">
        <f t="shared" si="85"/>
        <v>#DIV/0!</v>
      </c>
      <c r="O130" s="149" t="e">
        <f t="shared" si="86"/>
        <v>#DIV/0!</v>
      </c>
      <c r="P130" s="86"/>
      <c r="Q130" s="80"/>
      <c r="R130" s="80"/>
      <c r="S130" s="80"/>
      <c r="T130" s="150" t="e">
        <f t="shared" si="87"/>
        <v>#DIV/0!</v>
      </c>
      <c r="U130" s="88">
        <f t="shared" si="88"/>
        <v>0</v>
      </c>
      <c r="V130" s="89"/>
      <c r="W130" s="90"/>
      <c r="X130" s="91">
        <f t="shared" si="89"/>
        <v>0</v>
      </c>
      <c r="Y130" s="90"/>
      <c r="Z130" s="70"/>
      <c r="AA130" s="70"/>
      <c r="AB130" s="70"/>
      <c r="AC130" s="70"/>
      <c r="AD130" s="70"/>
      <c r="AE130" s="70"/>
    </row>
    <row r="131" spans="1:31" ht="28.5" customHeight="1">
      <c r="A131" s="146" t="s">
        <v>56</v>
      </c>
      <c r="B131" s="93"/>
      <c r="C131" s="94"/>
      <c r="D131" s="94"/>
      <c r="E131" s="95"/>
      <c r="F131" s="95"/>
      <c r="G131" s="95"/>
      <c r="H131" s="95"/>
      <c r="I131" s="141">
        <f t="shared" si="92"/>
        <v>0</v>
      </c>
      <c r="J131" s="147" t="e">
        <f t="shared" si="81"/>
        <v>#DIV/0!</v>
      </c>
      <c r="K131" s="147" t="e">
        <f t="shared" si="82"/>
        <v>#DIV/0!</v>
      </c>
      <c r="L131" s="148" t="e">
        <f t="shared" si="83"/>
        <v>#DIV/0!</v>
      </c>
      <c r="M131" s="84" t="e">
        <f t="shared" si="84"/>
        <v>#DIV/0!</v>
      </c>
      <c r="N131" s="147" t="e">
        <f t="shared" si="85"/>
        <v>#DIV/0!</v>
      </c>
      <c r="O131" s="149" t="e">
        <f t="shared" si="86"/>
        <v>#DIV/0!</v>
      </c>
      <c r="P131" s="99"/>
      <c r="Q131" s="95"/>
      <c r="R131" s="95"/>
      <c r="S131" s="95"/>
      <c r="T131" s="150" t="e">
        <f t="shared" si="87"/>
        <v>#DIV/0!</v>
      </c>
      <c r="U131" s="88">
        <f t="shared" si="88"/>
        <v>0</v>
      </c>
      <c r="V131" s="89"/>
      <c r="W131" s="90"/>
      <c r="X131" s="91">
        <f t="shared" si="89"/>
        <v>0</v>
      </c>
      <c r="Y131" s="90"/>
      <c r="Z131" s="70"/>
      <c r="AA131" s="70"/>
      <c r="AB131" s="70"/>
      <c r="AC131" s="70"/>
      <c r="AD131" s="70"/>
      <c r="AE131" s="70"/>
    </row>
    <row r="132" spans="1:31" ht="28.5" customHeight="1">
      <c r="A132" s="146" t="s">
        <v>57</v>
      </c>
      <c r="B132" s="93"/>
      <c r="C132" s="94"/>
      <c r="D132" s="94"/>
      <c r="E132" s="95"/>
      <c r="F132" s="95"/>
      <c r="G132" s="95"/>
      <c r="H132" s="95"/>
      <c r="I132" s="141">
        <f t="shared" si="92"/>
        <v>0</v>
      </c>
      <c r="J132" s="147" t="e">
        <f t="shared" si="81"/>
        <v>#DIV/0!</v>
      </c>
      <c r="K132" s="147" t="e">
        <f t="shared" si="82"/>
        <v>#DIV/0!</v>
      </c>
      <c r="L132" s="148" t="e">
        <f t="shared" si="83"/>
        <v>#DIV/0!</v>
      </c>
      <c r="M132" s="84" t="e">
        <f t="shared" si="84"/>
        <v>#DIV/0!</v>
      </c>
      <c r="N132" s="147" t="e">
        <f t="shared" si="85"/>
        <v>#DIV/0!</v>
      </c>
      <c r="O132" s="149" t="e">
        <f t="shared" si="86"/>
        <v>#DIV/0!</v>
      </c>
      <c r="P132" s="99"/>
      <c r="Q132" s="95"/>
      <c r="R132" s="95"/>
      <c r="S132" s="95"/>
      <c r="T132" s="150" t="e">
        <f t="shared" si="87"/>
        <v>#DIV/0!</v>
      </c>
      <c r="U132" s="88">
        <f t="shared" si="88"/>
        <v>0</v>
      </c>
      <c r="V132" s="89"/>
      <c r="W132" s="90"/>
      <c r="X132" s="91">
        <f t="shared" si="89"/>
        <v>0</v>
      </c>
      <c r="Y132" s="90"/>
      <c r="Z132" s="70"/>
      <c r="AA132" s="70"/>
      <c r="AB132" s="70"/>
      <c r="AC132" s="70"/>
      <c r="AD132" s="70"/>
      <c r="AE132" s="70"/>
    </row>
    <row r="133" spans="1:31" ht="28.5" customHeight="1">
      <c r="A133" s="146" t="s">
        <v>58</v>
      </c>
      <c r="B133" s="93"/>
      <c r="C133" s="94"/>
      <c r="D133" s="94"/>
      <c r="E133" s="95"/>
      <c r="F133" s="95"/>
      <c r="G133" s="95"/>
      <c r="H133" s="95"/>
      <c r="I133" s="141">
        <f t="shared" si="92"/>
        <v>0</v>
      </c>
      <c r="J133" s="147" t="e">
        <f t="shared" si="81"/>
        <v>#DIV/0!</v>
      </c>
      <c r="K133" s="147" t="e">
        <f t="shared" si="82"/>
        <v>#DIV/0!</v>
      </c>
      <c r="L133" s="148" t="e">
        <f t="shared" si="83"/>
        <v>#DIV/0!</v>
      </c>
      <c r="M133" s="84" t="e">
        <f t="shared" si="84"/>
        <v>#DIV/0!</v>
      </c>
      <c r="N133" s="147" t="e">
        <f t="shared" si="85"/>
        <v>#DIV/0!</v>
      </c>
      <c r="O133" s="149" t="e">
        <f t="shared" si="86"/>
        <v>#DIV/0!</v>
      </c>
      <c r="P133" s="99"/>
      <c r="Q133" s="95"/>
      <c r="R133" s="95"/>
      <c r="S133" s="95"/>
      <c r="T133" s="150" t="e">
        <f t="shared" si="87"/>
        <v>#DIV/0!</v>
      </c>
      <c r="U133" s="88">
        <f t="shared" si="88"/>
        <v>0</v>
      </c>
      <c r="V133" s="89"/>
      <c r="W133" s="90"/>
      <c r="X133" s="91">
        <f t="shared" si="89"/>
        <v>0</v>
      </c>
      <c r="Y133" s="90"/>
      <c r="Z133" s="70"/>
      <c r="AA133" s="70"/>
      <c r="AB133" s="70"/>
      <c r="AC133" s="70"/>
      <c r="AD133" s="70"/>
      <c r="AE133" s="70"/>
    </row>
    <row r="134" spans="1:31" ht="28.5" customHeight="1">
      <c r="A134" s="146" t="s">
        <v>59</v>
      </c>
      <c r="B134" s="93"/>
      <c r="C134" s="94"/>
      <c r="D134" s="94"/>
      <c r="E134" s="95"/>
      <c r="F134" s="95"/>
      <c r="G134" s="95"/>
      <c r="H134" s="95"/>
      <c r="I134" s="141">
        <f t="shared" si="92"/>
        <v>0</v>
      </c>
      <c r="J134" s="147" t="e">
        <f t="shared" si="81"/>
        <v>#DIV/0!</v>
      </c>
      <c r="K134" s="147" t="e">
        <f t="shared" si="82"/>
        <v>#DIV/0!</v>
      </c>
      <c r="L134" s="148" t="e">
        <f t="shared" si="83"/>
        <v>#DIV/0!</v>
      </c>
      <c r="M134" s="84" t="e">
        <f t="shared" si="84"/>
        <v>#DIV/0!</v>
      </c>
      <c r="N134" s="147" t="e">
        <f t="shared" si="85"/>
        <v>#DIV/0!</v>
      </c>
      <c r="O134" s="149" t="e">
        <f t="shared" si="86"/>
        <v>#DIV/0!</v>
      </c>
      <c r="P134" s="99"/>
      <c r="Q134" s="95"/>
      <c r="R134" s="95"/>
      <c r="S134" s="95"/>
      <c r="T134" s="150" t="e">
        <f t="shared" si="87"/>
        <v>#DIV/0!</v>
      </c>
      <c r="U134" s="88">
        <f t="shared" si="88"/>
        <v>0</v>
      </c>
      <c r="V134" s="89"/>
      <c r="W134" s="90"/>
      <c r="X134" s="91">
        <f t="shared" si="89"/>
        <v>0</v>
      </c>
      <c r="Y134" s="90"/>
      <c r="Z134" s="70"/>
      <c r="AA134" s="70"/>
      <c r="AB134" s="70"/>
      <c r="AC134" s="70"/>
      <c r="AD134" s="70"/>
      <c r="AE134" s="70"/>
    </row>
    <row r="135" spans="1:31" ht="28.5" customHeight="1">
      <c r="A135" s="146" t="s">
        <v>60</v>
      </c>
      <c r="B135" s="93"/>
      <c r="C135" s="94"/>
      <c r="D135" s="94"/>
      <c r="E135" s="95"/>
      <c r="F135" s="95"/>
      <c r="G135" s="95"/>
      <c r="H135" s="95"/>
      <c r="I135" s="141">
        <f t="shared" si="92"/>
        <v>0</v>
      </c>
      <c r="J135" s="147" t="e">
        <f t="shared" si="81"/>
        <v>#DIV/0!</v>
      </c>
      <c r="K135" s="147" t="e">
        <f t="shared" si="82"/>
        <v>#DIV/0!</v>
      </c>
      <c r="L135" s="148" t="e">
        <f t="shared" si="83"/>
        <v>#DIV/0!</v>
      </c>
      <c r="M135" s="84" t="e">
        <f t="shared" si="84"/>
        <v>#DIV/0!</v>
      </c>
      <c r="N135" s="147" t="e">
        <f t="shared" si="85"/>
        <v>#DIV/0!</v>
      </c>
      <c r="O135" s="149" t="e">
        <f t="shared" si="86"/>
        <v>#DIV/0!</v>
      </c>
      <c r="P135" s="99"/>
      <c r="Q135" s="95"/>
      <c r="R135" s="95"/>
      <c r="S135" s="95"/>
      <c r="T135" s="150" t="e">
        <f t="shared" si="87"/>
        <v>#DIV/0!</v>
      </c>
      <c r="U135" s="88">
        <f t="shared" si="88"/>
        <v>0</v>
      </c>
      <c r="V135" s="89"/>
      <c r="W135" s="90"/>
      <c r="X135" s="91">
        <f t="shared" si="89"/>
        <v>0</v>
      </c>
      <c r="Y135" s="90"/>
      <c r="Z135" s="70"/>
      <c r="AA135" s="70"/>
      <c r="AB135" s="70"/>
      <c r="AC135" s="70"/>
      <c r="AD135" s="70"/>
      <c r="AE135" s="70"/>
    </row>
    <row r="136" spans="1:31" ht="28.5" customHeight="1">
      <c r="A136" s="146" t="s">
        <v>61</v>
      </c>
      <c r="B136" s="93"/>
      <c r="C136" s="94"/>
      <c r="D136" s="94"/>
      <c r="E136" s="95"/>
      <c r="F136" s="95"/>
      <c r="G136" s="95"/>
      <c r="H136" s="95"/>
      <c r="I136" s="141">
        <f t="shared" si="92"/>
        <v>0</v>
      </c>
      <c r="J136" s="147" t="e">
        <f t="shared" si="81"/>
        <v>#DIV/0!</v>
      </c>
      <c r="K136" s="147" t="e">
        <f t="shared" si="82"/>
        <v>#DIV/0!</v>
      </c>
      <c r="L136" s="148" t="e">
        <f t="shared" si="83"/>
        <v>#DIV/0!</v>
      </c>
      <c r="M136" s="84" t="e">
        <f t="shared" si="84"/>
        <v>#DIV/0!</v>
      </c>
      <c r="N136" s="147" t="e">
        <f t="shared" si="85"/>
        <v>#DIV/0!</v>
      </c>
      <c r="O136" s="149" t="e">
        <f t="shared" si="86"/>
        <v>#DIV/0!</v>
      </c>
      <c r="P136" s="99"/>
      <c r="Q136" s="95"/>
      <c r="R136" s="95"/>
      <c r="S136" s="95"/>
      <c r="T136" s="150" t="e">
        <f t="shared" si="87"/>
        <v>#DIV/0!</v>
      </c>
      <c r="U136" s="88">
        <f t="shared" si="88"/>
        <v>0</v>
      </c>
      <c r="V136" s="89"/>
      <c r="W136" s="90"/>
      <c r="X136" s="91">
        <f t="shared" si="89"/>
        <v>0</v>
      </c>
      <c r="Y136" s="90"/>
      <c r="Z136" s="70"/>
      <c r="AA136" s="70"/>
      <c r="AB136" s="70"/>
      <c r="AC136" s="70"/>
      <c r="AD136" s="70"/>
      <c r="AE136" s="70"/>
    </row>
    <row r="137" spans="1:31" ht="28.5" customHeight="1">
      <c r="A137" s="151" t="s">
        <v>62</v>
      </c>
      <c r="B137" s="152">
        <f t="shared" ref="B137:H137" si="93">SUM(B130:B136)</f>
        <v>0</v>
      </c>
      <c r="C137" s="152">
        <f t="shared" si="93"/>
        <v>0</v>
      </c>
      <c r="D137" s="152">
        <f t="shared" si="93"/>
        <v>0</v>
      </c>
      <c r="E137" s="147">
        <f t="shared" si="93"/>
        <v>0</v>
      </c>
      <c r="F137" s="147">
        <f t="shared" si="93"/>
        <v>0</v>
      </c>
      <c r="G137" s="147">
        <f t="shared" si="93"/>
        <v>0</v>
      </c>
      <c r="H137" s="147">
        <f t="shared" si="93"/>
        <v>0</v>
      </c>
      <c r="I137" s="153">
        <f>SUM(F137,G137-H137)</f>
        <v>0</v>
      </c>
      <c r="J137" s="147" t="e">
        <f t="shared" si="81"/>
        <v>#DIV/0!</v>
      </c>
      <c r="K137" s="147" t="e">
        <f t="shared" si="82"/>
        <v>#DIV/0!</v>
      </c>
      <c r="L137" s="154" t="e">
        <f t="shared" si="83"/>
        <v>#DIV/0!</v>
      </c>
      <c r="M137" s="96" t="e">
        <f t="shared" si="84"/>
        <v>#DIV/0!</v>
      </c>
      <c r="N137" s="147" t="e">
        <f t="shared" si="85"/>
        <v>#DIV/0!</v>
      </c>
      <c r="O137" s="149" t="e">
        <f t="shared" si="86"/>
        <v>#DIV/0!</v>
      </c>
      <c r="P137" s="153">
        <f t="shared" ref="P137:S137" si="94">SUM(P130:P136)</f>
        <v>0</v>
      </c>
      <c r="Q137" s="153">
        <f t="shared" si="94"/>
        <v>0</v>
      </c>
      <c r="R137" s="153">
        <f t="shared" si="94"/>
        <v>0</v>
      </c>
      <c r="S137" s="153">
        <f t="shared" si="94"/>
        <v>0</v>
      </c>
      <c r="T137" s="155" t="e">
        <f t="shared" si="87"/>
        <v>#DIV/0!</v>
      </c>
      <c r="U137" s="88">
        <f t="shared" si="88"/>
        <v>0</v>
      </c>
      <c r="V137" s="89"/>
      <c r="W137" s="106"/>
      <c r="X137" s="107">
        <f t="shared" si="89"/>
        <v>0</v>
      </c>
      <c r="Y137" s="106"/>
      <c r="Z137" s="70"/>
      <c r="AA137" s="70"/>
      <c r="AB137" s="70"/>
      <c r="AC137" s="70"/>
      <c r="AD137" s="70"/>
      <c r="AE137" s="70"/>
    </row>
    <row r="138" spans="1:31" ht="28.5" customHeight="1">
      <c r="A138" s="146" t="s">
        <v>63</v>
      </c>
      <c r="B138" s="156"/>
      <c r="C138" s="156"/>
      <c r="D138" s="156"/>
      <c r="E138" s="86"/>
      <c r="F138" s="80"/>
      <c r="G138" s="80"/>
      <c r="H138" s="80"/>
      <c r="I138" s="157"/>
      <c r="J138" s="147"/>
      <c r="K138" s="147"/>
      <c r="L138" s="148"/>
      <c r="M138" s="96"/>
      <c r="N138" s="147"/>
      <c r="O138" s="149"/>
      <c r="P138" s="157"/>
      <c r="Q138" s="86"/>
      <c r="R138" s="80"/>
      <c r="S138" s="80"/>
      <c r="T138" s="150"/>
      <c r="U138" s="88"/>
      <c r="V138" s="113"/>
      <c r="W138" s="90"/>
      <c r="X138" s="91"/>
      <c r="Y138" s="90"/>
      <c r="Z138" s="70"/>
      <c r="AA138" s="70"/>
      <c r="AB138" s="70"/>
      <c r="AC138" s="70"/>
      <c r="AD138" s="70"/>
      <c r="AE138" s="70"/>
    </row>
    <row r="139" spans="1:31" ht="28.5" customHeight="1">
      <c r="A139" s="151" t="s">
        <v>64</v>
      </c>
      <c r="B139" s="152">
        <f t="shared" ref="B139:F139" si="95">B129+B137+B138</f>
        <v>0</v>
      </c>
      <c r="C139" s="152">
        <f t="shared" si="95"/>
        <v>0</v>
      </c>
      <c r="D139" s="152">
        <f t="shared" si="95"/>
        <v>0</v>
      </c>
      <c r="E139" s="147">
        <f t="shared" si="95"/>
        <v>0</v>
      </c>
      <c r="F139" s="147">
        <f t="shared" si="95"/>
        <v>0</v>
      </c>
      <c r="G139" s="147">
        <f t="shared" ref="G139:I139" si="96">G137+G138+G129</f>
        <v>0</v>
      </c>
      <c r="H139" s="147">
        <f t="shared" si="96"/>
        <v>0</v>
      </c>
      <c r="I139" s="147">
        <f t="shared" si="96"/>
        <v>0</v>
      </c>
      <c r="J139" s="147" t="e">
        <f>D139/C139*100</f>
        <v>#DIV/0!</v>
      </c>
      <c r="K139" s="147" t="e">
        <f>H139/G139*100</f>
        <v>#DIV/0!</v>
      </c>
      <c r="L139" s="154" t="e">
        <f>I139/G139</f>
        <v>#DIV/0!</v>
      </c>
      <c r="M139" s="96" t="e">
        <f>F139/V139</f>
        <v>#DIV/0!</v>
      </c>
      <c r="N139" s="147" t="e">
        <f>SUM(G139/E139)/10</f>
        <v>#DIV/0!</v>
      </c>
      <c r="O139" s="149" t="e">
        <f>ROUND((E139*1000000)/D139,0)</f>
        <v>#DIV/0!</v>
      </c>
      <c r="P139" s="147">
        <f>P129+P137+P138</f>
        <v>0</v>
      </c>
      <c r="Q139" s="147">
        <f t="shared" ref="Q139:S139" si="97">Q137+Q138+Q129</f>
        <v>0</v>
      </c>
      <c r="R139" s="147">
        <f t="shared" si="97"/>
        <v>0</v>
      </c>
      <c r="S139" s="147">
        <f t="shared" si="97"/>
        <v>0</v>
      </c>
      <c r="T139" s="155" t="e">
        <f>S139/R139*100</f>
        <v>#DIV/0!</v>
      </c>
      <c r="U139" s="88">
        <f>R139-S139</f>
        <v>0</v>
      </c>
      <c r="V139" s="113"/>
      <c r="W139" s="106"/>
      <c r="X139" s="107">
        <f>Q139+R139-S139-I139</f>
        <v>0</v>
      </c>
      <c r="Y139" s="106"/>
      <c r="Z139" s="70"/>
      <c r="AA139" s="70"/>
      <c r="AB139" s="70"/>
      <c r="AC139" s="70"/>
      <c r="AD139" s="70"/>
      <c r="AE139" s="70"/>
    </row>
    <row r="140" spans="1:31" ht="22.5" customHeight="1">
      <c r="A140" s="158"/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69"/>
      <c r="V140" s="113"/>
      <c r="W140" s="69"/>
      <c r="X140" s="69"/>
      <c r="Y140" s="69"/>
      <c r="Z140" s="70"/>
      <c r="AA140" s="70"/>
      <c r="AB140" s="70"/>
      <c r="AC140" s="70"/>
      <c r="AD140" s="70"/>
      <c r="AE140" s="70"/>
    </row>
    <row r="141" spans="1:31" ht="41.25" customHeight="1">
      <c r="A141" s="62" t="s">
        <v>2024</v>
      </c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59"/>
      <c r="M141" s="159"/>
      <c r="N141" s="159"/>
      <c r="O141" s="159"/>
      <c r="P141" s="159"/>
      <c r="Q141" s="159"/>
      <c r="R141" s="159"/>
      <c r="S141" s="159"/>
      <c r="T141" s="159"/>
      <c r="U141" s="119"/>
      <c r="V141" s="113"/>
      <c r="W141" s="119"/>
      <c r="X141" s="119"/>
      <c r="Y141" s="119"/>
      <c r="Z141" s="120"/>
      <c r="AA141" s="120"/>
      <c r="AB141" s="120"/>
      <c r="AC141" s="120"/>
      <c r="AD141" s="120"/>
      <c r="AE141" s="120"/>
    </row>
    <row r="142" spans="1:31" ht="41.25" customHeight="1">
      <c r="A142" s="735" t="s">
        <v>18</v>
      </c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4"/>
      <c r="U142" s="720" t="s">
        <v>70</v>
      </c>
      <c r="V142" s="727"/>
      <c r="W142" s="720" t="s">
        <v>71</v>
      </c>
      <c r="X142" s="720" t="s">
        <v>72</v>
      </c>
      <c r="Y142" s="119"/>
      <c r="Z142" s="120"/>
      <c r="AA142" s="120"/>
      <c r="AB142" s="120"/>
      <c r="AC142" s="120"/>
      <c r="AD142" s="120"/>
      <c r="AE142" s="120"/>
    </row>
    <row r="143" spans="1:31" ht="41.25" customHeight="1">
      <c r="A143" s="733" t="str">
        <f ca="1">A115</f>
        <v xml:space="preserve"> DCB for the Month of June-2023</v>
      </c>
      <c r="B143" s="683"/>
      <c r="C143" s="683"/>
      <c r="D143" s="683"/>
      <c r="E143" s="683"/>
      <c r="F143" s="683"/>
      <c r="G143" s="683"/>
      <c r="H143" s="683"/>
      <c r="I143" s="683"/>
      <c r="J143" s="683"/>
      <c r="K143" s="723"/>
      <c r="L143" s="733" t="str">
        <f ca="1">L115</f>
        <v>C B Ratio</v>
      </c>
      <c r="M143" s="723"/>
      <c r="N143" s="733"/>
      <c r="O143" s="684"/>
      <c r="P143" s="734" t="str">
        <f t="shared" ref="P143:P144" ca="1" si="98">P3</f>
        <v>Cummulative DCB April-2023 to June-2023</v>
      </c>
      <c r="Q143" s="683"/>
      <c r="R143" s="683"/>
      <c r="S143" s="683"/>
      <c r="T143" s="684"/>
      <c r="U143" s="702"/>
      <c r="V143" s="702"/>
      <c r="W143" s="702"/>
      <c r="X143" s="702"/>
      <c r="Y143" s="119"/>
      <c r="Z143" s="120"/>
      <c r="AA143" s="120"/>
      <c r="AB143" s="120"/>
      <c r="AC143" s="120"/>
      <c r="AD143" s="120"/>
      <c r="AE143" s="120"/>
    </row>
    <row r="144" spans="1:31" ht="94.5" customHeight="1">
      <c r="A144" s="736" t="s">
        <v>22</v>
      </c>
      <c r="B144" s="161" t="s">
        <v>73</v>
      </c>
      <c r="C144" s="161" t="s">
        <v>24</v>
      </c>
      <c r="D144" s="161" t="s">
        <v>25</v>
      </c>
      <c r="E144" s="161" t="s">
        <v>74</v>
      </c>
      <c r="F144" s="161" t="s">
        <v>27</v>
      </c>
      <c r="G144" s="161" t="s">
        <v>28</v>
      </c>
      <c r="H144" s="161" t="s">
        <v>29</v>
      </c>
      <c r="I144" s="161" t="s">
        <v>30</v>
      </c>
      <c r="J144" s="161" t="s">
        <v>31</v>
      </c>
      <c r="K144" s="162" t="s">
        <v>75</v>
      </c>
      <c r="L144" s="142" t="s">
        <v>33</v>
      </c>
      <c r="M144" s="142" t="s">
        <v>34</v>
      </c>
      <c r="N144" s="147" t="s">
        <v>35</v>
      </c>
      <c r="O144" s="147" t="s">
        <v>76</v>
      </c>
      <c r="P144" s="147" t="str">
        <f t="shared" ca="1" si="98"/>
        <v>Sales Up to 30.04.23</v>
      </c>
      <c r="Q144" s="147" t="str">
        <f t="shared" ref="Q144:S144" ca="1" si="99">Q4</f>
        <v>OB as on 01.04.23</v>
      </c>
      <c r="R144" s="147" t="str">
        <f t="shared" ca="1" si="99"/>
        <v>Progressive demand(upto May-23)</v>
      </c>
      <c r="S144" s="147" t="str">
        <f t="shared" ca="1" si="99"/>
        <v>Progressive Collection
(upto May-23)</v>
      </c>
      <c r="T144" s="147" t="s">
        <v>77</v>
      </c>
      <c r="U144" s="689"/>
      <c r="V144" s="689"/>
      <c r="W144" s="689"/>
      <c r="X144" s="689"/>
      <c r="Y144" s="69"/>
      <c r="Z144" s="70"/>
      <c r="AA144" s="70"/>
      <c r="AB144" s="70"/>
      <c r="AC144" s="70"/>
      <c r="AD144" s="70"/>
      <c r="AE144" s="70"/>
    </row>
    <row r="145" spans="1:31" ht="24.75" customHeight="1">
      <c r="A145" s="729"/>
      <c r="B145" s="152">
        <v>1</v>
      </c>
      <c r="C145" s="152">
        <v>2</v>
      </c>
      <c r="D145" s="152">
        <v>3</v>
      </c>
      <c r="E145" s="152">
        <v>4</v>
      </c>
      <c r="F145" s="152">
        <v>5</v>
      </c>
      <c r="G145" s="152">
        <v>6</v>
      </c>
      <c r="H145" s="152">
        <v>7</v>
      </c>
      <c r="I145" s="152">
        <v>8</v>
      </c>
      <c r="J145" s="152">
        <v>9</v>
      </c>
      <c r="K145" s="152">
        <v>10</v>
      </c>
      <c r="L145" s="152">
        <v>11</v>
      </c>
      <c r="M145" s="152">
        <v>12</v>
      </c>
      <c r="N145" s="152">
        <v>13</v>
      </c>
      <c r="O145" s="152">
        <v>14</v>
      </c>
      <c r="P145" s="152">
        <v>15</v>
      </c>
      <c r="Q145" s="152">
        <v>16</v>
      </c>
      <c r="R145" s="152">
        <v>17</v>
      </c>
      <c r="S145" s="152">
        <v>18</v>
      </c>
      <c r="T145" s="152">
        <v>19</v>
      </c>
      <c r="U145" s="69"/>
      <c r="V145" s="113"/>
      <c r="W145" s="69"/>
      <c r="X145" s="69"/>
      <c r="Y145" s="69"/>
      <c r="Z145" s="70"/>
      <c r="AA145" s="70"/>
      <c r="AB145" s="70"/>
      <c r="AC145" s="70"/>
      <c r="AD145" s="70"/>
      <c r="AE145" s="70"/>
    </row>
    <row r="146" spans="1:31" ht="33.75" customHeight="1">
      <c r="A146" s="140" t="s">
        <v>43</v>
      </c>
      <c r="B146" s="163">
        <f t="shared" ref="B146:H146" si="100">SUM(B118,B90,B62,B34,B6)</f>
        <v>0</v>
      </c>
      <c r="C146" s="164">
        <f t="shared" si="100"/>
        <v>0</v>
      </c>
      <c r="D146" s="164">
        <f t="shared" si="100"/>
        <v>0</v>
      </c>
      <c r="E146" s="165">
        <f t="shared" si="100"/>
        <v>0</v>
      </c>
      <c r="F146" s="165">
        <f t="shared" si="100"/>
        <v>0</v>
      </c>
      <c r="G146" s="165">
        <f t="shared" si="100"/>
        <v>0</v>
      </c>
      <c r="H146" s="165">
        <f t="shared" si="100"/>
        <v>0</v>
      </c>
      <c r="I146" s="141">
        <f t="shared" ref="I146:I156" si="101">F146+G146-H146</f>
        <v>0</v>
      </c>
      <c r="J146" s="142" t="e">
        <f t="shared" ref="J146:J165" si="102">D146/C146*100</f>
        <v>#DIV/0!</v>
      </c>
      <c r="K146" s="142" t="e">
        <f t="shared" ref="K146:K165" si="103">H146/G146*100</f>
        <v>#DIV/0!</v>
      </c>
      <c r="L146" s="143" t="e">
        <f t="shared" ref="L146:L165" si="104">I146/G146</f>
        <v>#DIV/0!</v>
      </c>
      <c r="M146" s="84" t="e">
        <f t="shared" ref="M146:M165" si="105">F146/V146</f>
        <v>#DIV/0!</v>
      </c>
      <c r="N146" s="142" t="e">
        <f t="shared" ref="N146:N165" si="106">SUM(G146/E146)/10</f>
        <v>#DIV/0!</v>
      </c>
      <c r="O146" s="144" t="e">
        <f t="shared" ref="O146:O165" si="107">ROUND((E146*1000000)/D146,0)</f>
        <v>#DIV/0!</v>
      </c>
      <c r="P146" s="166">
        <f t="shared" ref="P146:S146" si="108">SUM(P118,P90,P62,P34,P6)</f>
        <v>0</v>
      </c>
      <c r="Q146" s="145">
        <f t="shared" si="108"/>
        <v>0</v>
      </c>
      <c r="R146" s="145">
        <f t="shared" si="108"/>
        <v>0</v>
      </c>
      <c r="S146" s="145">
        <f t="shared" si="108"/>
        <v>0</v>
      </c>
      <c r="T146" s="145" t="e">
        <f t="shared" ref="T146:T165" si="109">S146/R146*100</f>
        <v>#DIV/0!</v>
      </c>
      <c r="U146" s="88">
        <f t="shared" ref="U146:U165" si="110">R146-S146</f>
        <v>0</v>
      </c>
      <c r="V146" s="145"/>
      <c r="W146" s="90"/>
      <c r="X146" s="91">
        <f t="shared" ref="X146:X165" si="111">Q146+R146-S146-I146</f>
        <v>0</v>
      </c>
      <c r="Y146" s="90"/>
      <c r="Z146" s="70"/>
      <c r="AA146" s="70"/>
      <c r="AB146" s="70"/>
      <c r="AC146" s="70"/>
      <c r="AD146" s="70"/>
      <c r="AE146" s="70"/>
    </row>
    <row r="147" spans="1:31" ht="33.75" customHeight="1">
      <c r="A147" s="146" t="s">
        <v>44</v>
      </c>
      <c r="B147" s="163">
        <f t="shared" ref="B147:H147" si="112">SUM(B119,B91,B63,B35,B7)</f>
        <v>0</v>
      </c>
      <c r="C147" s="164">
        <f t="shared" si="112"/>
        <v>0</v>
      </c>
      <c r="D147" s="164">
        <f t="shared" si="112"/>
        <v>0</v>
      </c>
      <c r="E147" s="165">
        <f t="shared" si="112"/>
        <v>0</v>
      </c>
      <c r="F147" s="167">
        <f t="shared" si="112"/>
        <v>0</v>
      </c>
      <c r="G147" s="165">
        <f t="shared" si="112"/>
        <v>0</v>
      </c>
      <c r="H147" s="165">
        <f t="shared" si="112"/>
        <v>0</v>
      </c>
      <c r="I147" s="141">
        <f t="shared" si="101"/>
        <v>0</v>
      </c>
      <c r="J147" s="147" t="e">
        <f t="shared" si="102"/>
        <v>#DIV/0!</v>
      </c>
      <c r="K147" s="147" t="e">
        <f t="shared" si="103"/>
        <v>#DIV/0!</v>
      </c>
      <c r="L147" s="148" t="e">
        <f t="shared" si="104"/>
        <v>#DIV/0!</v>
      </c>
      <c r="M147" s="84" t="e">
        <f t="shared" si="105"/>
        <v>#DIV/0!</v>
      </c>
      <c r="N147" s="147" t="e">
        <f t="shared" si="106"/>
        <v>#DIV/0!</v>
      </c>
      <c r="O147" s="149" t="e">
        <f t="shared" si="107"/>
        <v>#DIV/0!</v>
      </c>
      <c r="P147" s="168">
        <f t="shared" ref="P147:S147" si="113">SUM(P119,P91,P63,P35,P7)</f>
        <v>0</v>
      </c>
      <c r="Q147" s="150">
        <f t="shared" si="113"/>
        <v>0</v>
      </c>
      <c r="R147" s="150">
        <f t="shared" si="113"/>
        <v>0</v>
      </c>
      <c r="S147" s="150">
        <f t="shared" si="113"/>
        <v>0</v>
      </c>
      <c r="T147" s="150" t="e">
        <f t="shared" si="109"/>
        <v>#DIV/0!</v>
      </c>
      <c r="U147" s="88">
        <f t="shared" si="110"/>
        <v>0</v>
      </c>
      <c r="V147" s="145"/>
      <c r="W147" s="90"/>
      <c r="X147" s="91">
        <f t="shared" si="111"/>
        <v>0</v>
      </c>
      <c r="Y147" s="90"/>
      <c r="Z147" s="70"/>
      <c r="AA147" s="70"/>
      <c r="AB147" s="70"/>
      <c r="AC147" s="70"/>
      <c r="AD147" s="70"/>
      <c r="AE147" s="70"/>
    </row>
    <row r="148" spans="1:31" ht="33.75" customHeight="1">
      <c r="A148" s="146" t="s">
        <v>45</v>
      </c>
      <c r="B148" s="163">
        <f t="shared" ref="B148:H148" si="114">SUM(B120,B92,B64,B36,B8)</f>
        <v>0</v>
      </c>
      <c r="C148" s="164">
        <f t="shared" si="114"/>
        <v>0</v>
      </c>
      <c r="D148" s="164">
        <f t="shared" si="114"/>
        <v>0</v>
      </c>
      <c r="E148" s="165">
        <f t="shared" si="114"/>
        <v>0</v>
      </c>
      <c r="F148" s="167">
        <f t="shared" si="114"/>
        <v>0</v>
      </c>
      <c r="G148" s="165">
        <f t="shared" si="114"/>
        <v>0</v>
      </c>
      <c r="H148" s="165">
        <f t="shared" si="114"/>
        <v>0</v>
      </c>
      <c r="I148" s="141">
        <f t="shared" si="101"/>
        <v>0</v>
      </c>
      <c r="J148" s="147" t="e">
        <f t="shared" si="102"/>
        <v>#DIV/0!</v>
      </c>
      <c r="K148" s="147" t="e">
        <f t="shared" si="103"/>
        <v>#DIV/0!</v>
      </c>
      <c r="L148" s="148" t="e">
        <f t="shared" si="104"/>
        <v>#DIV/0!</v>
      </c>
      <c r="M148" s="84" t="e">
        <f t="shared" si="105"/>
        <v>#DIV/0!</v>
      </c>
      <c r="N148" s="147" t="e">
        <f t="shared" si="106"/>
        <v>#DIV/0!</v>
      </c>
      <c r="O148" s="149" t="e">
        <f t="shared" si="107"/>
        <v>#DIV/0!</v>
      </c>
      <c r="P148" s="168">
        <f t="shared" ref="P148:S148" si="115">SUM(P120,P92,P64,P36,P8)</f>
        <v>0</v>
      </c>
      <c r="Q148" s="150">
        <f t="shared" si="115"/>
        <v>0</v>
      </c>
      <c r="R148" s="150">
        <f t="shared" si="115"/>
        <v>0</v>
      </c>
      <c r="S148" s="150">
        <f t="shared" si="115"/>
        <v>0</v>
      </c>
      <c r="T148" s="150" t="e">
        <f t="shared" si="109"/>
        <v>#DIV/0!</v>
      </c>
      <c r="U148" s="88">
        <f t="shared" si="110"/>
        <v>0</v>
      </c>
      <c r="V148" s="145"/>
      <c r="W148" s="90"/>
      <c r="X148" s="91">
        <f t="shared" si="111"/>
        <v>0</v>
      </c>
      <c r="Y148" s="90"/>
      <c r="Z148" s="70"/>
      <c r="AA148" s="70"/>
      <c r="AB148" s="70"/>
      <c r="AC148" s="70"/>
      <c r="AD148" s="70"/>
      <c r="AE148" s="70"/>
    </row>
    <row r="149" spans="1:31" ht="33.75" customHeight="1">
      <c r="A149" s="146" t="s">
        <v>46</v>
      </c>
      <c r="B149" s="163">
        <f t="shared" ref="B149:H149" si="116">SUM(B121,B93,B65,B37,B9)</f>
        <v>0</v>
      </c>
      <c r="C149" s="164">
        <f t="shared" si="116"/>
        <v>0</v>
      </c>
      <c r="D149" s="164">
        <f t="shared" si="116"/>
        <v>0</v>
      </c>
      <c r="E149" s="165">
        <f t="shared" si="116"/>
        <v>0</v>
      </c>
      <c r="F149" s="167">
        <f t="shared" si="116"/>
        <v>0</v>
      </c>
      <c r="G149" s="165">
        <f t="shared" si="116"/>
        <v>0</v>
      </c>
      <c r="H149" s="165">
        <f t="shared" si="116"/>
        <v>0</v>
      </c>
      <c r="I149" s="141">
        <f t="shared" si="101"/>
        <v>0</v>
      </c>
      <c r="J149" s="147" t="e">
        <f t="shared" si="102"/>
        <v>#DIV/0!</v>
      </c>
      <c r="K149" s="147" t="e">
        <f t="shared" si="103"/>
        <v>#DIV/0!</v>
      </c>
      <c r="L149" s="148" t="e">
        <f t="shared" si="104"/>
        <v>#DIV/0!</v>
      </c>
      <c r="M149" s="84" t="e">
        <f t="shared" si="105"/>
        <v>#DIV/0!</v>
      </c>
      <c r="N149" s="147" t="e">
        <f t="shared" si="106"/>
        <v>#DIV/0!</v>
      </c>
      <c r="O149" s="149" t="e">
        <f t="shared" si="107"/>
        <v>#DIV/0!</v>
      </c>
      <c r="P149" s="168">
        <f t="shared" ref="P149:S149" si="117">SUM(P121,P93,P65,P37,P9)</f>
        <v>0</v>
      </c>
      <c r="Q149" s="150">
        <f t="shared" si="117"/>
        <v>0</v>
      </c>
      <c r="R149" s="150">
        <f t="shared" si="117"/>
        <v>0</v>
      </c>
      <c r="S149" s="150">
        <f t="shared" si="117"/>
        <v>0</v>
      </c>
      <c r="T149" s="150" t="e">
        <f t="shared" si="109"/>
        <v>#DIV/0!</v>
      </c>
      <c r="U149" s="88">
        <f t="shared" si="110"/>
        <v>0</v>
      </c>
      <c r="V149" s="145"/>
      <c r="W149" s="90"/>
      <c r="X149" s="91">
        <f t="shared" si="111"/>
        <v>0</v>
      </c>
      <c r="Y149" s="90"/>
      <c r="Z149" s="70"/>
      <c r="AA149" s="70"/>
      <c r="AB149" s="70"/>
      <c r="AC149" s="70"/>
      <c r="AD149" s="70"/>
      <c r="AE149" s="70"/>
    </row>
    <row r="150" spans="1:31" ht="33.75" customHeight="1">
      <c r="A150" s="146" t="s">
        <v>47</v>
      </c>
      <c r="B150" s="163">
        <f t="shared" ref="B150:H150" si="118">SUM(B122,B94,B66,B38,B10)</f>
        <v>0</v>
      </c>
      <c r="C150" s="164">
        <f t="shared" si="118"/>
        <v>0</v>
      </c>
      <c r="D150" s="164">
        <f t="shared" si="118"/>
        <v>0</v>
      </c>
      <c r="E150" s="165">
        <f t="shared" si="118"/>
        <v>0</v>
      </c>
      <c r="F150" s="167">
        <f t="shared" si="118"/>
        <v>0</v>
      </c>
      <c r="G150" s="165">
        <f t="shared" si="118"/>
        <v>0</v>
      </c>
      <c r="H150" s="165">
        <f t="shared" si="118"/>
        <v>0</v>
      </c>
      <c r="I150" s="141">
        <f t="shared" si="101"/>
        <v>0</v>
      </c>
      <c r="J150" s="147" t="e">
        <f t="shared" si="102"/>
        <v>#DIV/0!</v>
      </c>
      <c r="K150" s="147" t="e">
        <f t="shared" si="103"/>
        <v>#DIV/0!</v>
      </c>
      <c r="L150" s="148" t="e">
        <f t="shared" si="104"/>
        <v>#DIV/0!</v>
      </c>
      <c r="M150" s="84" t="e">
        <f t="shared" si="105"/>
        <v>#DIV/0!</v>
      </c>
      <c r="N150" s="147" t="e">
        <f t="shared" si="106"/>
        <v>#DIV/0!</v>
      </c>
      <c r="O150" s="149" t="e">
        <f t="shared" si="107"/>
        <v>#DIV/0!</v>
      </c>
      <c r="P150" s="168">
        <f t="shared" ref="P150:S150" si="119">SUM(P122,P94,P66,P38,P10)</f>
        <v>0</v>
      </c>
      <c r="Q150" s="150">
        <f t="shared" si="119"/>
        <v>0</v>
      </c>
      <c r="R150" s="150">
        <f t="shared" si="119"/>
        <v>0</v>
      </c>
      <c r="S150" s="150">
        <f t="shared" si="119"/>
        <v>0</v>
      </c>
      <c r="T150" s="150" t="e">
        <f t="shared" si="109"/>
        <v>#DIV/0!</v>
      </c>
      <c r="U150" s="88">
        <f t="shared" si="110"/>
        <v>0</v>
      </c>
      <c r="V150" s="145"/>
      <c r="W150" s="90"/>
      <c r="X150" s="91">
        <f t="shared" si="111"/>
        <v>0</v>
      </c>
      <c r="Y150" s="90"/>
      <c r="Z150" s="70"/>
      <c r="AA150" s="70"/>
      <c r="AB150" s="70"/>
      <c r="AC150" s="70"/>
      <c r="AD150" s="70"/>
      <c r="AE150" s="70"/>
    </row>
    <row r="151" spans="1:31" ht="33.75" customHeight="1">
      <c r="A151" s="146" t="s">
        <v>48</v>
      </c>
      <c r="B151" s="163">
        <f t="shared" ref="B151:H151" si="120">SUM(B123,B95,B67,B39,B11)</f>
        <v>0</v>
      </c>
      <c r="C151" s="164">
        <f t="shared" si="120"/>
        <v>0</v>
      </c>
      <c r="D151" s="164">
        <f t="shared" si="120"/>
        <v>0</v>
      </c>
      <c r="E151" s="165">
        <f t="shared" si="120"/>
        <v>0</v>
      </c>
      <c r="F151" s="167">
        <f t="shared" si="120"/>
        <v>0</v>
      </c>
      <c r="G151" s="165">
        <f t="shared" si="120"/>
        <v>0</v>
      </c>
      <c r="H151" s="165">
        <f t="shared" si="120"/>
        <v>0</v>
      </c>
      <c r="I151" s="141">
        <f t="shared" si="101"/>
        <v>0</v>
      </c>
      <c r="J151" s="147" t="e">
        <f t="shared" si="102"/>
        <v>#DIV/0!</v>
      </c>
      <c r="K151" s="147" t="e">
        <f t="shared" si="103"/>
        <v>#DIV/0!</v>
      </c>
      <c r="L151" s="148" t="e">
        <f t="shared" si="104"/>
        <v>#DIV/0!</v>
      </c>
      <c r="M151" s="84" t="e">
        <f t="shared" si="105"/>
        <v>#DIV/0!</v>
      </c>
      <c r="N151" s="147" t="e">
        <f t="shared" si="106"/>
        <v>#DIV/0!</v>
      </c>
      <c r="O151" s="149" t="e">
        <f t="shared" si="107"/>
        <v>#DIV/0!</v>
      </c>
      <c r="P151" s="168">
        <f t="shared" ref="P151:S151" si="121">SUM(P123,P95,P67,P39,P11)</f>
        <v>0</v>
      </c>
      <c r="Q151" s="150">
        <f t="shared" si="121"/>
        <v>0</v>
      </c>
      <c r="R151" s="150">
        <f t="shared" si="121"/>
        <v>0</v>
      </c>
      <c r="S151" s="150">
        <f t="shared" si="121"/>
        <v>0</v>
      </c>
      <c r="T151" s="150" t="e">
        <f t="shared" si="109"/>
        <v>#DIV/0!</v>
      </c>
      <c r="U151" s="88">
        <f t="shared" si="110"/>
        <v>0</v>
      </c>
      <c r="V151" s="145"/>
      <c r="W151" s="90"/>
      <c r="X151" s="91">
        <f t="shared" si="111"/>
        <v>0</v>
      </c>
      <c r="Y151" s="90"/>
      <c r="Z151" s="70"/>
      <c r="AA151" s="70"/>
      <c r="AB151" s="70"/>
      <c r="AC151" s="70"/>
      <c r="AD151" s="70"/>
      <c r="AE151" s="70"/>
    </row>
    <row r="152" spans="1:31" ht="33.75" customHeight="1">
      <c r="A152" s="146" t="s">
        <v>49</v>
      </c>
      <c r="B152" s="163">
        <f t="shared" ref="B152:H152" si="122">SUM(B124,B96,B68,B40,B12)</f>
        <v>0</v>
      </c>
      <c r="C152" s="164">
        <f t="shared" si="122"/>
        <v>0</v>
      </c>
      <c r="D152" s="164">
        <f t="shared" si="122"/>
        <v>0</v>
      </c>
      <c r="E152" s="165">
        <f t="shared" si="122"/>
        <v>0</v>
      </c>
      <c r="F152" s="167">
        <f t="shared" si="122"/>
        <v>0</v>
      </c>
      <c r="G152" s="165">
        <f t="shared" si="122"/>
        <v>0</v>
      </c>
      <c r="H152" s="165">
        <f t="shared" si="122"/>
        <v>0</v>
      </c>
      <c r="I152" s="141">
        <f t="shared" si="101"/>
        <v>0</v>
      </c>
      <c r="J152" s="147" t="e">
        <f t="shared" si="102"/>
        <v>#DIV/0!</v>
      </c>
      <c r="K152" s="147" t="e">
        <f t="shared" si="103"/>
        <v>#DIV/0!</v>
      </c>
      <c r="L152" s="148" t="e">
        <f t="shared" si="104"/>
        <v>#DIV/0!</v>
      </c>
      <c r="M152" s="84" t="e">
        <f t="shared" si="105"/>
        <v>#DIV/0!</v>
      </c>
      <c r="N152" s="147" t="e">
        <f t="shared" si="106"/>
        <v>#DIV/0!</v>
      </c>
      <c r="O152" s="149" t="e">
        <f t="shared" si="107"/>
        <v>#DIV/0!</v>
      </c>
      <c r="P152" s="168">
        <f t="shared" ref="P152:S152" si="123">SUM(P124,P96,P68,P40,P12)</f>
        <v>0</v>
      </c>
      <c r="Q152" s="150">
        <f t="shared" si="123"/>
        <v>0</v>
      </c>
      <c r="R152" s="150">
        <f t="shared" si="123"/>
        <v>0</v>
      </c>
      <c r="S152" s="150">
        <f t="shared" si="123"/>
        <v>0</v>
      </c>
      <c r="T152" s="150" t="e">
        <f t="shared" si="109"/>
        <v>#DIV/0!</v>
      </c>
      <c r="U152" s="88">
        <f t="shared" si="110"/>
        <v>0</v>
      </c>
      <c r="V152" s="145"/>
      <c r="W152" s="90"/>
      <c r="X152" s="91">
        <f t="shared" si="111"/>
        <v>0</v>
      </c>
      <c r="Y152" s="90"/>
      <c r="Z152" s="70"/>
      <c r="AA152" s="70"/>
      <c r="AB152" s="70"/>
      <c r="AC152" s="70"/>
      <c r="AD152" s="70"/>
      <c r="AE152" s="70"/>
    </row>
    <row r="153" spans="1:31" ht="33.75" customHeight="1">
      <c r="A153" s="146" t="s">
        <v>50</v>
      </c>
      <c r="B153" s="163">
        <f t="shared" ref="B153:H153" si="124">SUM(B125,B97,B69,B41,B13)</f>
        <v>0</v>
      </c>
      <c r="C153" s="164">
        <f t="shared" si="124"/>
        <v>0</v>
      </c>
      <c r="D153" s="164">
        <f t="shared" si="124"/>
        <v>0</v>
      </c>
      <c r="E153" s="165">
        <f t="shared" si="124"/>
        <v>0</v>
      </c>
      <c r="F153" s="167">
        <f t="shared" si="124"/>
        <v>0</v>
      </c>
      <c r="G153" s="165">
        <f t="shared" si="124"/>
        <v>0</v>
      </c>
      <c r="H153" s="165">
        <f t="shared" si="124"/>
        <v>0</v>
      </c>
      <c r="I153" s="141">
        <f t="shared" si="101"/>
        <v>0</v>
      </c>
      <c r="J153" s="147" t="e">
        <f t="shared" si="102"/>
        <v>#DIV/0!</v>
      </c>
      <c r="K153" s="147" t="e">
        <f t="shared" si="103"/>
        <v>#DIV/0!</v>
      </c>
      <c r="L153" s="148" t="e">
        <f t="shared" si="104"/>
        <v>#DIV/0!</v>
      </c>
      <c r="M153" s="84" t="e">
        <f t="shared" si="105"/>
        <v>#DIV/0!</v>
      </c>
      <c r="N153" s="147" t="e">
        <f t="shared" si="106"/>
        <v>#DIV/0!</v>
      </c>
      <c r="O153" s="149" t="e">
        <f t="shared" si="107"/>
        <v>#DIV/0!</v>
      </c>
      <c r="P153" s="168">
        <f t="shared" ref="P153:S153" si="125">SUM(P125,P97,P69,P41,P13)</f>
        <v>0</v>
      </c>
      <c r="Q153" s="150">
        <f t="shared" si="125"/>
        <v>0</v>
      </c>
      <c r="R153" s="150">
        <f t="shared" si="125"/>
        <v>0</v>
      </c>
      <c r="S153" s="150">
        <f t="shared" si="125"/>
        <v>0</v>
      </c>
      <c r="T153" s="150" t="e">
        <f t="shared" si="109"/>
        <v>#DIV/0!</v>
      </c>
      <c r="U153" s="88">
        <f t="shared" si="110"/>
        <v>0</v>
      </c>
      <c r="V153" s="145"/>
      <c r="W153" s="90"/>
      <c r="X153" s="91">
        <f t="shared" si="111"/>
        <v>0</v>
      </c>
      <c r="Y153" s="90"/>
      <c r="Z153" s="70"/>
      <c r="AA153" s="70"/>
      <c r="AB153" s="70"/>
      <c r="AC153" s="70"/>
      <c r="AD153" s="70"/>
      <c r="AE153" s="70"/>
    </row>
    <row r="154" spans="1:31" ht="33.75" customHeight="1">
      <c r="A154" s="146" t="s">
        <v>51</v>
      </c>
      <c r="B154" s="163">
        <f t="shared" ref="B154:H154" si="126">SUM(B126,B98,B70,B42,B14)</f>
        <v>0</v>
      </c>
      <c r="C154" s="164">
        <f t="shared" si="126"/>
        <v>0</v>
      </c>
      <c r="D154" s="164">
        <f t="shared" si="126"/>
        <v>0</v>
      </c>
      <c r="E154" s="165">
        <f t="shared" si="126"/>
        <v>0</v>
      </c>
      <c r="F154" s="167">
        <f t="shared" si="126"/>
        <v>0</v>
      </c>
      <c r="G154" s="165">
        <f t="shared" si="126"/>
        <v>0</v>
      </c>
      <c r="H154" s="165">
        <f t="shared" si="126"/>
        <v>0</v>
      </c>
      <c r="I154" s="141">
        <f t="shared" si="101"/>
        <v>0</v>
      </c>
      <c r="J154" s="147" t="e">
        <f t="shared" si="102"/>
        <v>#DIV/0!</v>
      </c>
      <c r="K154" s="147" t="e">
        <f t="shared" si="103"/>
        <v>#DIV/0!</v>
      </c>
      <c r="L154" s="148" t="e">
        <f t="shared" si="104"/>
        <v>#DIV/0!</v>
      </c>
      <c r="M154" s="84" t="e">
        <f t="shared" si="105"/>
        <v>#DIV/0!</v>
      </c>
      <c r="N154" s="147" t="e">
        <f t="shared" si="106"/>
        <v>#DIV/0!</v>
      </c>
      <c r="O154" s="149" t="e">
        <f t="shared" si="107"/>
        <v>#DIV/0!</v>
      </c>
      <c r="P154" s="168">
        <f t="shared" ref="P154:S154" si="127">SUM(P126,P98,P70,P42,P14)</f>
        <v>0</v>
      </c>
      <c r="Q154" s="150">
        <f t="shared" si="127"/>
        <v>0</v>
      </c>
      <c r="R154" s="150">
        <f t="shared" si="127"/>
        <v>0</v>
      </c>
      <c r="S154" s="150">
        <f t="shared" si="127"/>
        <v>0</v>
      </c>
      <c r="T154" s="150" t="e">
        <f t="shared" si="109"/>
        <v>#DIV/0!</v>
      </c>
      <c r="U154" s="88">
        <f t="shared" si="110"/>
        <v>0</v>
      </c>
      <c r="V154" s="145"/>
      <c r="W154" s="90"/>
      <c r="X154" s="91">
        <f t="shared" si="111"/>
        <v>0</v>
      </c>
      <c r="Y154" s="90"/>
      <c r="Z154" s="70"/>
      <c r="AA154" s="70"/>
      <c r="AB154" s="70"/>
      <c r="AC154" s="70"/>
      <c r="AD154" s="70"/>
      <c r="AE154" s="70"/>
    </row>
    <row r="155" spans="1:31" ht="33.75" customHeight="1">
      <c r="A155" s="146" t="s">
        <v>52</v>
      </c>
      <c r="B155" s="163">
        <f t="shared" ref="B155:H155" si="128">SUM(B127,B99,B71,B43,B15)</f>
        <v>0</v>
      </c>
      <c r="C155" s="164">
        <f t="shared" si="128"/>
        <v>0</v>
      </c>
      <c r="D155" s="164">
        <f t="shared" si="128"/>
        <v>0</v>
      </c>
      <c r="E155" s="165">
        <f t="shared" si="128"/>
        <v>0</v>
      </c>
      <c r="F155" s="167">
        <f t="shared" si="128"/>
        <v>0</v>
      </c>
      <c r="G155" s="165">
        <f t="shared" si="128"/>
        <v>0</v>
      </c>
      <c r="H155" s="165">
        <f t="shared" si="128"/>
        <v>0</v>
      </c>
      <c r="I155" s="141">
        <f t="shared" si="101"/>
        <v>0</v>
      </c>
      <c r="J155" s="147" t="e">
        <f t="shared" si="102"/>
        <v>#DIV/0!</v>
      </c>
      <c r="K155" s="147" t="e">
        <f t="shared" si="103"/>
        <v>#DIV/0!</v>
      </c>
      <c r="L155" s="148" t="e">
        <f t="shared" si="104"/>
        <v>#DIV/0!</v>
      </c>
      <c r="M155" s="84" t="e">
        <f t="shared" si="105"/>
        <v>#DIV/0!</v>
      </c>
      <c r="N155" s="147" t="e">
        <f t="shared" si="106"/>
        <v>#DIV/0!</v>
      </c>
      <c r="O155" s="149" t="e">
        <f t="shared" si="107"/>
        <v>#DIV/0!</v>
      </c>
      <c r="P155" s="168">
        <f t="shared" ref="P155:S155" si="129">SUM(P127,P99,P71,P43,P15)</f>
        <v>0</v>
      </c>
      <c r="Q155" s="150">
        <f t="shared" si="129"/>
        <v>0</v>
      </c>
      <c r="R155" s="150">
        <f t="shared" si="129"/>
        <v>0</v>
      </c>
      <c r="S155" s="150">
        <f t="shared" si="129"/>
        <v>0</v>
      </c>
      <c r="T155" s="150" t="e">
        <f t="shared" si="109"/>
        <v>#DIV/0!</v>
      </c>
      <c r="U155" s="88">
        <f t="shared" si="110"/>
        <v>0</v>
      </c>
      <c r="V155" s="145"/>
      <c r="W155" s="90"/>
      <c r="X155" s="91">
        <f t="shared" si="111"/>
        <v>0</v>
      </c>
      <c r="Y155" s="90"/>
      <c r="Z155" s="70"/>
      <c r="AA155" s="70"/>
      <c r="AB155" s="70"/>
      <c r="AC155" s="70"/>
      <c r="AD155" s="70"/>
      <c r="AE155" s="70"/>
    </row>
    <row r="156" spans="1:31" ht="33.75" customHeight="1">
      <c r="A156" s="146" t="s">
        <v>53</v>
      </c>
      <c r="B156" s="163">
        <f t="shared" ref="B156:H156" si="130">SUM(B128,B100,B72,B44,B16)</f>
        <v>0</v>
      </c>
      <c r="C156" s="164">
        <f t="shared" si="130"/>
        <v>0</v>
      </c>
      <c r="D156" s="164">
        <f t="shared" si="130"/>
        <v>0</v>
      </c>
      <c r="E156" s="165">
        <f t="shared" si="130"/>
        <v>0</v>
      </c>
      <c r="F156" s="165">
        <f t="shared" si="130"/>
        <v>0</v>
      </c>
      <c r="G156" s="165">
        <f t="shared" si="130"/>
        <v>0</v>
      </c>
      <c r="H156" s="165">
        <f t="shared" si="130"/>
        <v>0</v>
      </c>
      <c r="I156" s="141">
        <f t="shared" si="101"/>
        <v>0</v>
      </c>
      <c r="J156" s="147" t="e">
        <f t="shared" si="102"/>
        <v>#DIV/0!</v>
      </c>
      <c r="K156" s="147" t="e">
        <f t="shared" si="103"/>
        <v>#DIV/0!</v>
      </c>
      <c r="L156" s="148" t="e">
        <f t="shared" si="104"/>
        <v>#DIV/0!</v>
      </c>
      <c r="M156" s="84" t="e">
        <f t="shared" si="105"/>
        <v>#DIV/0!</v>
      </c>
      <c r="N156" s="147" t="e">
        <f t="shared" si="106"/>
        <v>#DIV/0!</v>
      </c>
      <c r="O156" s="149" t="e">
        <f t="shared" si="107"/>
        <v>#DIV/0!</v>
      </c>
      <c r="P156" s="168">
        <f t="shared" ref="P156:S156" si="131">SUM(P128,P100,P72,P44,P16)</f>
        <v>0</v>
      </c>
      <c r="Q156" s="169">
        <f t="shared" si="131"/>
        <v>0</v>
      </c>
      <c r="R156" s="150">
        <f t="shared" si="131"/>
        <v>0</v>
      </c>
      <c r="S156" s="150">
        <f t="shared" si="131"/>
        <v>0</v>
      </c>
      <c r="T156" s="150" t="e">
        <f t="shared" si="109"/>
        <v>#DIV/0!</v>
      </c>
      <c r="U156" s="88">
        <f t="shared" si="110"/>
        <v>0</v>
      </c>
      <c r="V156" s="145"/>
      <c r="W156" s="90"/>
      <c r="X156" s="91">
        <f t="shared" si="111"/>
        <v>0</v>
      </c>
      <c r="Y156" s="90"/>
      <c r="Z156" s="70"/>
      <c r="AA156" s="70"/>
      <c r="AB156" s="70"/>
      <c r="AC156" s="70"/>
      <c r="AD156" s="70"/>
      <c r="AE156" s="70"/>
    </row>
    <row r="157" spans="1:31" ht="33.75" customHeight="1">
      <c r="A157" s="151" t="s">
        <v>54</v>
      </c>
      <c r="B157" s="152">
        <f t="shared" ref="B157:H157" si="132">SUM(B146:B156)</f>
        <v>0</v>
      </c>
      <c r="C157" s="152">
        <f t="shared" si="132"/>
        <v>0</v>
      </c>
      <c r="D157" s="152">
        <f t="shared" si="132"/>
        <v>0</v>
      </c>
      <c r="E157" s="147">
        <f t="shared" si="132"/>
        <v>0</v>
      </c>
      <c r="F157" s="147">
        <f t="shared" si="132"/>
        <v>0</v>
      </c>
      <c r="G157" s="147">
        <f t="shared" si="132"/>
        <v>0</v>
      </c>
      <c r="H157" s="147">
        <f t="shared" si="132"/>
        <v>0</v>
      </c>
      <c r="I157" s="153">
        <f>SUM(F157,G157-H157)</f>
        <v>0</v>
      </c>
      <c r="J157" s="147" t="e">
        <f t="shared" si="102"/>
        <v>#DIV/0!</v>
      </c>
      <c r="K157" s="147" t="e">
        <f t="shared" si="103"/>
        <v>#DIV/0!</v>
      </c>
      <c r="L157" s="154" t="e">
        <f t="shared" si="104"/>
        <v>#DIV/0!</v>
      </c>
      <c r="M157" s="96" t="e">
        <f t="shared" si="105"/>
        <v>#DIV/0!</v>
      </c>
      <c r="N157" s="147" t="e">
        <f t="shared" si="106"/>
        <v>#DIV/0!</v>
      </c>
      <c r="O157" s="149" t="e">
        <f t="shared" si="107"/>
        <v>#DIV/0!</v>
      </c>
      <c r="P157" s="153">
        <f t="shared" ref="P157:S157" si="133">SUM(P146:P156)</f>
        <v>0</v>
      </c>
      <c r="Q157" s="153">
        <f t="shared" si="133"/>
        <v>0</v>
      </c>
      <c r="R157" s="153">
        <f t="shared" si="133"/>
        <v>0</v>
      </c>
      <c r="S157" s="153">
        <f t="shared" si="133"/>
        <v>0</v>
      </c>
      <c r="T157" s="155" t="e">
        <f t="shared" si="109"/>
        <v>#DIV/0!</v>
      </c>
      <c r="U157" s="88">
        <f t="shared" si="110"/>
        <v>0</v>
      </c>
      <c r="V157" s="145"/>
      <c r="W157" s="106"/>
      <c r="X157" s="107">
        <f t="shared" si="111"/>
        <v>0</v>
      </c>
      <c r="Y157" s="106"/>
      <c r="Z157" s="70"/>
      <c r="AA157" s="70"/>
      <c r="AB157" s="70"/>
      <c r="AC157" s="70"/>
      <c r="AD157" s="70"/>
      <c r="AE157" s="70"/>
    </row>
    <row r="158" spans="1:31" ht="33.75" customHeight="1">
      <c r="A158" s="146" t="s">
        <v>55</v>
      </c>
      <c r="B158" s="170">
        <f t="shared" ref="B158:H158" si="134">SUM(B130,B102,B74,B46,B18)</f>
        <v>0</v>
      </c>
      <c r="C158" s="171">
        <f t="shared" si="134"/>
        <v>0</v>
      </c>
      <c r="D158" s="171">
        <f t="shared" si="134"/>
        <v>0</v>
      </c>
      <c r="E158" s="172">
        <f t="shared" si="134"/>
        <v>0</v>
      </c>
      <c r="F158" s="173">
        <f t="shared" si="134"/>
        <v>0</v>
      </c>
      <c r="G158" s="172">
        <f t="shared" si="134"/>
        <v>0</v>
      </c>
      <c r="H158" s="172">
        <f t="shared" si="134"/>
        <v>0</v>
      </c>
      <c r="I158" s="141">
        <f t="shared" ref="I158:I164" si="135">F158+G158-H158</f>
        <v>0</v>
      </c>
      <c r="J158" s="147" t="e">
        <f t="shared" si="102"/>
        <v>#DIV/0!</v>
      </c>
      <c r="K158" s="147" t="e">
        <f t="shared" si="103"/>
        <v>#DIV/0!</v>
      </c>
      <c r="L158" s="148" t="e">
        <f t="shared" si="104"/>
        <v>#DIV/0!</v>
      </c>
      <c r="M158" s="108" t="e">
        <f t="shared" si="105"/>
        <v>#DIV/0!</v>
      </c>
      <c r="N158" s="147" t="e">
        <f t="shared" si="106"/>
        <v>#DIV/0!</v>
      </c>
      <c r="O158" s="149" t="e">
        <f t="shared" si="107"/>
        <v>#DIV/0!</v>
      </c>
      <c r="P158" s="150">
        <f t="shared" ref="P158:S158" si="136">SUM(P130,P102,P74,P46,P18)</f>
        <v>0</v>
      </c>
      <c r="Q158" s="150">
        <f t="shared" si="136"/>
        <v>0</v>
      </c>
      <c r="R158" s="150">
        <f t="shared" si="136"/>
        <v>0</v>
      </c>
      <c r="S158" s="150">
        <f t="shared" si="136"/>
        <v>0</v>
      </c>
      <c r="T158" s="150" t="e">
        <f t="shared" si="109"/>
        <v>#DIV/0!</v>
      </c>
      <c r="U158" s="88">
        <f t="shared" si="110"/>
        <v>0</v>
      </c>
      <c r="V158" s="145"/>
      <c r="W158" s="90"/>
      <c r="X158" s="91">
        <f t="shared" si="111"/>
        <v>0</v>
      </c>
      <c r="Y158" s="90"/>
      <c r="Z158" s="70"/>
      <c r="AA158" s="70"/>
      <c r="AB158" s="70"/>
      <c r="AC158" s="70"/>
      <c r="AD158" s="70"/>
      <c r="AE158" s="70"/>
    </row>
    <row r="159" spans="1:31" ht="33.75" customHeight="1">
      <c r="A159" s="146" t="s">
        <v>56</v>
      </c>
      <c r="B159" s="163">
        <f t="shared" ref="B159:H159" si="137">SUM(B131,B103,B75,B47,B19)</f>
        <v>0</v>
      </c>
      <c r="C159" s="164">
        <f t="shared" si="137"/>
        <v>0</v>
      </c>
      <c r="D159" s="164">
        <f t="shared" si="137"/>
        <v>0</v>
      </c>
      <c r="E159" s="165">
        <f t="shared" si="137"/>
        <v>0</v>
      </c>
      <c r="F159" s="167">
        <f t="shared" si="137"/>
        <v>0</v>
      </c>
      <c r="G159" s="165">
        <f t="shared" si="137"/>
        <v>0</v>
      </c>
      <c r="H159" s="165">
        <f t="shared" si="137"/>
        <v>0</v>
      </c>
      <c r="I159" s="141">
        <f t="shared" si="135"/>
        <v>0</v>
      </c>
      <c r="J159" s="147" t="e">
        <f t="shared" si="102"/>
        <v>#DIV/0!</v>
      </c>
      <c r="K159" s="147" t="e">
        <f t="shared" si="103"/>
        <v>#DIV/0!</v>
      </c>
      <c r="L159" s="148" t="e">
        <f t="shared" si="104"/>
        <v>#DIV/0!</v>
      </c>
      <c r="M159" s="84" t="e">
        <f t="shared" si="105"/>
        <v>#DIV/0!</v>
      </c>
      <c r="N159" s="147" t="e">
        <f t="shared" si="106"/>
        <v>#DIV/0!</v>
      </c>
      <c r="O159" s="149" t="e">
        <f t="shared" si="107"/>
        <v>#DIV/0!</v>
      </c>
      <c r="P159" s="150">
        <f t="shared" ref="P159:S159" si="138">SUM(P131,P103,P75,P47,P19)</f>
        <v>0</v>
      </c>
      <c r="Q159" s="150">
        <f t="shared" si="138"/>
        <v>0</v>
      </c>
      <c r="R159" s="150">
        <f t="shared" si="138"/>
        <v>0</v>
      </c>
      <c r="S159" s="150">
        <f t="shared" si="138"/>
        <v>0</v>
      </c>
      <c r="T159" s="150" t="e">
        <f t="shared" si="109"/>
        <v>#DIV/0!</v>
      </c>
      <c r="U159" s="88">
        <f t="shared" si="110"/>
        <v>0</v>
      </c>
      <c r="V159" s="145"/>
      <c r="W159" s="90"/>
      <c r="X159" s="91">
        <f t="shared" si="111"/>
        <v>0</v>
      </c>
      <c r="Y159" s="90"/>
      <c r="Z159" s="70"/>
      <c r="AA159" s="70"/>
      <c r="AB159" s="70"/>
      <c r="AC159" s="70"/>
      <c r="AD159" s="70"/>
      <c r="AE159" s="70"/>
    </row>
    <row r="160" spans="1:31" ht="33.75" customHeight="1">
      <c r="A160" s="146" t="s">
        <v>57</v>
      </c>
      <c r="B160" s="163">
        <f t="shared" ref="B160:H160" si="139">SUM(B132,B104,B76,B48,B20)</f>
        <v>0</v>
      </c>
      <c r="C160" s="164">
        <f t="shared" si="139"/>
        <v>0</v>
      </c>
      <c r="D160" s="164">
        <f t="shared" si="139"/>
        <v>0</v>
      </c>
      <c r="E160" s="165">
        <f t="shared" si="139"/>
        <v>0</v>
      </c>
      <c r="F160" s="167">
        <f t="shared" si="139"/>
        <v>0</v>
      </c>
      <c r="G160" s="165">
        <f t="shared" si="139"/>
        <v>0</v>
      </c>
      <c r="H160" s="165">
        <f t="shared" si="139"/>
        <v>0</v>
      </c>
      <c r="I160" s="141">
        <f t="shared" si="135"/>
        <v>0</v>
      </c>
      <c r="J160" s="147" t="e">
        <f t="shared" si="102"/>
        <v>#DIV/0!</v>
      </c>
      <c r="K160" s="147" t="e">
        <f t="shared" si="103"/>
        <v>#DIV/0!</v>
      </c>
      <c r="L160" s="148" t="e">
        <f t="shared" si="104"/>
        <v>#DIV/0!</v>
      </c>
      <c r="M160" s="84" t="e">
        <f t="shared" si="105"/>
        <v>#DIV/0!</v>
      </c>
      <c r="N160" s="147" t="e">
        <f t="shared" si="106"/>
        <v>#DIV/0!</v>
      </c>
      <c r="O160" s="149" t="e">
        <f t="shared" si="107"/>
        <v>#DIV/0!</v>
      </c>
      <c r="P160" s="150">
        <f t="shared" ref="P160:S160" si="140">SUM(P132,P104,P76,P48,P20)</f>
        <v>0</v>
      </c>
      <c r="Q160" s="150">
        <f t="shared" si="140"/>
        <v>0</v>
      </c>
      <c r="R160" s="150">
        <f t="shared" si="140"/>
        <v>0</v>
      </c>
      <c r="S160" s="150">
        <f t="shared" si="140"/>
        <v>0</v>
      </c>
      <c r="T160" s="150" t="e">
        <f t="shared" si="109"/>
        <v>#DIV/0!</v>
      </c>
      <c r="U160" s="88">
        <f t="shared" si="110"/>
        <v>0</v>
      </c>
      <c r="V160" s="145"/>
      <c r="W160" s="90"/>
      <c r="X160" s="91">
        <f t="shared" si="111"/>
        <v>0</v>
      </c>
      <c r="Y160" s="90"/>
      <c r="Z160" s="70"/>
      <c r="AA160" s="70"/>
      <c r="AB160" s="70"/>
      <c r="AC160" s="70"/>
      <c r="AD160" s="70"/>
      <c r="AE160" s="70"/>
    </row>
    <row r="161" spans="1:31" ht="33.75" customHeight="1">
      <c r="A161" s="146" t="s">
        <v>58</v>
      </c>
      <c r="B161" s="163">
        <f t="shared" ref="B161:H161" si="141">SUM(B133,B105,B77,B49,B21)</f>
        <v>0</v>
      </c>
      <c r="C161" s="164">
        <f t="shared" si="141"/>
        <v>0</v>
      </c>
      <c r="D161" s="164">
        <f t="shared" si="141"/>
        <v>0</v>
      </c>
      <c r="E161" s="165">
        <f t="shared" si="141"/>
        <v>0</v>
      </c>
      <c r="F161" s="167">
        <f t="shared" si="141"/>
        <v>0</v>
      </c>
      <c r="G161" s="165">
        <f t="shared" si="141"/>
        <v>0</v>
      </c>
      <c r="H161" s="165">
        <f t="shared" si="141"/>
        <v>0</v>
      </c>
      <c r="I161" s="141">
        <f t="shared" si="135"/>
        <v>0</v>
      </c>
      <c r="J161" s="147" t="e">
        <f t="shared" si="102"/>
        <v>#DIV/0!</v>
      </c>
      <c r="K161" s="147" t="e">
        <f t="shared" si="103"/>
        <v>#DIV/0!</v>
      </c>
      <c r="L161" s="148" t="e">
        <f t="shared" si="104"/>
        <v>#DIV/0!</v>
      </c>
      <c r="M161" s="84" t="e">
        <f t="shared" si="105"/>
        <v>#DIV/0!</v>
      </c>
      <c r="N161" s="147" t="e">
        <f t="shared" si="106"/>
        <v>#DIV/0!</v>
      </c>
      <c r="O161" s="149" t="e">
        <f t="shared" si="107"/>
        <v>#DIV/0!</v>
      </c>
      <c r="P161" s="150">
        <f t="shared" ref="P161:S161" si="142">SUM(P133,P105,P77,P49,P21)</f>
        <v>0</v>
      </c>
      <c r="Q161" s="150">
        <f t="shared" si="142"/>
        <v>0</v>
      </c>
      <c r="R161" s="150">
        <f t="shared" si="142"/>
        <v>0</v>
      </c>
      <c r="S161" s="150">
        <f t="shared" si="142"/>
        <v>0</v>
      </c>
      <c r="T161" s="150" t="e">
        <f t="shared" si="109"/>
        <v>#DIV/0!</v>
      </c>
      <c r="U161" s="88">
        <f t="shared" si="110"/>
        <v>0</v>
      </c>
      <c r="V161" s="145"/>
      <c r="W161" s="90"/>
      <c r="X161" s="91">
        <f t="shared" si="111"/>
        <v>0</v>
      </c>
      <c r="Y161" s="90"/>
      <c r="Z161" s="70"/>
      <c r="AA161" s="70"/>
      <c r="AB161" s="70"/>
      <c r="AC161" s="70"/>
      <c r="AD161" s="70"/>
      <c r="AE161" s="70"/>
    </row>
    <row r="162" spans="1:31" ht="33.75" customHeight="1">
      <c r="A162" s="146" t="s">
        <v>59</v>
      </c>
      <c r="B162" s="163">
        <f t="shared" ref="B162:H162" si="143">SUM(B134,B106,B78,B50,B22)</f>
        <v>0</v>
      </c>
      <c r="C162" s="164">
        <f t="shared" si="143"/>
        <v>0</v>
      </c>
      <c r="D162" s="164">
        <f t="shared" si="143"/>
        <v>0</v>
      </c>
      <c r="E162" s="165">
        <f t="shared" si="143"/>
        <v>0</v>
      </c>
      <c r="F162" s="167">
        <f t="shared" si="143"/>
        <v>0</v>
      </c>
      <c r="G162" s="165">
        <f t="shared" si="143"/>
        <v>0</v>
      </c>
      <c r="H162" s="165">
        <f t="shared" si="143"/>
        <v>0</v>
      </c>
      <c r="I162" s="141">
        <f t="shared" si="135"/>
        <v>0</v>
      </c>
      <c r="J162" s="147" t="e">
        <f t="shared" si="102"/>
        <v>#DIV/0!</v>
      </c>
      <c r="K162" s="147" t="e">
        <f t="shared" si="103"/>
        <v>#DIV/0!</v>
      </c>
      <c r="L162" s="148" t="e">
        <f t="shared" si="104"/>
        <v>#DIV/0!</v>
      </c>
      <c r="M162" s="84" t="e">
        <f t="shared" si="105"/>
        <v>#DIV/0!</v>
      </c>
      <c r="N162" s="147" t="e">
        <f t="shared" si="106"/>
        <v>#DIV/0!</v>
      </c>
      <c r="O162" s="149" t="e">
        <f t="shared" si="107"/>
        <v>#DIV/0!</v>
      </c>
      <c r="P162" s="150">
        <f t="shared" ref="P162:S162" si="144">SUM(P134,P106,P78,P50,P22)</f>
        <v>0</v>
      </c>
      <c r="Q162" s="150">
        <f t="shared" si="144"/>
        <v>0</v>
      </c>
      <c r="R162" s="150">
        <f t="shared" si="144"/>
        <v>0</v>
      </c>
      <c r="S162" s="150">
        <f t="shared" si="144"/>
        <v>0</v>
      </c>
      <c r="T162" s="150" t="e">
        <f t="shared" si="109"/>
        <v>#DIV/0!</v>
      </c>
      <c r="U162" s="88">
        <f t="shared" si="110"/>
        <v>0</v>
      </c>
      <c r="V162" s="145"/>
      <c r="W162" s="90"/>
      <c r="X162" s="91">
        <f t="shared" si="111"/>
        <v>0</v>
      </c>
      <c r="Y162" s="90"/>
      <c r="Z162" s="70"/>
      <c r="AA162" s="70"/>
      <c r="AB162" s="70"/>
      <c r="AC162" s="70"/>
      <c r="AD162" s="70"/>
      <c r="AE162" s="70"/>
    </row>
    <row r="163" spans="1:31" ht="33.75" customHeight="1">
      <c r="A163" s="146" t="s">
        <v>60</v>
      </c>
      <c r="B163" s="163">
        <f t="shared" ref="B163:H163" si="145">SUM(B135,B107,B79,B51,B23)</f>
        <v>0</v>
      </c>
      <c r="C163" s="164">
        <f t="shared" si="145"/>
        <v>0</v>
      </c>
      <c r="D163" s="164">
        <f t="shared" si="145"/>
        <v>0</v>
      </c>
      <c r="E163" s="165">
        <f t="shared" si="145"/>
        <v>0</v>
      </c>
      <c r="F163" s="167">
        <f t="shared" si="145"/>
        <v>0</v>
      </c>
      <c r="G163" s="165">
        <f t="shared" si="145"/>
        <v>0</v>
      </c>
      <c r="H163" s="165">
        <f t="shared" si="145"/>
        <v>0</v>
      </c>
      <c r="I163" s="141">
        <f t="shared" si="135"/>
        <v>0</v>
      </c>
      <c r="J163" s="147" t="e">
        <f t="shared" si="102"/>
        <v>#DIV/0!</v>
      </c>
      <c r="K163" s="147" t="e">
        <f t="shared" si="103"/>
        <v>#DIV/0!</v>
      </c>
      <c r="L163" s="148" t="e">
        <f t="shared" si="104"/>
        <v>#DIV/0!</v>
      </c>
      <c r="M163" s="84" t="e">
        <f t="shared" si="105"/>
        <v>#DIV/0!</v>
      </c>
      <c r="N163" s="147" t="e">
        <f t="shared" si="106"/>
        <v>#DIV/0!</v>
      </c>
      <c r="O163" s="149" t="e">
        <f t="shared" si="107"/>
        <v>#DIV/0!</v>
      </c>
      <c r="P163" s="168">
        <f t="shared" ref="P163:S163" si="146">SUM(P135,P107,P79,P51,P23)</f>
        <v>0</v>
      </c>
      <c r="Q163" s="150">
        <f t="shared" si="146"/>
        <v>0</v>
      </c>
      <c r="R163" s="150">
        <f t="shared" si="146"/>
        <v>0</v>
      </c>
      <c r="S163" s="150">
        <f t="shared" si="146"/>
        <v>0</v>
      </c>
      <c r="T163" s="150" t="e">
        <f t="shared" si="109"/>
        <v>#DIV/0!</v>
      </c>
      <c r="U163" s="88">
        <f t="shared" si="110"/>
        <v>0</v>
      </c>
      <c r="V163" s="145"/>
      <c r="W163" s="90"/>
      <c r="X163" s="91">
        <f t="shared" si="111"/>
        <v>0</v>
      </c>
      <c r="Y163" s="90"/>
      <c r="Z163" s="70"/>
      <c r="AA163" s="70"/>
      <c r="AB163" s="70"/>
      <c r="AC163" s="70"/>
      <c r="AD163" s="70"/>
      <c r="AE163" s="70"/>
    </row>
    <row r="164" spans="1:31" ht="33.75" customHeight="1">
      <c r="A164" s="146" t="s">
        <v>61</v>
      </c>
      <c r="B164" s="163">
        <f t="shared" ref="B164:H164" si="147">SUM(B136,B108,B80,B52,B24)</f>
        <v>0</v>
      </c>
      <c r="C164" s="164">
        <f t="shared" si="147"/>
        <v>0</v>
      </c>
      <c r="D164" s="164">
        <f t="shared" si="147"/>
        <v>0</v>
      </c>
      <c r="E164" s="165">
        <f t="shared" si="147"/>
        <v>0</v>
      </c>
      <c r="F164" s="165">
        <f t="shared" si="147"/>
        <v>0</v>
      </c>
      <c r="G164" s="165">
        <f t="shared" si="147"/>
        <v>0</v>
      </c>
      <c r="H164" s="165">
        <f t="shared" si="147"/>
        <v>0</v>
      </c>
      <c r="I164" s="141">
        <f t="shared" si="135"/>
        <v>0</v>
      </c>
      <c r="J164" s="147" t="e">
        <f t="shared" si="102"/>
        <v>#DIV/0!</v>
      </c>
      <c r="K164" s="147" t="e">
        <f t="shared" si="103"/>
        <v>#DIV/0!</v>
      </c>
      <c r="L164" s="148" t="e">
        <f t="shared" si="104"/>
        <v>#DIV/0!</v>
      </c>
      <c r="M164" s="84" t="e">
        <f t="shared" si="105"/>
        <v>#DIV/0!</v>
      </c>
      <c r="N164" s="147" t="e">
        <f t="shared" si="106"/>
        <v>#DIV/0!</v>
      </c>
      <c r="O164" s="149" t="e">
        <f t="shared" si="107"/>
        <v>#DIV/0!</v>
      </c>
      <c r="P164" s="168">
        <f t="shared" ref="P164:S164" si="148">SUM(P136,P108,P80,P52,P24)</f>
        <v>0</v>
      </c>
      <c r="Q164" s="150">
        <f t="shared" si="148"/>
        <v>0</v>
      </c>
      <c r="R164" s="150">
        <f t="shared" si="148"/>
        <v>0</v>
      </c>
      <c r="S164" s="150">
        <f t="shared" si="148"/>
        <v>0</v>
      </c>
      <c r="T164" s="150" t="e">
        <f t="shared" si="109"/>
        <v>#DIV/0!</v>
      </c>
      <c r="U164" s="88">
        <f t="shared" si="110"/>
        <v>0</v>
      </c>
      <c r="V164" s="145"/>
      <c r="W164" s="90"/>
      <c r="X164" s="91">
        <f t="shared" si="111"/>
        <v>0</v>
      </c>
      <c r="Y164" s="90"/>
      <c r="Z164" s="70"/>
      <c r="AA164" s="70"/>
      <c r="AB164" s="70"/>
      <c r="AC164" s="70"/>
      <c r="AD164" s="70"/>
      <c r="AE164" s="70"/>
    </row>
    <row r="165" spans="1:31" ht="33.75" customHeight="1">
      <c r="A165" s="151" t="s">
        <v>62</v>
      </c>
      <c r="B165" s="152">
        <f t="shared" ref="B165:H165" si="149">SUM(B158:B164)</f>
        <v>0</v>
      </c>
      <c r="C165" s="152">
        <f t="shared" si="149"/>
        <v>0</v>
      </c>
      <c r="D165" s="152">
        <f t="shared" si="149"/>
        <v>0</v>
      </c>
      <c r="E165" s="147">
        <f t="shared" si="149"/>
        <v>0</v>
      </c>
      <c r="F165" s="147">
        <f t="shared" si="149"/>
        <v>0</v>
      </c>
      <c r="G165" s="147">
        <f t="shared" si="149"/>
        <v>0</v>
      </c>
      <c r="H165" s="147">
        <f t="shared" si="149"/>
        <v>0</v>
      </c>
      <c r="I165" s="153">
        <f>SUM(F165,G165-H165)</f>
        <v>0</v>
      </c>
      <c r="J165" s="147" t="e">
        <f t="shared" si="102"/>
        <v>#DIV/0!</v>
      </c>
      <c r="K165" s="147" t="e">
        <f t="shared" si="103"/>
        <v>#DIV/0!</v>
      </c>
      <c r="L165" s="154" t="e">
        <f t="shared" si="104"/>
        <v>#DIV/0!</v>
      </c>
      <c r="M165" s="96" t="e">
        <f t="shared" si="105"/>
        <v>#DIV/0!</v>
      </c>
      <c r="N165" s="147" t="e">
        <f t="shared" si="106"/>
        <v>#DIV/0!</v>
      </c>
      <c r="O165" s="149" t="e">
        <f t="shared" si="107"/>
        <v>#DIV/0!</v>
      </c>
      <c r="P165" s="153">
        <f t="shared" ref="P165:S165" si="150">SUM(P158:P164)</f>
        <v>0</v>
      </c>
      <c r="Q165" s="153">
        <f t="shared" si="150"/>
        <v>0</v>
      </c>
      <c r="R165" s="153">
        <f t="shared" si="150"/>
        <v>0</v>
      </c>
      <c r="S165" s="153">
        <f t="shared" si="150"/>
        <v>0</v>
      </c>
      <c r="T165" s="155" t="e">
        <f t="shared" si="109"/>
        <v>#DIV/0!</v>
      </c>
      <c r="U165" s="88">
        <f t="shared" si="110"/>
        <v>0</v>
      </c>
      <c r="V165" s="145"/>
      <c r="W165" s="106"/>
      <c r="X165" s="107">
        <f t="shared" si="111"/>
        <v>0</v>
      </c>
      <c r="Y165" s="106"/>
      <c r="Z165" s="70"/>
      <c r="AA165" s="70"/>
      <c r="AB165" s="70"/>
      <c r="AC165" s="70"/>
      <c r="AD165" s="70"/>
      <c r="AE165" s="70"/>
    </row>
    <row r="166" spans="1:31" ht="33.75" customHeight="1">
      <c r="A166" s="146" t="s">
        <v>63</v>
      </c>
      <c r="B166" s="156"/>
      <c r="C166" s="156"/>
      <c r="D166" s="156"/>
      <c r="E166" s="174"/>
      <c r="F166" s="174"/>
      <c r="G166" s="174">
        <f t="shared" ref="G166:H166" si="151">SUM(G138,G110,G82,G54,G26)</f>
        <v>0</v>
      </c>
      <c r="H166" s="174">
        <f t="shared" si="151"/>
        <v>0</v>
      </c>
      <c r="I166" s="157"/>
      <c r="J166" s="147"/>
      <c r="K166" s="147"/>
      <c r="L166" s="148"/>
      <c r="M166" s="96"/>
      <c r="N166" s="147"/>
      <c r="O166" s="149"/>
      <c r="P166" s="157"/>
      <c r="Q166" s="168"/>
      <c r="R166" s="150">
        <f t="shared" ref="R166:S166" si="152">SUM(R138,R110,R82,R54,R26)</f>
        <v>0</v>
      </c>
      <c r="S166" s="150">
        <f t="shared" si="152"/>
        <v>0</v>
      </c>
      <c r="T166" s="150"/>
      <c r="U166" s="88"/>
      <c r="V166" s="113"/>
      <c r="W166" s="90"/>
      <c r="X166" s="91"/>
      <c r="Y166" s="90"/>
      <c r="Z166" s="70"/>
      <c r="AA166" s="70"/>
      <c r="AB166" s="70"/>
      <c r="AC166" s="70"/>
      <c r="AD166" s="70"/>
      <c r="AE166" s="70"/>
    </row>
    <row r="167" spans="1:31" ht="33.75" customHeight="1">
      <c r="A167" s="101" t="s">
        <v>64</v>
      </c>
      <c r="B167" s="102">
        <f t="shared" ref="B167:F167" si="153">B157+B165+B166</f>
        <v>0</v>
      </c>
      <c r="C167" s="102">
        <f t="shared" si="153"/>
        <v>0</v>
      </c>
      <c r="D167" s="102">
        <f t="shared" si="153"/>
        <v>0</v>
      </c>
      <c r="E167" s="96">
        <f t="shared" si="153"/>
        <v>0</v>
      </c>
      <c r="F167" s="96">
        <f t="shared" si="153"/>
        <v>0</v>
      </c>
      <c r="G167" s="96">
        <f t="shared" ref="G167:I167" si="154">G165+G166+G157</f>
        <v>0</v>
      </c>
      <c r="H167" s="96">
        <f t="shared" si="154"/>
        <v>0</v>
      </c>
      <c r="I167" s="96">
        <f t="shared" si="154"/>
        <v>0</v>
      </c>
      <c r="J167" s="96" t="e">
        <f>D167/C167*100</f>
        <v>#DIV/0!</v>
      </c>
      <c r="K167" s="96" t="e">
        <f>H167/G167*100</f>
        <v>#DIV/0!</v>
      </c>
      <c r="L167" s="104" t="e">
        <f>I167/G167</f>
        <v>#DIV/0!</v>
      </c>
      <c r="M167" s="96" t="e">
        <f>F167/V167</f>
        <v>#DIV/0!</v>
      </c>
      <c r="N167" s="96" t="e">
        <f>SUM(G167/E167)/10</f>
        <v>#DIV/0!</v>
      </c>
      <c r="O167" s="98" t="e">
        <f>ROUND((E167*1000000)/D167,0)</f>
        <v>#DIV/0!</v>
      </c>
      <c r="P167" s="96">
        <f>P157+P165+P166</f>
        <v>0</v>
      </c>
      <c r="Q167" s="96">
        <f t="shared" ref="Q167:S167" si="155">Q165+Q166+Q157</f>
        <v>0</v>
      </c>
      <c r="R167" s="96">
        <f t="shared" si="155"/>
        <v>0</v>
      </c>
      <c r="S167" s="96">
        <f t="shared" si="155"/>
        <v>0</v>
      </c>
      <c r="T167" s="105" t="e">
        <f>S167/R167*100</f>
        <v>#DIV/0!</v>
      </c>
      <c r="U167" s="88">
        <f>R167-S167</f>
        <v>0</v>
      </c>
      <c r="V167" s="175"/>
      <c r="W167" s="106"/>
      <c r="X167" s="107">
        <f>Q167+R167-S167-I167</f>
        <v>0</v>
      </c>
      <c r="Y167" s="106"/>
      <c r="Z167" s="70"/>
      <c r="AA167" s="70"/>
      <c r="AB167" s="70"/>
      <c r="AC167" s="70"/>
      <c r="AD167" s="70"/>
      <c r="AE167" s="70"/>
    </row>
    <row r="168" spans="1:31" ht="15.75" customHeight="1">
      <c r="A168" s="176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77"/>
      <c r="V168" s="178"/>
      <c r="W168" s="179"/>
      <c r="X168" s="179"/>
      <c r="Y168" s="179"/>
      <c r="Z168" s="179"/>
      <c r="AA168" s="179"/>
      <c r="AB168" s="179"/>
      <c r="AC168" s="179"/>
      <c r="AD168" s="179"/>
      <c r="AE168" s="179"/>
    </row>
    <row r="169" spans="1:31" ht="15.75" customHeight="1">
      <c r="A169" s="176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77"/>
      <c r="V169" s="178"/>
      <c r="W169" s="179"/>
      <c r="X169" s="179"/>
      <c r="Y169" s="179"/>
      <c r="Z169" s="179"/>
      <c r="AA169" s="179"/>
      <c r="AB169" s="179"/>
      <c r="AC169" s="179"/>
      <c r="AD169" s="179"/>
      <c r="AE169" s="179"/>
    </row>
    <row r="170" spans="1:31" ht="15.75" customHeight="1">
      <c r="A170" s="176"/>
      <c r="B170" s="128"/>
      <c r="C170" s="128"/>
      <c r="D170" s="128"/>
      <c r="E170" s="128"/>
      <c r="F170" s="128"/>
      <c r="G170" s="128"/>
      <c r="H170" s="128"/>
      <c r="I170" s="128"/>
      <c r="J170" s="128"/>
      <c r="K170" s="96"/>
      <c r="L170" s="128"/>
      <c r="M170" s="128"/>
      <c r="N170" s="128"/>
      <c r="O170" s="128"/>
      <c r="P170" s="128"/>
      <c r="Q170" s="128"/>
      <c r="R170" s="128"/>
      <c r="S170" s="128"/>
      <c r="T170" s="128"/>
      <c r="U170" s="177"/>
      <c r="V170" s="178"/>
      <c r="W170" s="179"/>
      <c r="X170" s="179"/>
      <c r="Y170" s="179"/>
      <c r="Z170" s="179"/>
      <c r="AA170" s="179"/>
      <c r="AB170" s="179"/>
      <c r="AC170" s="179"/>
      <c r="AD170" s="179"/>
      <c r="AE170" s="179"/>
    </row>
    <row r="171" spans="1:31" ht="15.75" customHeight="1">
      <c r="A171" s="176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77"/>
      <c r="V171" s="178"/>
      <c r="W171" s="179"/>
      <c r="X171" s="179"/>
      <c r="Y171" s="179"/>
      <c r="Z171" s="179"/>
      <c r="AA171" s="179"/>
      <c r="AB171" s="179"/>
      <c r="AC171" s="179"/>
      <c r="AD171" s="179"/>
      <c r="AE171" s="179"/>
    </row>
    <row r="172" spans="1:31" ht="15.75" customHeight="1">
      <c r="A172" s="176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77"/>
      <c r="V172" s="178"/>
      <c r="W172" s="179"/>
      <c r="X172" s="179"/>
      <c r="Y172" s="179"/>
      <c r="Z172" s="179"/>
      <c r="AA172" s="179"/>
      <c r="AB172" s="179"/>
      <c r="AC172" s="179"/>
      <c r="AD172" s="179"/>
      <c r="AE172" s="179"/>
    </row>
    <row r="173" spans="1:31" ht="15.75" customHeight="1">
      <c r="A173" s="176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77"/>
      <c r="V173" s="178"/>
      <c r="W173" s="179"/>
      <c r="X173" s="179"/>
      <c r="Y173" s="179"/>
      <c r="Z173" s="179"/>
      <c r="AA173" s="179"/>
      <c r="AB173" s="179"/>
      <c r="AC173" s="179"/>
      <c r="AD173" s="179"/>
      <c r="AE173" s="179"/>
    </row>
    <row r="174" spans="1:31" ht="15.75" customHeight="1">
      <c r="A174" s="176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77"/>
      <c r="V174" s="178"/>
      <c r="W174" s="179"/>
      <c r="X174" s="179"/>
      <c r="Y174" s="179"/>
      <c r="Z174" s="179"/>
      <c r="AA174" s="179"/>
      <c r="AB174" s="179"/>
      <c r="AC174" s="179"/>
      <c r="AD174" s="179"/>
      <c r="AE174" s="179"/>
    </row>
    <row r="175" spans="1:31" ht="15.75" customHeight="1">
      <c r="A175" s="176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77"/>
      <c r="V175" s="178"/>
      <c r="W175" s="179"/>
      <c r="X175" s="179"/>
      <c r="Y175" s="179"/>
      <c r="Z175" s="179"/>
      <c r="AA175" s="179"/>
      <c r="AB175" s="179"/>
      <c r="AC175" s="179"/>
      <c r="AD175" s="179"/>
      <c r="AE175" s="179"/>
    </row>
    <row r="176" spans="1:31" ht="15.75" customHeight="1">
      <c r="A176" s="176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77"/>
      <c r="V176" s="178"/>
      <c r="W176" s="179"/>
      <c r="X176" s="179"/>
      <c r="Y176" s="179"/>
      <c r="Z176" s="179"/>
      <c r="AA176" s="179"/>
      <c r="AB176" s="179"/>
      <c r="AC176" s="179"/>
      <c r="AD176" s="179"/>
      <c r="AE176" s="179"/>
    </row>
    <row r="177" spans="1:31" ht="15.75" customHeight="1">
      <c r="A177" s="176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77"/>
      <c r="V177" s="178"/>
      <c r="W177" s="179"/>
      <c r="X177" s="179"/>
      <c r="Y177" s="179"/>
      <c r="Z177" s="179"/>
      <c r="AA177" s="179"/>
      <c r="AB177" s="179"/>
      <c r="AC177" s="179"/>
      <c r="AD177" s="179"/>
      <c r="AE177" s="179"/>
    </row>
    <row r="178" spans="1:31" ht="15.75" customHeight="1">
      <c r="A178" s="176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77"/>
      <c r="V178" s="178"/>
      <c r="W178" s="179"/>
      <c r="X178" s="179"/>
      <c r="Y178" s="179"/>
      <c r="Z178" s="179"/>
      <c r="AA178" s="179"/>
      <c r="AB178" s="179"/>
      <c r="AC178" s="179"/>
      <c r="AD178" s="179"/>
      <c r="AE178" s="179"/>
    </row>
    <row r="179" spans="1:31" ht="15.75" customHeight="1">
      <c r="A179" s="176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77"/>
      <c r="V179" s="178"/>
      <c r="W179" s="179"/>
      <c r="X179" s="179"/>
      <c r="Y179" s="179"/>
      <c r="Z179" s="179"/>
      <c r="AA179" s="179"/>
      <c r="AB179" s="179"/>
      <c r="AC179" s="179"/>
      <c r="AD179" s="179"/>
      <c r="AE179" s="179"/>
    </row>
    <row r="180" spans="1:31" ht="15.75" customHeight="1">
      <c r="A180" s="176"/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77"/>
      <c r="V180" s="178"/>
      <c r="W180" s="179"/>
      <c r="X180" s="179"/>
      <c r="Y180" s="179"/>
      <c r="Z180" s="179"/>
      <c r="AA180" s="179"/>
      <c r="AB180" s="179"/>
      <c r="AC180" s="179"/>
      <c r="AD180" s="179"/>
      <c r="AE180" s="179"/>
    </row>
    <row r="181" spans="1:31" ht="15.75" customHeight="1">
      <c r="A181" s="176"/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77"/>
      <c r="V181" s="178"/>
      <c r="W181" s="179"/>
      <c r="X181" s="179"/>
      <c r="Y181" s="179"/>
      <c r="Z181" s="179"/>
      <c r="AA181" s="179"/>
      <c r="AB181" s="179"/>
      <c r="AC181" s="179"/>
      <c r="AD181" s="179"/>
      <c r="AE181" s="179"/>
    </row>
    <row r="182" spans="1:31" ht="15.75" customHeight="1">
      <c r="A182" s="176"/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77"/>
      <c r="V182" s="178"/>
      <c r="W182" s="179"/>
      <c r="X182" s="179"/>
      <c r="Y182" s="179"/>
      <c r="Z182" s="179"/>
      <c r="AA182" s="179"/>
      <c r="AB182" s="179"/>
      <c r="AC182" s="179"/>
      <c r="AD182" s="179"/>
      <c r="AE182" s="179"/>
    </row>
    <row r="183" spans="1:31" ht="15.75" customHeight="1">
      <c r="A183" s="176"/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77"/>
      <c r="V183" s="178"/>
      <c r="W183" s="179"/>
      <c r="X183" s="179"/>
      <c r="Y183" s="179"/>
      <c r="Z183" s="179"/>
      <c r="AA183" s="179"/>
      <c r="AB183" s="179"/>
      <c r="AC183" s="179"/>
      <c r="AD183" s="179"/>
      <c r="AE183" s="179"/>
    </row>
    <row r="184" spans="1:31" ht="15.75" customHeight="1">
      <c r="A184" s="176"/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77"/>
      <c r="V184" s="178"/>
      <c r="W184" s="179"/>
      <c r="X184" s="179"/>
      <c r="Y184" s="179"/>
      <c r="Z184" s="179"/>
      <c r="AA184" s="179"/>
      <c r="AB184" s="179"/>
      <c r="AC184" s="179"/>
      <c r="AD184" s="179"/>
      <c r="AE184" s="179"/>
    </row>
    <row r="185" spans="1:31" ht="15.75" customHeight="1">
      <c r="A185" s="176"/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77"/>
      <c r="V185" s="178"/>
      <c r="W185" s="179"/>
      <c r="X185" s="179"/>
      <c r="Y185" s="179"/>
      <c r="Z185" s="179"/>
      <c r="AA185" s="179"/>
      <c r="AB185" s="179"/>
      <c r="AC185" s="179"/>
      <c r="AD185" s="179"/>
      <c r="AE185" s="179"/>
    </row>
    <row r="186" spans="1:31" ht="15.75" customHeight="1">
      <c r="A186" s="176"/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77"/>
      <c r="V186" s="178"/>
      <c r="W186" s="179"/>
      <c r="X186" s="179"/>
      <c r="Y186" s="179"/>
      <c r="Z186" s="179"/>
      <c r="AA186" s="179"/>
      <c r="AB186" s="179"/>
      <c r="AC186" s="179"/>
      <c r="AD186" s="179"/>
      <c r="AE186" s="179"/>
    </row>
    <row r="187" spans="1:31" ht="15.75" customHeight="1">
      <c r="A187" s="176"/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77"/>
      <c r="V187" s="178"/>
      <c r="W187" s="179"/>
      <c r="X187" s="179"/>
      <c r="Y187" s="179"/>
      <c r="Z187" s="179"/>
      <c r="AA187" s="179"/>
      <c r="AB187" s="179"/>
      <c r="AC187" s="179"/>
      <c r="AD187" s="179"/>
      <c r="AE187" s="179"/>
    </row>
    <row r="188" spans="1:31" ht="15.75" customHeight="1">
      <c r="A188" s="176"/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77"/>
      <c r="V188" s="178"/>
      <c r="W188" s="179"/>
      <c r="X188" s="179"/>
      <c r="Y188" s="179"/>
      <c r="Z188" s="179"/>
      <c r="AA188" s="179"/>
      <c r="AB188" s="179"/>
      <c r="AC188" s="179"/>
      <c r="AD188" s="179"/>
      <c r="AE188" s="179"/>
    </row>
    <row r="189" spans="1:31" ht="15.75" customHeight="1">
      <c r="A189" s="176"/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77"/>
      <c r="V189" s="178"/>
      <c r="W189" s="179"/>
      <c r="X189" s="179"/>
      <c r="Y189" s="179"/>
      <c r="Z189" s="179"/>
      <c r="AA189" s="179"/>
      <c r="AB189" s="179"/>
      <c r="AC189" s="179"/>
      <c r="AD189" s="179"/>
      <c r="AE189" s="179"/>
    </row>
    <row r="190" spans="1:31" ht="15.75" customHeight="1">
      <c r="A190" s="176"/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77"/>
      <c r="V190" s="178"/>
      <c r="W190" s="179"/>
      <c r="X190" s="179"/>
      <c r="Y190" s="179"/>
      <c r="Z190" s="179"/>
      <c r="AA190" s="179"/>
      <c r="AB190" s="179"/>
      <c r="AC190" s="179"/>
      <c r="AD190" s="179"/>
      <c r="AE190" s="179"/>
    </row>
    <row r="191" spans="1:31" ht="15.75" customHeight="1">
      <c r="A191" s="176"/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77"/>
      <c r="V191" s="178"/>
      <c r="W191" s="179"/>
      <c r="X191" s="179"/>
      <c r="Y191" s="179"/>
      <c r="Z191" s="179"/>
      <c r="AA191" s="179"/>
      <c r="AB191" s="179"/>
      <c r="AC191" s="179"/>
      <c r="AD191" s="179"/>
      <c r="AE191" s="179"/>
    </row>
    <row r="192" spans="1:31" ht="15.75" customHeight="1">
      <c r="A192" s="176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77"/>
      <c r="V192" s="178"/>
      <c r="W192" s="179"/>
      <c r="X192" s="179"/>
      <c r="Y192" s="179"/>
      <c r="Z192" s="179"/>
      <c r="AA192" s="179"/>
      <c r="AB192" s="179"/>
      <c r="AC192" s="179"/>
      <c r="AD192" s="179"/>
      <c r="AE192" s="179"/>
    </row>
    <row r="193" spans="1:31" ht="15.75" customHeight="1">
      <c r="A193" s="176"/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77"/>
      <c r="V193" s="178"/>
      <c r="W193" s="179"/>
      <c r="X193" s="179"/>
      <c r="Y193" s="179"/>
      <c r="Z193" s="179"/>
      <c r="AA193" s="179"/>
      <c r="AB193" s="179"/>
      <c r="AC193" s="179"/>
      <c r="AD193" s="179"/>
      <c r="AE193" s="179"/>
    </row>
    <row r="194" spans="1:31" ht="15.75" customHeight="1">
      <c r="A194" s="176"/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77"/>
      <c r="V194" s="178"/>
      <c r="W194" s="179"/>
      <c r="X194" s="179"/>
      <c r="Y194" s="179"/>
      <c r="Z194" s="179"/>
      <c r="AA194" s="179"/>
      <c r="AB194" s="179"/>
      <c r="AC194" s="179"/>
      <c r="AD194" s="179"/>
      <c r="AE194" s="179"/>
    </row>
    <row r="195" spans="1:31" ht="15.75" customHeight="1">
      <c r="A195" s="176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77"/>
      <c r="V195" s="178"/>
      <c r="W195" s="179"/>
      <c r="X195" s="179"/>
      <c r="Y195" s="179"/>
      <c r="Z195" s="179"/>
      <c r="AA195" s="179"/>
      <c r="AB195" s="179"/>
      <c r="AC195" s="179"/>
      <c r="AD195" s="179"/>
      <c r="AE195" s="179"/>
    </row>
    <row r="196" spans="1:31" ht="15.75" customHeight="1">
      <c r="A196" s="176"/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77"/>
      <c r="V196" s="178"/>
      <c r="W196" s="179"/>
      <c r="X196" s="179"/>
      <c r="Y196" s="179"/>
      <c r="Z196" s="179"/>
      <c r="AA196" s="179"/>
      <c r="AB196" s="179"/>
      <c r="AC196" s="179"/>
      <c r="AD196" s="179"/>
      <c r="AE196" s="179"/>
    </row>
    <row r="197" spans="1:31" ht="15.75" customHeight="1">
      <c r="A197" s="176"/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77"/>
      <c r="V197" s="178"/>
      <c r="W197" s="179"/>
      <c r="X197" s="179"/>
      <c r="Y197" s="179"/>
      <c r="Z197" s="179"/>
      <c r="AA197" s="179"/>
      <c r="AB197" s="179"/>
      <c r="AC197" s="179"/>
      <c r="AD197" s="179"/>
      <c r="AE197" s="179"/>
    </row>
    <row r="198" spans="1:31" ht="15.75" customHeight="1">
      <c r="A198" s="176"/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77"/>
      <c r="V198" s="178"/>
      <c r="W198" s="179"/>
      <c r="X198" s="179"/>
      <c r="Y198" s="179"/>
      <c r="Z198" s="179"/>
      <c r="AA198" s="179"/>
      <c r="AB198" s="179"/>
      <c r="AC198" s="179"/>
      <c r="AD198" s="179"/>
      <c r="AE198" s="179"/>
    </row>
    <row r="199" spans="1:31" ht="15.75" customHeight="1">
      <c r="A199" s="176"/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77"/>
      <c r="V199" s="178"/>
      <c r="W199" s="179"/>
      <c r="X199" s="179"/>
      <c r="Y199" s="179"/>
      <c r="Z199" s="179"/>
      <c r="AA199" s="179"/>
      <c r="AB199" s="179"/>
      <c r="AC199" s="179"/>
      <c r="AD199" s="179"/>
      <c r="AE199" s="179"/>
    </row>
    <row r="200" spans="1:31" ht="15.75" customHeight="1">
      <c r="A200" s="176"/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77"/>
      <c r="V200" s="178"/>
      <c r="W200" s="179"/>
      <c r="X200" s="179"/>
      <c r="Y200" s="179"/>
      <c r="Z200" s="179"/>
      <c r="AA200" s="179"/>
      <c r="AB200" s="179"/>
      <c r="AC200" s="179"/>
      <c r="AD200" s="179"/>
      <c r="AE200" s="179"/>
    </row>
    <row r="201" spans="1:31" ht="15.75" customHeight="1">
      <c r="A201" s="176"/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77"/>
      <c r="V201" s="178"/>
      <c r="W201" s="179"/>
      <c r="X201" s="179"/>
      <c r="Y201" s="179"/>
      <c r="Z201" s="179"/>
      <c r="AA201" s="179"/>
      <c r="AB201" s="179"/>
      <c r="AC201" s="179"/>
      <c r="AD201" s="179"/>
      <c r="AE201" s="179"/>
    </row>
    <row r="202" spans="1:31" ht="15.75" customHeight="1">
      <c r="A202" s="176"/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77"/>
      <c r="V202" s="178"/>
      <c r="W202" s="179"/>
      <c r="X202" s="179"/>
      <c r="Y202" s="179"/>
      <c r="Z202" s="179"/>
      <c r="AA202" s="179"/>
      <c r="AB202" s="179"/>
      <c r="AC202" s="179"/>
      <c r="AD202" s="179"/>
      <c r="AE202" s="179"/>
    </row>
    <row r="203" spans="1:31" ht="15.75" customHeight="1">
      <c r="A203" s="176"/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77"/>
      <c r="V203" s="178"/>
      <c r="W203" s="179"/>
      <c r="X203" s="179"/>
      <c r="Y203" s="179"/>
      <c r="Z203" s="179"/>
      <c r="AA203" s="179"/>
      <c r="AB203" s="179"/>
      <c r="AC203" s="179"/>
      <c r="AD203" s="179"/>
      <c r="AE203" s="179"/>
    </row>
    <row r="204" spans="1:31" ht="15.75" customHeight="1">
      <c r="A204" s="176"/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77"/>
      <c r="V204" s="178"/>
      <c r="W204" s="179"/>
      <c r="X204" s="179"/>
      <c r="Y204" s="179"/>
      <c r="Z204" s="179"/>
      <c r="AA204" s="179"/>
      <c r="AB204" s="179"/>
      <c r="AC204" s="179"/>
      <c r="AD204" s="179"/>
      <c r="AE204" s="179"/>
    </row>
    <row r="205" spans="1:31" ht="15.75" customHeight="1">
      <c r="A205" s="176"/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77"/>
      <c r="V205" s="178"/>
      <c r="W205" s="179"/>
      <c r="X205" s="179"/>
      <c r="Y205" s="179"/>
      <c r="Z205" s="179"/>
      <c r="AA205" s="179"/>
      <c r="AB205" s="179"/>
      <c r="AC205" s="179"/>
      <c r="AD205" s="179"/>
      <c r="AE205" s="179"/>
    </row>
    <row r="206" spans="1:31" ht="15.75" customHeight="1">
      <c r="A206" s="176"/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77"/>
      <c r="V206" s="178"/>
      <c r="W206" s="179"/>
      <c r="X206" s="179"/>
      <c r="Y206" s="179"/>
      <c r="Z206" s="179"/>
      <c r="AA206" s="179"/>
      <c r="AB206" s="179"/>
      <c r="AC206" s="179"/>
      <c r="AD206" s="179"/>
      <c r="AE206" s="179"/>
    </row>
    <row r="207" spans="1:31" ht="15.75" customHeight="1">
      <c r="A207" s="176"/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77"/>
      <c r="V207" s="178"/>
      <c r="W207" s="179"/>
      <c r="X207" s="179"/>
      <c r="Y207" s="179"/>
      <c r="Z207" s="179"/>
      <c r="AA207" s="179"/>
      <c r="AB207" s="179"/>
      <c r="AC207" s="179"/>
      <c r="AD207" s="179"/>
      <c r="AE207" s="179"/>
    </row>
    <row r="208" spans="1:31" ht="15.75" customHeight="1">
      <c r="A208" s="176"/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77"/>
      <c r="V208" s="178"/>
      <c r="W208" s="179"/>
      <c r="X208" s="179"/>
      <c r="Y208" s="179"/>
      <c r="Z208" s="179"/>
      <c r="AA208" s="179"/>
      <c r="AB208" s="179"/>
      <c r="AC208" s="179"/>
      <c r="AD208" s="179"/>
      <c r="AE208" s="179"/>
    </row>
    <row r="209" spans="1:31" ht="15.75" customHeight="1">
      <c r="A209" s="176"/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77"/>
      <c r="V209" s="178"/>
      <c r="W209" s="179"/>
      <c r="X209" s="179"/>
      <c r="Y209" s="179"/>
      <c r="Z209" s="179"/>
      <c r="AA209" s="179"/>
      <c r="AB209" s="179"/>
      <c r="AC209" s="179"/>
      <c r="AD209" s="179"/>
      <c r="AE209" s="179"/>
    </row>
    <row r="210" spans="1:31" ht="15.75" customHeight="1">
      <c r="A210" s="176"/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77"/>
      <c r="V210" s="178"/>
      <c r="W210" s="179"/>
      <c r="X210" s="179"/>
      <c r="Y210" s="179"/>
      <c r="Z210" s="179"/>
      <c r="AA210" s="179"/>
      <c r="AB210" s="179"/>
      <c r="AC210" s="179"/>
      <c r="AD210" s="179"/>
      <c r="AE210" s="179"/>
    </row>
    <row r="211" spans="1:31" ht="15.75" customHeight="1">
      <c r="A211" s="176"/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77"/>
      <c r="V211" s="178"/>
      <c r="W211" s="179"/>
      <c r="X211" s="179"/>
      <c r="Y211" s="179"/>
      <c r="Z211" s="179"/>
      <c r="AA211" s="179"/>
      <c r="AB211" s="179"/>
      <c r="AC211" s="179"/>
      <c r="AD211" s="179"/>
      <c r="AE211" s="179"/>
    </row>
    <row r="212" spans="1:31" ht="15.75" customHeight="1">
      <c r="A212" s="176"/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77"/>
      <c r="V212" s="178"/>
      <c r="W212" s="179"/>
      <c r="X212" s="179"/>
      <c r="Y212" s="179"/>
      <c r="Z212" s="179"/>
      <c r="AA212" s="179"/>
      <c r="AB212" s="179"/>
      <c r="AC212" s="179"/>
      <c r="AD212" s="179"/>
      <c r="AE212" s="179"/>
    </row>
    <row r="213" spans="1:31" ht="15.75" customHeight="1">
      <c r="A213" s="176"/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77"/>
      <c r="V213" s="178"/>
      <c r="W213" s="179"/>
      <c r="X213" s="179"/>
      <c r="Y213" s="179"/>
      <c r="Z213" s="179"/>
      <c r="AA213" s="179"/>
      <c r="AB213" s="179"/>
      <c r="AC213" s="179"/>
      <c r="AD213" s="179"/>
      <c r="AE213" s="179"/>
    </row>
    <row r="214" spans="1:31" ht="15.75" customHeight="1">
      <c r="A214" s="176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77"/>
      <c r="V214" s="178"/>
      <c r="W214" s="179"/>
      <c r="X214" s="179"/>
      <c r="Y214" s="179"/>
      <c r="Z214" s="179"/>
      <c r="AA214" s="179"/>
      <c r="AB214" s="179"/>
      <c r="AC214" s="179"/>
      <c r="AD214" s="179"/>
      <c r="AE214" s="179"/>
    </row>
    <row r="215" spans="1:31" ht="15.75" customHeight="1">
      <c r="A215" s="176"/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77"/>
      <c r="V215" s="178"/>
      <c r="W215" s="179"/>
      <c r="X215" s="179"/>
      <c r="Y215" s="179"/>
      <c r="Z215" s="179"/>
      <c r="AA215" s="179"/>
      <c r="AB215" s="179"/>
      <c r="AC215" s="179"/>
      <c r="AD215" s="179"/>
      <c r="AE215" s="179"/>
    </row>
    <row r="216" spans="1:31" ht="15.75" customHeight="1">
      <c r="A216" s="176"/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77"/>
      <c r="V216" s="178"/>
      <c r="W216" s="179"/>
      <c r="X216" s="179"/>
      <c r="Y216" s="179"/>
      <c r="Z216" s="179"/>
      <c r="AA216" s="179"/>
      <c r="AB216" s="179"/>
      <c r="AC216" s="179"/>
      <c r="AD216" s="179"/>
      <c r="AE216" s="179"/>
    </row>
    <row r="217" spans="1:31" ht="15.75" customHeight="1">
      <c r="A217" s="176"/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77"/>
      <c r="V217" s="178"/>
      <c r="W217" s="179"/>
      <c r="X217" s="179"/>
      <c r="Y217" s="179"/>
      <c r="Z217" s="179"/>
      <c r="AA217" s="179"/>
      <c r="AB217" s="179"/>
      <c r="AC217" s="179"/>
      <c r="AD217" s="179"/>
      <c r="AE217" s="179"/>
    </row>
    <row r="218" spans="1:31" ht="15.75" customHeight="1">
      <c r="A218" s="176"/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77"/>
      <c r="V218" s="178"/>
      <c r="W218" s="179"/>
      <c r="X218" s="179"/>
      <c r="Y218" s="179"/>
      <c r="Z218" s="179"/>
      <c r="AA218" s="179"/>
      <c r="AB218" s="179"/>
      <c r="AC218" s="179"/>
      <c r="AD218" s="179"/>
      <c r="AE218" s="179"/>
    </row>
    <row r="219" spans="1:31" ht="15.75" customHeight="1">
      <c r="A219" s="176"/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77"/>
      <c r="V219" s="178"/>
      <c r="W219" s="179"/>
      <c r="X219" s="179"/>
      <c r="Y219" s="179"/>
      <c r="Z219" s="179"/>
      <c r="AA219" s="179"/>
      <c r="AB219" s="179"/>
      <c r="AC219" s="179"/>
      <c r="AD219" s="179"/>
      <c r="AE219" s="179"/>
    </row>
    <row r="220" spans="1:31" ht="15.75" customHeight="1">
      <c r="A220" s="176"/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77"/>
      <c r="V220" s="178"/>
      <c r="W220" s="179"/>
      <c r="X220" s="179"/>
      <c r="Y220" s="179"/>
      <c r="Z220" s="179"/>
      <c r="AA220" s="179"/>
      <c r="AB220" s="179"/>
      <c r="AC220" s="179"/>
      <c r="AD220" s="179"/>
      <c r="AE220" s="179"/>
    </row>
    <row r="221" spans="1:31" ht="15.75" customHeight="1">
      <c r="A221" s="176"/>
      <c r="B221" s="128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77"/>
      <c r="V221" s="178"/>
      <c r="W221" s="179"/>
      <c r="X221" s="179"/>
      <c r="Y221" s="179"/>
      <c r="Z221" s="179"/>
      <c r="AA221" s="179"/>
      <c r="AB221" s="179"/>
      <c r="AC221" s="179"/>
      <c r="AD221" s="179"/>
      <c r="AE221" s="179"/>
    </row>
    <row r="222" spans="1:31" ht="15.75" customHeight="1">
      <c r="A222" s="176"/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77"/>
      <c r="V222" s="178"/>
      <c r="W222" s="179"/>
      <c r="X222" s="179"/>
      <c r="Y222" s="179"/>
      <c r="Z222" s="179"/>
      <c r="AA222" s="179"/>
      <c r="AB222" s="179"/>
      <c r="AC222" s="179"/>
      <c r="AD222" s="179"/>
      <c r="AE222" s="179"/>
    </row>
    <row r="223" spans="1:31" ht="15.75" customHeight="1">
      <c r="A223" s="176"/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77"/>
      <c r="V223" s="178"/>
      <c r="W223" s="179"/>
      <c r="X223" s="179"/>
      <c r="Y223" s="179"/>
      <c r="Z223" s="179"/>
      <c r="AA223" s="179"/>
      <c r="AB223" s="179"/>
      <c r="AC223" s="179"/>
      <c r="AD223" s="179"/>
      <c r="AE223" s="179"/>
    </row>
    <row r="224" spans="1:31" ht="15.75" customHeight="1">
      <c r="A224" s="176"/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77"/>
      <c r="V224" s="178"/>
      <c r="W224" s="179"/>
      <c r="X224" s="179"/>
      <c r="Y224" s="179"/>
      <c r="Z224" s="179"/>
      <c r="AA224" s="179"/>
      <c r="AB224" s="179"/>
      <c r="AC224" s="179"/>
      <c r="AD224" s="179"/>
      <c r="AE224" s="179"/>
    </row>
    <row r="225" spans="1:31" ht="15.75" customHeight="1">
      <c r="A225" s="176"/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77"/>
      <c r="V225" s="178"/>
      <c r="W225" s="179"/>
      <c r="X225" s="179"/>
      <c r="Y225" s="179"/>
      <c r="Z225" s="179"/>
      <c r="AA225" s="179"/>
      <c r="AB225" s="179"/>
      <c r="AC225" s="179"/>
      <c r="AD225" s="179"/>
      <c r="AE225" s="179"/>
    </row>
    <row r="226" spans="1:31" ht="15.75" customHeight="1">
      <c r="A226" s="176"/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77"/>
      <c r="V226" s="178"/>
      <c r="W226" s="179"/>
      <c r="X226" s="179"/>
      <c r="Y226" s="179"/>
      <c r="Z226" s="179"/>
      <c r="AA226" s="179"/>
      <c r="AB226" s="179"/>
      <c r="AC226" s="179"/>
      <c r="AD226" s="179"/>
      <c r="AE226" s="179"/>
    </row>
    <row r="227" spans="1:31" ht="15.75" customHeight="1">
      <c r="A227" s="176"/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77"/>
      <c r="V227" s="178"/>
      <c r="W227" s="179"/>
      <c r="X227" s="179"/>
      <c r="Y227" s="179"/>
      <c r="Z227" s="179"/>
      <c r="AA227" s="179"/>
      <c r="AB227" s="179"/>
      <c r="AC227" s="179"/>
      <c r="AD227" s="179"/>
      <c r="AE227" s="179"/>
    </row>
    <row r="228" spans="1:31" ht="15.75" customHeight="1">
      <c r="A228" s="176"/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77"/>
      <c r="V228" s="178"/>
      <c r="W228" s="179"/>
      <c r="X228" s="179"/>
      <c r="Y228" s="179"/>
      <c r="Z228" s="179"/>
      <c r="AA228" s="179"/>
      <c r="AB228" s="179"/>
      <c r="AC228" s="179"/>
      <c r="AD228" s="179"/>
      <c r="AE228" s="179"/>
    </row>
    <row r="229" spans="1:31" ht="15.75" customHeight="1">
      <c r="A229" s="176"/>
      <c r="B229" s="128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77"/>
      <c r="V229" s="178"/>
      <c r="W229" s="179"/>
      <c r="X229" s="179"/>
      <c r="Y229" s="179"/>
      <c r="Z229" s="179"/>
      <c r="AA229" s="179"/>
      <c r="AB229" s="179"/>
      <c r="AC229" s="179"/>
      <c r="AD229" s="179"/>
      <c r="AE229" s="179"/>
    </row>
    <row r="230" spans="1:31" ht="15.75" customHeight="1">
      <c r="A230" s="176"/>
      <c r="B230" s="128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77"/>
      <c r="V230" s="178"/>
      <c r="W230" s="179"/>
      <c r="X230" s="179"/>
      <c r="Y230" s="179"/>
      <c r="Z230" s="179"/>
      <c r="AA230" s="179"/>
      <c r="AB230" s="179"/>
      <c r="AC230" s="179"/>
      <c r="AD230" s="179"/>
      <c r="AE230" s="179"/>
    </row>
    <row r="231" spans="1:31" ht="15.75" customHeight="1">
      <c r="A231" s="176"/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77"/>
      <c r="V231" s="178"/>
      <c r="W231" s="179"/>
      <c r="X231" s="179"/>
      <c r="Y231" s="179"/>
      <c r="Z231" s="179"/>
      <c r="AA231" s="179"/>
      <c r="AB231" s="179"/>
      <c r="AC231" s="179"/>
      <c r="AD231" s="179"/>
      <c r="AE231" s="179"/>
    </row>
    <row r="232" spans="1:31" ht="15.75" customHeight="1">
      <c r="A232" s="176"/>
      <c r="B232" s="128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77"/>
      <c r="V232" s="178"/>
      <c r="W232" s="179"/>
      <c r="X232" s="179"/>
      <c r="Y232" s="179"/>
      <c r="Z232" s="179"/>
      <c r="AA232" s="179"/>
      <c r="AB232" s="179"/>
      <c r="AC232" s="179"/>
      <c r="AD232" s="179"/>
      <c r="AE232" s="179"/>
    </row>
    <row r="233" spans="1:31" ht="15.75" customHeight="1">
      <c r="A233" s="176"/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77"/>
      <c r="V233" s="178"/>
      <c r="W233" s="179"/>
      <c r="X233" s="179"/>
      <c r="Y233" s="179"/>
      <c r="Z233" s="179"/>
      <c r="AA233" s="179"/>
      <c r="AB233" s="179"/>
      <c r="AC233" s="179"/>
      <c r="AD233" s="179"/>
      <c r="AE233" s="179"/>
    </row>
    <row r="234" spans="1:31" ht="15.75" customHeight="1">
      <c r="A234" s="176"/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77"/>
      <c r="V234" s="178"/>
      <c r="W234" s="179"/>
      <c r="X234" s="179"/>
      <c r="Y234" s="179"/>
      <c r="Z234" s="179"/>
      <c r="AA234" s="179"/>
      <c r="AB234" s="179"/>
      <c r="AC234" s="179"/>
      <c r="AD234" s="179"/>
      <c r="AE234" s="179"/>
    </row>
    <row r="235" spans="1:31" ht="15.75" customHeight="1">
      <c r="A235" s="176"/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77"/>
      <c r="V235" s="178"/>
      <c r="W235" s="179"/>
      <c r="X235" s="179"/>
      <c r="Y235" s="179"/>
      <c r="Z235" s="179"/>
      <c r="AA235" s="179"/>
      <c r="AB235" s="179"/>
      <c r="AC235" s="179"/>
      <c r="AD235" s="179"/>
      <c r="AE235" s="179"/>
    </row>
    <row r="236" spans="1:31" ht="15.75" customHeight="1">
      <c r="A236" s="176"/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77"/>
      <c r="V236" s="178"/>
      <c r="W236" s="179"/>
      <c r="X236" s="179"/>
      <c r="Y236" s="179"/>
      <c r="Z236" s="179"/>
      <c r="AA236" s="179"/>
      <c r="AB236" s="179"/>
      <c r="AC236" s="179"/>
      <c r="AD236" s="179"/>
      <c r="AE236" s="179"/>
    </row>
    <row r="237" spans="1:31" ht="15.75" customHeight="1">
      <c r="A237" s="176"/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77"/>
      <c r="V237" s="178"/>
      <c r="W237" s="179"/>
      <c r="X237" s="179"/>
      <c r="Y237" s="179"/>
      <c r="Z237" s="179"/>
      <c r="AA237" s="179"/>
      <c r="AB237" s="179"/>
      <c r="AC237" s="179"/>
      <c r="AD237" s="179"/>
      <c r="AE237" s="179"/>
    </row>
    <row r="238" spans="1:31" ht="15.75" customHeight="1">
      <c r="A238" s="176"/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77"/>
      <c r="V238" s="178"/>
      <c r="W238" s="179"/>
      <c r="X238" s="179"/>
      <c r="Y238" s="179"/>
      <c r="Z238" s="179"/>
      <c r="AA238" s="179"/>
      <c r="AB238" s="179"/>
      <c r="AC238" s="179"/>
      <c r="AD238" s="179"/>
      <c r="AE238" s="179"/>
    </row>
    <row r="239" spans="1:31" ht="15.75" customHeight="1">
      <c r="A239" s="176"/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77"/>
      <c r="V239" s="178"/>
      <c r="W239" s="179"/>
      <c r="X239" s="179"/>
      <c r="Y239" s="179"/>
      <c r="Z239" s="179"/>
      <c r="AA239" s="179"/>
      <c r="AB239" s="179"/>
      <c r="AC239" s="179"/>
      <c r="AD239" s="179"/>
      <c r="AE239" s="179"/>
    </row>
    <row r="240" spans="1:31" ht="15.75" customHeight="1">
      <c r="A240" s="176"/>
      <c r="B240" s="128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77"/>
      <c r="V240" s="178"/>
      <c r="W240" s="179"/>
      <c r="X240" s="179"/>
      <c r="Y240" s="179"/>
      <c r="Z240" s="179"/>
      <c r="AA240" s="179"/>
      <c r="AB240" s="179"/>
      <c r="AC240" s="179"/>
      <c r="AD240" s="179"/>
      <c r="AE240" s="179"/>
    </row>
    <row r="241" spans="1:31" ht="15.75" customHeight="1">
      <c r="A241" s="176"/>
      <c r="B241" s="128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77"/>
      <c r="V241" s="178"/>
      <c r="W241" s="179"/>
      <c r="X241" s="179"/>
      <c r="Y241" s="179"/>
      <c r="Z241" s="179"/>
      <c r="AA241" s="179"/>
      <c r="AB241" s="179"/>
      <c r="AC241" s="179"/>
      <c r="AD241" s="179"/>
      <c r="AE241" s="179"/>
    </row>
    <row r="242" spans="1:31" ht="15.75" customHeight="1">
      <c r="A242" s="176"/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77"/>
      <c r="V242" s="178"/>
      <c r="W242" s="179"/>
      <c r="X242" s="179"/>
      <c r="Y242" s="179"/>
      <c r="Z242" s="179"/>
      <c r="AA242" s="179"/>
      <c r="AB242" s="179"/>
      <c r="AC242" s="179"/>
      <c r="AD242" s="179"/>
      <c r="AE242" s="179"/>
    </row>
    <row r="243" spans="1:31" ht="15.75" customHeight="1">
      <c r="A243" s="176"/>
      <c r="B243" s="128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77"/>
      <c r="V243" s="178"/>
      <c r="W243" s="179"/>
      <c r="X243" s="179"/>
      <c r="Y243" s="179"/>
      <c r="Z243" s="179"/>
      <c r="AA243" s="179"/>
      <c r="AB243" s="179"/>
      <c r="AC243" s="179"/>
      <c r="AD243" s="179"/>
      <c r="AE243" s="179"/>
    </row>
    <row r="244" spans="1:31" ht="15.75" customHeight="1">
      <c r="A244" s="176"/>
      <c r="B244" s="128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77"/>
      <c r="V244" s="178"/>
      <c r="W244" s="179"/>
      <c r="X244" s="179"/>
      <c r="Y244" s="179"/>
      <c r="Z244" s="179"/>
      <c r="AA244" s="179"/>
      <c r="AB244" s="179"/>
      <c r="AC244" s="179"/>
      <c r="AD244" s="179"/>
      <c r="AE244" s="179"/>
    </row>
    <row r="245" spans="1:31" ht="15.75" customHeight="1">
      <c r="A245" s="176"/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77"/>
      <c r="V245" s="178"/>
      <c r="W245" s="179"/>
      <c r="X245" s="179"/>
      <c r="Y245" s="179"/>
      <c r="Z245" s="179"/>
      <c r="AA245" s="179"/>
      <c r="AB245" s="179"/>
      <c r="AC245" s="179"/>
      <c r="AD245" s="179"/>
      <c r="AE245" s="179"/>
    </row>
    <row r="246" spans="1:31" ht="15.75" customHeight="1">
      <c r="A246" s="176"/>
      <c r="B246" s="128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77"/>
      <c r="V246" s="178"/>
      <c r="W246" s="179"/>
      <c r="X246" s="179"/>
      <c r="Y246" s="179"/>
      <c r="Z246" s="179"/>
      <c r="AA246" s="179"/>
      <c r="AB246" s="179"/>
      <c r="AC246" s="179"/>
      <c r="AD246" s="179"/>
      <c r="AE246" s="179"/>
    </row>
    <row r="247" spans="1:31" ht="15.75" customHeight="1">
      <c r="A247" s="176"/>
      <c r="B247" s="128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77"/>
      <c r="V247" s="178"/>
      <c r="W247" s="179"/>
      <c r="X247" s="179"/>
      <c r="Y247" s="179"/>
      <c r="Z247" s="179"/>
      <c r="AA247" s="179"/>
      <c r="AB247" s="179"/>
      <c r="AC247" s="179"/>
      <c r="AD247" s="179"/>
      <c r="AE247" s="179"/>
    </row>
    <row r="248" spans="1:31" ht="15.75" customHeight="1">
      <c r="A248" s="176"/>
      <c r="B248" s="128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77"/>
      <c r="V248" s="178"/>
      <c r="W248" s="179"/>
      <c r="X248" s="179"/>
      <c r="Y248" s="179"/>
      <c r="Z248" s="179"/>
      <c r="AA248" s="179"/>
      <c r="AB248" s="179"/>
      <c r="AC248" s="179"/>
      <c r="AD248" s="179"/>
      <c r="AE248" s="179"/>
    </row>
    <row r="249" spans="1:31" ht="15.75" customHeight="1">
      <c r="A249" s="176"/>
      <c r="B249" s="128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77"/>
      <c r="V249" s="178"/>
      <c r="W249" s="179"/>
      <c r="X249" s="179"/>
      <c r="Y249" s="179"/>
      <c r="Z249" s="179"/>
      <c r="AA249" s="179"/>
      <c r="AB249" s="179"/>
      <c r="AC249" s="179"/>
      <c r="AD249" s="179"/>
      <c r="AE249" s="179"/>
    </row>
    <row r="250" spans="1:31" ht="15.75" customHeight="1">
      <c r="A250" s="176"/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77"/>
      <c r="V250" s="178"/>
      <c r="W250" s="179"/>
      <c r="X250" s="179"/>
      <c r="Y250" s="179"/>
      <c r="Z250" s="179"/>
      <c r="AA250" s="179"/>
      <c r="AB250" s="179"/>
      <c r="AC250" s="179"/>
      <c r="AD250" s="179"/>
      <c r="AE250" s="179"/>
    </row>
    <row r="251" spans="1:31" ht="15.75" customHeight="1">
      <c r="A251" s="176"/>
      <c r="B251" s="128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77"/>
      <c r="V251" s="178"/>
      <c r="W251" s="179"/>
      <c r="X251" s="179"/>
      <c r="Y251" s="179"/>
      <c r="Z251" s="179"/>
      <c r="AA251" s="179"/>
      <c r="AB251" s="179"/>
      <c r="AC251" s="179"/>
      <c r="AD251" s="179"/>
      <c r="AE251" s="179"/>
    </row>
    <row r="252" spans="1:31" ht="15.75" customHeight="1">
      <c r="A252" s="176"/>
      <c r="B252" s="128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77"/>
      <c r="V252" s="178"/>
      <c r="W252" s="179"/>
      <c r="X252" s="179"/>
      <c r="Y252" s="179"/>
      <c r="Z252" s="179"/>
      <c r="AA252" s="179"/>
      <c r="AB252" s="179"/>
      <c r="AC252" s="179"/>
      <c r="AD252" s="179"/>
      <c r="AE252" s="179"/>
    </row>
    <row r="253" spans="1:31" ht="15.75" customHeight="1">
      <c r="A253" s="176"/>
      <c r="B253" s="128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77"/>
      <c r="V253" s="178"/>
      <c r="W253" s="179"/>
      <c r="X253" s="179"/>
      <c r="Y253" s="179"/>
      <c r="Z253" s="179"/>
      <c r="AA253" s="179"/>
      <c r="AB253" s="179"/>
      <c r="AC253" s="179"/>
      <c r="AD253" s="179"/>
      <c r="AE253" s="179"/>
    </row>
    <row r="254" spans="1:31" ht="15.75" customHeight="1">
      <c r="A254" s="176"/>
      <c r="B254" s="128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77"/>
      <c r="V254" s="178"/>
      <c r="W254" s="179"/>
      <c r="X254" s="179"/>
      <c r="Y254" s="179"/>
      <c r="Z254" s="179"/>
      <c r="AA254" s="179"/>
      <c r="AB254" s="179"/>
      <c r="AC254" s="179"/>
      <c r="AD254" s="179"/>
      <c r="AE254" s="179"/>
    </row>
    <row r="255" spans="1:31" ht="15.75" customHeight="1">
      <c r="A255" s="176"/>
      <c r="B255" s="128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77"/>
      <c r="V255" s="178"/>
      <c r="W255" s="179"/>
      <c r="X255" s="179"/>
      <c r="Y255" s="179"/>
      <c r="Z255" s="179"/>
      <c r="AA255" s="179"/>
      <c r="AB255" s="179"/>
      <c r="AC255" s="179"/>
      <c r="AD255" s="179"/>
      <c r="AE255" s="179"/>
    </row>
    <row r="256" spans="1:31" ht="15.75" customHeight="1">
      <c r="A256" s="176"/>
      <c r="B256" s="128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77"/>
      <c r="V256" s="178"/>
      <c r="W256" s="179"/>
      <c r="X256" s="179"/>
      <c r="Y256" s="179"/>
      <c r="Z256" s="179"/>
      <c r="AA256" s="179"/>
      <c r="AB256" s="179"/>
      <c r="AC256" s="179"/>
      <c r="AD256" s="179"/>
      <c r="AE256" s="179"/>
    </row>
    <row r="257" spans="1:31" ht="15.75" customHeight="1">
      <c r="A257" s="176"/>
      <c r="B257" s="128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77"/>
      <c r="V257" s="178"/>
      <c r="W257" s="179"/>
      <c r="X257" s="179"/>
      <c r="Y257" s="179"/>
      <c r="Z257" s="179"/>
      <c r="AA257" s="179"/>
      <c r="AB257" s="179"/>
      <c r="AC257" s="179"/>
      <c r="AD257" s="179"/>
      <c r="AE257" s="179"/>
    </row>
    <row r="258" spans="1:31" ht="15.75" customHeight="1">
      <c r="A258" s="176"/>
      <c r="B258" s="128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77"/>
      <c r="V258" s="178"/>
      <c r="W258" s="179"/>
      <c r="X258" s="179"/>
      <c r="Y258" s="179"/>
      <c r="Z258" s="179"/>
      <c r="AA258" s="179"/>
      <c r="AB258" s="179"/>
      <c r="AC258" s="179"/>
      <c r="AD258" s="179"/>
      <c r="AE258" s="179"/>
    </row>
    <row r="259" spans="1:31" ht="15.75" customHeight="1">
      <c r="A259" s="176"/>
      <c r="B259" s="128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77"/>
      <c r="V259" s="178"/>
      <c r="W259" s="179"/>
      <c r="X259" s="179"/>
      <c r="Y259" s="179"/>
      <c r="Z259" s="179"/>
      <c r="AA259" s="179"/>
      <c r="AB259" s="179"/>
      <c r="AC259" s="179"/>
      <c r="AD259" s="179"/>
      <c r="AE259" s="179"/>
    </row>
    <row r="260" spans="1:31" ht="15.75" customHeight="1">
      <c r="A260" s="176"/>
      <c r="B260" s="128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77"/>
      <c r="V260" s="178"/>
      <c r="W260" s="179"/>
      <c r="X260" s="179"/>
      <c r="Y260" s="179"/>
      <c r="Z260" s="179"/>
      <c r="AA260" s="179"/>
      <c r="AB260" s="179"/>
      <c r="AC260" s="179"/>
      <c r="AD260" s="179"/>
      <c r="AE260" s="179"/>
    </row>
    <row r="261" spans="1:31" ht="15.75" customHeight="1">
      <c r="A261" s="176"/>
      <c r="B261" s="128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77"/>
      <c r="V261" s="178"/>
      <c r="W261" s="179"/>
      <c r="X261" s="179"/>
      <c r="Y261" s="179"/>
      <c r="Z261" s="179"/>
      <c r="AA261" s="179"/>
      <c r="AB261" s="179"/>
      <c r="AC261" s="179"/>
      <c r="AD261" s="179"/>
      <c r="AE261" s="179"/>
    </row>
    <row r="262" spans="1:31" ht="15.75" customHeight="1">
      <c r="A262" s="176"/>
      <c r="B262" s="128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77"/>
      <c r="V262" s="178"/>
      <c r="W262" s="179"/>
      <c r="X262" s="179"/>
      <c r="Y262" s="179"/>
      <c r="Z262" s="179"/>
      <c r="AA262" s="179"/>
      <c r="AB262" s="179"/>
      <c r="AC262" s="179"/>
      <c r="AD262" s="179"/>
      <c r="AE262" s="179"/>
    </row>
    <row r="263" spans="1:31" ht="15.75" customHeight="1">
      <c r="A263" s="176"/>
      <c r="B263" s="128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77"/>
      <c r="V263" s="178"/>
      <c r="W263" s="179"/>
      <c r="X263" s="179"/>
      <c r="Y263" s="179"/>
      <c r="Z263" s="179"/>
      <c r="AA263" s="179"/>
      <c r="AB263" s="179"/>
      <c r="AC263" s="179"/>
      <c r="AD263" s="179"/>
      <c r="AE263" s="179"/>
    </row>
    <row r="264" spans="1:31" ht="15.75" customHeight="1">
      <c r="A264" s="176"/>
      <c r="B264" s="128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77"/>
      <c r="V264" s="178"/>
      <c r="W264" s="179"/>
      <c r="X264" s="179"/>
      <c r="Y264" s="179"/>
      <c r="Z264" s="179"/>
      <c r="AA264" s="179"/>
      <c r="AB264" s="179"/>
      <c r="AC264" s="179"/>
      <c r="AD264" s="179"/>
      <c r="AE264" s="179"/>
    </row>
    <row r="265" spans="1:31" ht="15.75" customHeight="1">
      <c r="A265" s="176"/>
      <c r="B265" s="128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77"/>
      <c r="V265" s="178"/>
      <c r="W265" s="179"/>
      <c r="X265" s="179"/>
      <c r="Y265" s="179"/>
      <c r="Z265" s="179"/>
      <c r="AA265" s="179"/>
      <c r="AB265" s="179"/>
      <c r="AC265" s="179"/>
      <c r="AD265" s="179"/>
      <c r="AE265" s="179"/>
    </row>
    <row r="266" spans="1:31" ht="15.75" customHeight="1">
      <c r="A266" s="176"/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77"/>
      <c r="V266" s="178"/>
      <c r="W266" s="179"/>
      <c r="X266" s="179"/>
      <c r="Y266" s="179"/>
      <c r="Z266" s="179"/>
      <c r="AA266" s="179"/>
      <c r="AB266" s="179"/>
      <c r="AC266" s="179"/>
      <c r="AD266" s="179"/>
      <c r="AE266" s="179"/>
    </row>
    <row r="267" spans="1:31" ht="15.75" customHeight="1">
      <c r="A267" s="176"/>
      <c r="B267" s="128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77"/>
      <c r="V267" s="178"/>
      <c r="W267" s="179"/>
      <c r="X267" s="179"/>
      <c r="Y267" s="179"/>
      <c r="Z267" s="179"/>
      <c r="AA267" s="179"/>
      <c r="AB267" s="179"/>
      <c r="AC267" s="179"/>
      <c r="AD267" s="179"/>
      <c r="AE267" s="179"/>
    </row>
    <row r="268" spans="1:31" ht="15.75" customHeight="1">
      <c r="A268" s="176"/>
      <c r="B268" s="128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77"/>
      <c r="V268" s="178"/>
      <c r="W268" s="179"/>
      <c r="X268" s="179"/>
      <c r="Y268" s="179"/>
      <c r="Z268" s="179"/>
      <c r="AA268" s="179"/>
      <c r="AB268" s="179"/>
      <c r="AC268" s="179"/>
      <c r="AD268" s="179"/>
      <c r="AE268" s="179"/>
    </row>
    <row r="269" spans="1:31" ht="15.75" customHeight="1">
      <c r="A269" s="176"/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77"/>
      <c r="V269" s="178"/>
      <c r="W269" s="179"/>
      <c r="X269" s="179"/>
      <c r="Y269" s="179"/>
      <c r="Z269" s="179"/>
      <c r="AA269" s="179"/>
      <c r="AB269" s="179"/>
      <c r="AC269" s="179"/>
      <c r="AD269" s="179"/>
      <c r="AE269" s="179"/>
    </row>
    <row r="270" spans="1:31" ht="15.75" customHeight="1">
      <c r="A270" s="176"/>
      <c r="B270" s="128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77"/>
      <c r="V270" s="178"/>
      <c r="W270" s="179"/>
      <c r="X270" s="179"/>
      <c r="Y270" s="179"/>
      <c r="Z270" s="179"/>
      <c r="AA270" s="179"/>
      <c r="AB270" s="179"/>
      <c r="AC270" s="179"/>
      <c r="AD270" s="179"/>
      <c r="AE270" s="179"/>
    </row>
    <row r="271" spans="1:31" ht="15.75" customHeight="1">
      <c r="A271" s="176"/>
      <c r="B271" s="128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77"/>
      <c r="V271" s="178"/>
      <c r="W271" s="179"/>
      <c r="X271" s="179"/>
      <c r="Y271" s="179"/>
      <c r="Z271" s="179"/>
      <c r="AA271" s="179"/>
      <c r="AB271" s="179"/>
      <c r="AC271" s="179"/>
      <c r="AD271" s="179"/>
      <c r="AE271" s="179"/>
    </row>
    <row r="272" spans="1:31" ht="15.75" customHeight="1">
      <c r="A272" s="176"/>
      <c r="B272" s="128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77"/>
      <c r="V272" s="178"/>
      <c r="W272" s="179"/>
      <c r="X272" s="179"/>
      <c r="Y272" s="179"/>
      <c r="Z272" s="179"/>
      <c r="AA272" s="179"/>
      <c r="AB272" s="179"/>
      <c r="AC272" s="179"/>
      <c r="AD272" s="179"/>
      <c r="AE272" s="179"/>
    </row>
    <row r="273" spans="1:31" ht="15.75" customHeight="1">
      <c r="A273" s="176"/>
      <c r="B273" s="128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77"/>
      <c r="V273" s="178"/>
      <c r="W273" s="179"/>
      <c r="X273" s="179"/>
      <c r="Y273" s="179"/>
      <c r="Z273" s="179"/>
      <c r="AA273" s="179"/>
      <c r="AB273" s="179"/>
      <c r="AC273" s="179"/>
      <c r="AD273" s="179"/>
      <c r="AE273" s="179"/>
    </row>
    <row r="274" spans="1:31" ht="15.75" customHeight="1">
      <c r="A274" s="176"/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77"/>
      <c r="V274" s="178"/>
      <c r="W274" s="179"/>
      <c r="X274" s="179"/>
      <c r="Y274" s="179"/>
      <c r="Z274" s="179"/>
      <c r="AA274" s="179"/>
      <c r="AB274" s="179"/>
      <c r="AC274" s="179"/>
      <c r="AD274" s="179"/>
      <c r="AE274" s="179"/>
    </row>
    <row r="275" spans="1:31" ht="15.75" customHeight="1">
      <c r="A275" s="176"/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77"/>
      <c r="V275" s="178"/>
      <c r="W275" s="179"/>
      <c r="X275" s="179"/>
      <c r="Y275" s="179"/>
      <c r="Z275" s="179"/>
      <c r="AA275" s="179"/>
      <c r="AB275" s="179"/>
      <c r="AC275" s="179"/>
      <c r="AD275" s="179"/>
      <c r="AE275" s="179"/>
    </row>
    <row r="276" spans="1:31" ht="15.75" customHeight="1">
      <c r="A276" s="176"/>
      <c r="B276" s="128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77"/>
      <c r="V276" s="178"/>
      <c r="W276" s="179"/>
      <c r="X276" s="179"/>
      <c r="Y276" s="179"/>
      <c r="Z276" s="179"/>
      <c r="AA276" s="179"/>
      <c r="AB276" s="179"/>
      <c r="AC276" s="179"/>
      <c r="AD276" s="179"/>
      <c r="AE276" s="179"/>
    </row>
    <row r="277" spans="1:31" ht="15.75" customHeight="1">
      <c r="A277" s="176"/>
      <c r="B277" s="128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77"/>
      <c r="V277" s="178"/>
      <c r="W277" s="179"/>
      <c r="X277" s="179"/>
      <c r="Y277" s="179"/>
      <c r="Z277" s="179"/>
      <c r="AA277" s="179"/>
      <c r="AB277" s="179"/>
      <c r="AC277" s="179"/>
      <c r="AD277" s="179"/>
      <c r="AE277" s="179"/>
    </row>
    <row r="278" spans="1:31" ht="15.75" customHeight="1">
      <c r="A278" s="176"/>
      <c r="B278" s="128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77"/>
      <c r="V278" s="178"/>
      <c r="W278" s="179"/>
      <c r="X278" s="179"/>
      <c r="Y278" s="179"/>
      <c r="Z278" s="179"/>
      <c r="AA278" s="179"/>
      <c r="AB278" s="179"/>
      <c r="AC278" s="179"/>
      <c r="AD278" s="179"/>
      <c r="AE278" s="179"/>
    </row>
    <row r="279" spans="1:31" ht="15.75" customHeight="1">
      <c r="A279" s="176"/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77"/>
      <c r="V279" s="178"/>
      <c r="W279" s="179"/>
      <c r="X279" s="179"/>
      <c r="Y279" s="179"/>
      <c r="Z279" s="179"/>
      <c r="AA279" s="179"/>
      <c r="AB279" s="179"/>
      <c r="AC279" s="179"/>
      <c r="AD279" s="179"/>
      <c r="AE279" s="179"/>
    </row>
    <row r="280" spans="1:31" ht="15.75" customHeight="1">
      <c r="A280" s="176"/>
      <c r="B280" s="128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77"/>
      <c r="V280" s="178"/>
      <c r="W280" s="179"/>
      <c r="X280" s="179"/>
      <c r="Y280" s="179"/>
      <c r="Z280" s="179"/>
      <c r="AA280" s="179"/>
      <c r="AB280" s="179"/>
      <c r="AC280" s="179"/>
      <c r="AD280" s="179"/>
      <c r="AE280" s="179"/>
    </row>
    <row r="281" spans="1:31" ht="15.75" customHeight="1">
      <c r="A281" s="176"/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77"/>
      <c r="V281" s="178"/>
      <c r="W281" s="179"/>
      <c r="X281" s="179"/>
      <c r="Y281" s="179"/>
      <c r="Z281" s="179"/>
      <c r="AA281" s="179"/>
      <c r="AB281" s="179"/>
      <c r="AC281" s="179"/>
      <c r="AD281" s="179"/>
      <c r="AE281" s="179"/>
    </row>
    <row r="282" spans="1:31" ht="15.75" customHeight="1">
      <c r="A282" s="176"/>
      <c r="B282" s="128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77"/>
      <c r="V282" s="178"/>
      <c r="W282" s="179"/>
      <c r="X282" s="179"/>
      <c r="Y282" s="179"/>
      <c r="Z282" s="179"/>
      <c r="AA282" s="179"/>
      <c r="AB282" s="179"/>
      <c r="AC282" s="179"/>
      <c r="AD282" s="179"/>
      <c r="AE282" s="179"/>
    </row>
    <row r="283" spans="1:31" ht="15.75" customHeight="1">
      <c r="A283" s="176"/>
      <c r="B283" s="128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77"/>
      <c r="V283" s="178"/>
      <c r="W283" s="179"/>
      <c r="X283" s="179"/>
      <c r="Y283" s="179"/>
      <c r="Z283" s="179"/>
      <c r="AA283" s="179"/>
      <c r="AB283" s="179"/>
      <c r="AC283" s="179"/>
      <c r="AD283" s="179"/>
      <c r="AE283" s="179"/>
    </row>
    <row r="284" spans="1:31" ht="15.75" customHeight="1">
      <c r="A284" s="176"/>
      <c r="B284" s="128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77"/>
      <c r="V284" s="178"/>
      <c r="W284" s="179"/>
      <c r="X284" s="179"/>
      <c r="Y284" s="179"/>
      <c r="Z284" s="179"/>
      <c r="AA284" s="179"/>
      <c r="AB284" s="179"/>
      <c r="AC284" s="179"/>
      <c r="AD284" s="179"/>
      <c r="AE284" s="179"/>
    </row>
    <row r="285" spans="1:31" ht="15.75" customHeight="1">
      <c r="A285" s="176"/>
      <c r="B285" s="128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77"/>
      <c r="V285" s="178"/>
      <c r="W285" s="179"/>
      <c r="X285" s="179"/>
      <c r="Y285" s="179"/>
      <c r="Z285" s="179"/>
      <c r="AA285" s="179"/>
      <c r="AB285" s="179"/>
      <c r="AC285" s="179"/>
      <c r="AD285" s="179"/>
      <c r="AE285" s="179"/>
    </row>
    <row r="286" spans="1:31" ht="15.75" customHeight="1">
      <c r="A286" s="176"/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77"/>
      <c r="V286" s="178"/>
      <c r="W286" s="179"/>
      <c r="X286" s="179"/>
      <c r="Y286" s="179"/>
      <c r="Z286" s="179"/>
      <c r="AA286" s="179"/>
      <c r="AB286" s="179"/>
      <c r="AC286" s="179"/>
      <c r="AD286" s="179"/>
      <c r="AE286" s="179"/>
    </row>
    <row r="287" spans="1:31" ht="15.75" customHeight="1">
      <c r="A287" s="176"/>
      <c r="B287" s="128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77"/>
      <c r="V287" s="178"/>
      <c r="W287" s="179"/>
      <c r="X287" s="179"/>
      <c r="Y287" s="179"/>
      <c r="Z287" s="179"/>
      <c r="AA287" s="179"/>
      <c r="AB287" s="179"/>
      <c r="AC287" s="179"/>
      <c r="AD287" s="179"/>
      <c r="AE287" s="179"/>
    </row>
    <row r="288" spans="1:31" ht="15.75" customHeight="1">
      <c r="A288" s="176"/>
      <c r="B288" s="128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77"/>
      <c r="V288" s="178"/>
      <c r="W288" s="179"/>
      <c r="X288" s="179"/>
      <c r="Y288" s="179"/>
      <c r="Z288" s="179"/>
      <c r="AA288" s="179"/>
      <c r="AB288" s="179"/>
      <c r="AC288" s="179"/>
      <c r="AD288" s="179"/>
      <c r="AE288" s="179"/>
    </row>
    <row r="289" spans="1:31" ht="15.75" customHeight="1">
      <c r="A289" s="176"/>
      <c r="B289" s="128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77"/>
      <c r="V289" s="178"/>
      <c r="W289" s="179"/>
      <c r="X289" s="179"/>
      <c r="Y289" s="179"/>
      <c r="Z289" s="179"/>
      <c r="AA289" s="179"/>
      <c r="AB289" s="179"/>
      <c r="AC289" s="179"/>
      <c r="AD289" s="179"/>
      <c r="AE289" s="179"/>
    </row>
    <row r="290" spans="1:31" ht="15.75" customHeight="1">
      <c r="A290" s="176"/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77"/>
      <c r="V290" s="178"/>
      <c r="W290" s="179"/>
      <c r="X290" s="179"/>
      <c r="Y290" s="179"/>
      <c r="Z290" s="179"/>
      <c r="AA290" s="179"/>
      <c r="AB290" s="179"/>
      <c r="AC290" s="179"/>
      <c r="AD290" s="179"/>
      <c r="AE290" s="179"/>
    </row>
    <row r="291" spans="1:31" ht="15.75" customHeight="1">
      <c r="A291" s="176"/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77"/>
      <c r="V291" s="178"/>
      <c r="W291" s="179"/>
      <c r="X291" s="179"/>
      <c r="Y291" s="179"/>
      <c r="Z291" s="179"/>
      <c r="AA291" s="179"/>
      <c r="AB291" s="179"/>
      <c r="AC291" s="179"/>
      <c r="AD291" s="179"/>
      <c r="AE291" s="179"/>
    </row>
    <row r="292" spans="1:31" ht="15.75" customHeight="1">
      <c r="A292" s="176"/>
      <c r="B292" s="128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77"/>
      <c r="V292" s="178"/>
      <c r="W292" s="179"/>
      <c r="X292" s="179"/>
      <c r="Y292" s="179"/>
      <c r="Z292" s="179"/>
      <c r="AA292" s="179"/>
      <c r="AB292" s="179"/>
      <c r="AC292" s="179"/>
      <c r="AD292" s="179"/>
      <c r="AE292" s="179"/>
    </row>
    <row r="293" spans="1:31" ht="15.75" customHeight="1">
      <c r="A293" s="176"/>
      <c r="B293" s="128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77"/>
      <c r="V293" s="178"/>
      <c r="W293" s="179"/>
      <c r="X293" s="179"/>
      <c r="Y293" s="179"/>
      <c r="Z293" s="179"/>
      <c r="AA293" s="179"/>
      <c r="AB293" s="179"/>
      <c r="AC293" s="179"/>
      <c r="AD293" s="179"/>
      <c r="AE293" s="179"/>
    </row>
    <row r="294" spans="1:31" ht="15.75" customHeight="1">
      <c r="A294" s="176"/>
      <c r="B294" s="128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77"/>
      <c r="V294" s="178"/>
      <c r="W294" s="179"/>
      <c r="X294" s="179"/>
      <c r="Y294" s="179"/>
      <c r="Z294" s="179"/>
      <c r="AA294" s="179"/>
      <c r="AB294" s="179"/>
      <c r="AC294" s="179"/>
      <c r="AD294" s="179"/>
      <c r="AE294" s="179"/>
    </row>
    <row r="295" spans="1:31" ht="15.75" customHeight="1">
      <c r="A295" s="176"/>
      <c r="B295" s="128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77"/>
      <c r="V295" s="178"/>
      <c r="W295" s="179"/>
      <c r="X295" s="179"/>
      <c r="Y295" s="179"/>
      <c r="Z295" s="179"/>
      <c r="AA295" s="179"/>
      <c r="AB295" s="179"/>
      <c r="AC295" s="179"/>
      <c r="AD295" s="179"/>
      <c r="AE295" s="179"/>
    </row>
    <row r="296" spans="1:31" ht="15.75" customHeight="1">
      <c r="A296" s="176"/>
      <c r="B296" s="128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77"/>
      <c r="V296" s="178"/>
      <c r="W296" s="179"/>
      <c r="X296" s="179"/>
      <c r="Y296" s="179"/>
      <c r="Z296" s="179"/>
      <c r="AA296" s="179"/>
      <c r="AB296" s="179"/>
      <c r="AC296" s="179"/>
      <c r="AD296" s="179"/>
      <c r="AE296" s="179"/>
    </row>
    <row r="297" spans="1:31" ht="15.75" customHeight="1">
      <c r="A297" s="176"/>
      <c r="B297" s="128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77"/>
      <c r="V297" s="178"/>
      <c r="W297" s="179"/>
      <c r="X297" s="179"/>
      <c r="Y297" s="179"/>
      <c r="Z297" s="179"/>
      <c r="AA297" s="179"/>
      <c r="AB297" s="179"/>
      <c r="AC297" s="179"/>
      <c r="AD297" s="179"/>
      <c r="AE297" s="179"/>
    </row>
    <row r="298" spans="1:31" ht="15.75" customHeight="1">
      <c r="A298" s="176"/>
      <c r="B298" s="128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77"/>
      <c r="V298" s="178"/>
      <c r="W298" s="179"/>
      <c r="X298" s="179"/>
      <c r="Y298" s="179"/>
      <c r="Z298" s="179"/>
      <c r="AA298" s="179"/>
      <c r="AB298" s="179"/>
      <c r="AC298" s="179"/>
      <c r="AD298" s="179"/>
      <c r="AE298" s="179"/>
    </row>
    <row r="299" spans="1:31" ht="15.75" customHeight="1">
      <c r="A299" s="176"/>
      <c r="B299" s="128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77"/>
      <c r="V299" s="178"/>
      <c r="W299" s="179"/>
      <c r="X299" s="179"/>
      <c r="Y299" s="179"/>
      <c r="Z299" s="179"/>
      <c r="AA299" s="179"/>
      <c r="AB299" s="179"/>
      <c r="AC299" s="179"/>
      <c r="AD299" s="179"/>
      <c r="AE299" s="179"/>
    </row>
    <row r="300" spans="1:31" ht="15.75" customHeight="1">
      <c r="A300" s="176"/>
      <c r="B300" s="128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77"/>
      <c r="V300" s="178"/>
      <c r="W300" s="179"/>
      <c r="X300" s="179"/>
      <c r="Y300" s="179"/>
      <c r="Z300" s="179"/>
      <c r="AA300" s="179"/>
      <c r="AB300" s="179"/>
      <c r="AC300" s="179"/>
      <c r="AD300" s="179"/>
      <c r="AE300" s="179"/>
    </row>
    <row r="301" spans="1:31" ht="15.75" customHeight="1">
      <c r="A301" s="176"/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77"/>
      <c r="V301" s="178"/>
      <c r="W301" s="179"/>
      <c r="X301" s="179"/>
      <c r="Y301" s="179"/>
      <c r="Z301" s="179"/>
      <c r="AA301" s="179"/>
      <c r="AB301" s="179"/>
      <c r="AC301" s="179"/>
      <c r="AD301" s="179"/>
      <c r="AE301" s="179"/>
    </row>
    <row r="302" spans="1:31" ht="15.75" customHeight="1">
      <c r="A302" s="176"/>
      <c r="B302" s="128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77"/>
      <c r="V302" s="178"/>
      <c r="W302" s="179"/>
      <c r="X302" s="179"/>
      <c r="Y302" s="179"/>
      <c r="Z302" s="179"/>
      <c r="AA302" s="179"/>
      <c r="AB302" s="179"/>
      <c r="AC302" s="179"/>
      <c r="AD302" s="179"/>
      <c r="AE302" s="179"/>
    </row>
    <row r="303" spans="1:31" ht="15.75" customHeight="1">
      <c r="A303" s="176"/>
      <c r="B303" s="128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77"/>
      <c r="V303" s="178"/>
      <c r="W303" s="179"/>
      <c r="X303" s="179"/>
      <c r="Y303" s="179"/>
      <c r="Z303" s="179"/>
      <c r="AA303" s="179"/>
      <c r="AB303" s="179"/>
      <c r="AC303" s="179"/>
      <c r="AD303" s="179"/>
      <c r="AE303" s="179"/>
    </row>
    <row r="304" spans="1:31" ht="15.75" customHeight="1">
      <c r="A304" s="176"/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77"/>
      <c r="V304" s="178"/>
      <c r="W304" s="179"/>
      <c r="X304" s="179"/>
      <c r="Y304" s="179"/>
      <c r="Z304" s="179"/>
      <c r="AA304" s="179"/>
      <c r="AB304" s="179"/>
      <c r="AC304" s="179"/>
      <c r="AD304" s="179"/>
      <c r="AE304" s="179"/>
    </row>
    <row r="305" spans="1:31" ht="15.75" customHeight="1">
      <c r="A305" s="176"/>
      <c r="B305" s="128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77"/>
      <c r="V305" s="178"/>
      <c r="W305" s="179"/>
      <c r="X305" s="179"/>
      <c r="Y305" s="179"/>
      <c r="Z305" s="179"/>
      <c r="AA305" s="179"/>
      <c r="AB305" s="179"/>
      <c r="AC305" s="179"/>
      <c r="AD305" s="179"/>
      <c r="AE305" s="179"/>
    </row>
    <row r="306" spans="1:31" ht="15.75" customHeight="1">
      <c r="A306" s="176"/>
      <c r="B306" s="128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77"/>
      <c r="V306" s="178"/>
      <c r="W306" s="179"/>
      <c r="X306" s="179"/>
      <c r="Y306" s="179"/>
      <c r="Z306" s="179"/>
      <c r="AA306" s="179"/>
      <c r="AB306" s="179"/>
      <c r="AC306" s="179"/>
      <c r="AD306" s="179"/>
      <c r="AE306" s="179"/>
    </row>
    <row r="307" spans="1:31" ht="15.75" customHeight="1">
      <c r="A307" s="176"/>
      <c r="B307" s="128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77"/>
      <c r="V307" s="178"/>
      <c r="W307" s="179"/>
      <c r="X307" s="179"/>
      <c r="Y307" s="179"/>
      <c r="Z307" s="179"/>
      <c r="AA307" s="179"/>
      <c r="AB307" s="179"/>
      <c r="AC307" s="179"/>
      <c r="AD307" s="179"/>
      <c r="AE307" s="179"/>
    </row>
    <row r="308" spans="1:31" ht="15.75" customHeight="1">
      <c r="A308" s="176"/>
      <c r="B308" s="128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77"/>
      <c r="V308" s="178"/>
      <c r="W308" s="179"/>
      <c r="X308" s="179"/>
      <c r="Y308" s="179"/>
      <c r="Z308" s="179"/>
      <c r="AA308" s="179"/>
      <c r="AB308" s="179"/>
      <c r="AC308" s="179"/>
      <c r="AD308" s="179"/>
      <c r="AE308" s="179"/>
    </row>
    <row r="309" spans="1:31" ht="15.75" customHeight="1">
      <c r="A309" s="176"/>
      <c r="B309" s="128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77"/>
      <c r="V309" s="178"/>
      <c r="W309" s="179"/>
      <c r="X309" s="179"/>
      <c r="Y309" s="179"/>
      <c r="Z309" s="179"/>
      <c r="AA309" s="179"/>
      <c r="AB309" s="179"/>
      <c r="AC309" s="179"/>
      <c r="AD309" s="179"/>
      <c r="AE309" s="179"/>
    </row>
    <row r="310" spans="1:31" ht="15.75" customHeight="1">
      <c r="A310" s="176"/>
      <c r="B310" s="128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77"/>
      <c r="V310" s="178"/>
      <c r="W310" s="179"/>
      <c r="X310" s="179"/>
      <c r="Y310" s="179"/>
      <c r="Z310" s="179"/>
      <c r="AA310" s="179"/>
      <c r="AB310" s="179"/>
      <c r="AC310" s="179"/>
      <c r="AD310" s="179"/>
      <c r="AE310" s="179"/>
    </row>
    <row r="311" spans="1:31" ht="15.75" customHeight="1">
      <c r="A311" s="176"/>
      <c r="B311" s="128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77"/>
      <c r="V311" s="178"/>
      <c r="W311" s="179"/>
      <c r="X311" s="179"/>
      <c r="Y311" s="179"/>
      <c r="Z311" s="179"/>
      <c r="AA311" s="179"/>
      <c r="AB311" s="179"/>
      <c r="AC311" s="179"/>
      <c r="AD311" s="179"/>
      <c r="AE311" s="179"/>
    </row>
    <row r="312" spans="1:31" ht="15.75" customHeight="1">
      <c r="A312" s="176"/>
      <c r="B312" s="128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77"/>
      <c r="V312" s="178"/>
      <c r="W312" s="179"/>
      <c r="X312" s="179"/>
      <c r="Y312" s="179"/>
      <c r="Z312" s="179"/>
      <c r="AA312" s="179"/>
      <c r="AB312" s="179"/>
      <c r="AC312" s="179"/>
      <c r="AD312" s="179"/>
      <c r="AE312" s="179"/>
    </row>
    <row r="313" spans="1:31" ht="15.75" customHeight="1">
      <c r="A313" s="176"/>
      <c r="B313" s="128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77"/>
      <c r="V313" s="178"/>
      <c r="W313" s="179"/>
      <c r="X313" s="179"/>
      <c r="Y313" s="179"/>
      <c r="Z313" s="179"/>
      <c r="AA313" s="179"/>
      <c r="AB313" s="179"/>
      <c r="AC313" s="179"/>
      <c r="AD313" s="179"/>
      <c r="AE313" s="179"/>
    </row>
    <row r="314" spans="1:31" ht="15.75" customHeight="1">
      <c r="A314" s="176"/>
      <c r="B314" s="128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77"/>
      <c r="V314" s="178"/>
      <c r="W314" s="179"/>
      <c r="X314" s="179"/>
      <c r="Y314" s="179"/>
      <c r="Z314" s="179"/>
      <c r="AA314" s="179"/>
      <c r="AB314" s="179"/>
      <c r="AC314" s="179"/>
      <c r="AD314" s="179"/>
      <c r="AE314" s="179"/>
    </row>
    <row r="315" spans="1:31" ht="15.75" customHeight="1">
      <c r="A315" s="176"/>
      <c r="B315" s="128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77"/>
      <c r="V315" s="178"/>
      <c r="W315" s="179"/>
      <c r="X315" s="179"/>
      <c r="Y315" s="179"/>
      <c r="Z315" s="179"/>
      <c r="AA315" s="179"/>
      <c r="AB315" s="179"/>
      <c r="AC315" s="179"/>
      <c r="AD315" s="179"/>
      <c r="AE315" s="179"/>
    </row>
    <row r="316" spans="1:31" ht="15.75" customHeight="1">
      <c r="A316" s="176"/>
      <c r="B316" s="128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77"/>
      <c r="V316" s="178"/>
      <c r="W316" s="179"/>
      <c r="X316" s="179"/>
      <c r="Y316" s="179"/>
      <c r="Z316" s="179"/>
      <c r="AA316" s="179"/>
      <c r="AB316" s="179"/>
      <c r="AC316" s="179"/>
      <c r="AD316" s="179"/>
      <c r="AE316" s="179"/>
    </row>
    <row r="317" spans="1:31" ht="15.75" customHeight="1">
      <c r="A317" s="176"/>
      <c r="B317" s="128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77"/>
      <c r="V317" s="178"/>
      <c r="W317" s="179"/>
      <c r="X317" s="179"/>
      <c r="Y317" s="179"/>
      <c r="Z317" s="179"/>
      <c r="AA317" s="179"/>
      <c r="AB317" s="179"/>
      <c r="AC317" s="179"/>
      <c r="AD317" s="179"/>
      <c r="AE317" s="179"/>
    </row>
    <row r="318" spans="1:31" ht="15.75" customHeight="1">
      <c r="A318" s="176"/>
      <c r="B318" s="128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77"/>
      <c r="V318" s="178"/>
      <c r="W318" s="179"/>
      <c r="X318" s="179"/>
      <c r="Y318" s="179"/>
      <c r="Z318" s="179"/>
      <c r="AA318" s="179"/>
      <c r="AB318" s="179"/>
      <c r="AC318" s="179"/>
      <c r="AD318" s="179"/>
      <c r="AE318" s="179"/>
    </row>
    <row r="319" spans="1:31" ht="15.75" customHeight="1">
      <c r="A319" s="176"/>
      <c r="B319" s="128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77"/>
      <c r="V319" s="178"/>
      <c r="W319" s="179"/>
      <c r="X319" s="179"/>
      <c r="Y319" s="179"/>
      <c r="Z319" s="179"/>
      <c r="AA319" s="179"/>
      <c r="AB319" s="179"/>
      <c r="AC319" s="179"/>
      <c r="AD319" s="179"/>
      <c r="AE319" s="179"/>
    </row>
    <row r="320" spans="1:31" ht="15.75" customHeight="1">
      <c r="A320" s="176"/>
      <c r="B320" s="128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77"/>
      <c r="V320" s="178"/>
      <c r="W320" s="179"/>
      <c r="X320" s="179"/>
      <c r="Y320" s="179"/>
      <c r="Z320" s="179"/>
      <c r="AA320" s="179"/>
      <c r="AB320" s="179"/>
      <c r="AC320" s="179"/>
      <c r="AD320" s="179"/>
      <c r="AE320" s="179"/>
    </row>
    <row r="321" spans="1:31" ht="15.75" customHeight="1">
      <c r="A321" s="176"/>
      <c r="B321" s="128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77"/>
      <c r="V321" s="178"/>
      <c r="W321" s="179"/>
      <c r="X321" s="179"/>
      <c r="Y321" s="179"/>
      <c r="Z321" s="179"/>
      <c r="AA321" s="179"/>
      <c r="AB321" s="179"/>
      <c r="AC321" s="179"/>
      <c r="AD321" s="179"/>
      <c r="AE321" s="179"/>
    </row>
    <row r="322" spans="1:31" ht="15.75" customHeight="1">
      <c r="A322" s="176"/>
      <c r="B322" s="128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77"/>
      <c r="V322" s="178"/>
      <c r="W322" s="179"/>
      <c r="X322" s="179"/>
      <c r="Y322" s="179"/>
      <c r="Z322" s="179"/>
      <c r="AA322" s="179"/>
      <c r="AB322" s="179"/>
      <c r="AC322" s="179"/>
      <c r="AD322" s="179"/>
      <c r="AE322" s="179"/>
    </row>
    <row r="323" spans="1:31" ht="15.75" customHeight="1">
      <c r="A323" s="176"/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77"/>
      <c r="V323" s="178"/>
      <c r="W323" s="179"/>
      <c r="X323" s="179"/>
      <c r="Y323" s="179"/>
      <c r="Z323" s="179"/>
      <c r="AA323" s="179"/>
      <c r="AB323" s="179"/>
      <c r="AC323" s="179"/>
      <c r="AD323" s="179"/>
      <c r="AE323" s="179"/>
    </row>
    <row r="324" spans="1:31" ht="15.75" customHeight="1">
      <c r="A324" s="176"/>
      <c r="B324" s="128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77"/>
      <c r="V324" s="178"/>
      <c r="W324" s="179"/>
      <c r="X324" s="179"/>
      <c r="Y324" s="179"/>
      <c r="Z324" s="179"/>
      <c r="AA324" s="179"/>
      <c r="AB324" s="179"/>
      <c r="AC324" s="179"/>
      <c r="AD324" s="179"/>
      <c r="AE324" s="179"/>
    </row>
    <row r="325" spans="1:31" ht="15.75" customHeight="1">
      <c r="A325" s="176"/>
      <c r="B325" s="128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77"/>
      <c r="V325" s="178"/>
      <c r="W325" s="179"/>
      <c r="X325" s="179"/>
      <c r="Y325" s="179"/>
      <c r="Z325" s="179"/>
      <c r="AA325" s="179"/>
      <c r="AB325" s="179"/>
      <c r="AC325" s="179"/>
      <c r="AD325" s="179"/>
      <c r="AE325" s="179"/>
    </row>
    <row r="326" spans="1:31" ht="15.75" customHeight="1">
      <c r="A326" s="176"/>
      <c r="B326" s="128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77"/>
      <c r="V326" s="178"/>
      <c r="W326" s="179"/>
      <c r="X326" s="179"/>
      <c r="Y326" s="179"/>
      <c r="Z326" s="179"/>
      <c r="AA326" s="179"/>
      <c r="AB326" s="179"/>
      <c r="AC326" s="179"/>
      <c r="AD326" s="179"/>
      <c r="AE326" s="179"/>
    </row>
    <row r="327" spans="1:31" ht="15.75" customHeight="1">
      <c r="A327" s="176"/>
      <c r="B327" s="128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77"/>
      <c r="V327" s="178"/>
      <c r="W327" s="179"/>
      <c r="X327" s="179"/>
      <c r="Y327" s="179"/>
      <c r="Z327" s="179"/>
      <c r="AA327" s="179"/>
      <c r="AB327" s="179"/>
      <c r="AC327" s="179"/>
      <c r="AD327" s="179"/>
      <c r="AE327" s="179"/>
    </row>
    <row r="328" spans="1:31" ht="15.75" customHeight="1">
      <c r="A328" s="176"/>
      <c r="B328" s="128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77"/>
      <c r="V328" s="178"/>
      <c r="W328" s="179"/>
      <c r="X328" s="179"/>
      <c r="Y328" s="179"/>
      <c r="Z328" s="179"/>
      <c r="AA328" s="179"/>
      <c r="AB328" s="179"/>
      <c r="AC328" s="179"/>
      <c r="AD328" s="179"/>
      <c r="AE328" s="179"/>
    </row>
    <row r="329" spans="1:31" ht="15.75" customHeight="1">
      <c r="A329" s="176"/>
      <c r="B329" s="128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77"/>
      <c r="V329" s="178"/>
      <c r="W329" s="179"/>
      <c r="X329" s="179"/>
      <c r="Y329" s="179"/>
      <c r="Z329" s="179"/>
      <c r="AA329" s="179"/>
      <c r="AB329" s="179"/>
      <c r="AC329" s="179"/>
      <c r="AD329" s="179"/>
      <c r="AE329" s="179"/>
    </row>
    <row r="330" spans="1:31" ht="15.75" customHeight="1">
      <c r="A330" s="176"/>
      <c r="B330" s="128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77"/>
      <c r="V330" s="178"/>
      <c r="W330" s="179"/>
      <c r="X330" s="179"/>
      <c r="Y330" s="179"/>
      <c r="Z330" s="179"/>
      <c r="AA330" s="179"/>
      <c r="AB330" s="179"/>
      <c r="AC330" s="179"/>
      <c r="AD330" s="179"/>
      <c r="AE330" s="179"/>
    </row>
    <row r="331" spans="1:31" ht="15.75" customHeight="1">
      <c r="A331" s="176"/>
      <c r="B331" s="128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77"/>
      <c r="V331" s="178"/>
      <c r="W331" s="179"/>
      <c r="X331" s="179"/>
      <c r="Y331" s="179"/>
      <c r="Z331" s="179"/>
      <c r="AA331" s="179"/>
      <c r="AB331" s="179"/>
      <c r="AC331" s="179"/>
      <c r="AD331" s="179"/>
      <c r="AE331" s="179"/>
    </row>
    <row r="332" spans="1:31" ht="15.75" customHeight="1">
      <c r="A332" s="176"/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77"/>
      <c r="V332" s="178"/>
      <c r="W332" s="179"/>
      <c r="X332" s="179"/>
      <c r="Y332" s="179"/>
      <c r="Z332" s="179"/>
      <c r="AA332" s="179"/>
      <c r="AB332" s="179"/>
      <c r="AC332" s="179"/>
      <c r="AD332" s="179"/>
      <c r="AE332" s="179"/>
    </row>
    <row r="333" spans="1:31" ht="15.75" customHeight="1">
      <c r="A333" s="176"/>
      <c r="B333" s="128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77"/>
      <c r="V333" s="178"/>
      <c r="W333" s="179"/>
      <c r="X333" s="179"/>
      <c r="Y333" s="179"/>
      <c r="Z333" s="179"/>
      <c r="AA333" s="179"/>
      <c r="AB333" s="179"/>
      <c r="AC333" s="179"/>
      <c r="AD333" s="179"/>
      <c r="AE333" s="179"/>
    </row>
    <row r="334" spans="1:31" ht="15.75" customHeight="1">
      <c r="A334" s="176"/>
      <c r="B334" s="128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77"/>
      <c r="V334" s="178"/>
      <c r="W334" s="179"/>
      <c r="X334" s="179"/>
      <c r="Y334" s="179"/>
      <c r="Z334" s="179"/>
      <c r="AA334" s="179"/>
      <c r="AB334" s="179"/>
      <c r="AC334" s="179"/>
      <c r="AD334" s="179"/>
      <c r="AE334" s="179"/>
    </row>
    <row r="335" spans="1:31" ht="15.75" customHeight="1">
      <c r="A335" s="176"/>
      <c r="B335" s="128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77"/>
      <c r="V335" s="178"/>
      <c r="W335" s="179"/>
      <c r="X335" s="179"/>
      <c r="Y335" s="179"/>
      <c r="Z335" s="179"/>
      <c r="AA335" s="179"/>
      <c r="AB335" s="179"/>
      <c r="AC335" s="179"/>
      <c r="AD335" s="179"/>
      <c r="AE335" s="179"/>
    </row>
    <row r="336" spans="1:31" ht="15.75" customHeight="1">
      <c r="A336" s="176"/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77"/>
      <c r="V336" s="178"/>
      <c r="W336" s="179"/>
      <c r="X336" s="179"/>
      <c r="Y336" s="179"/>
      <c r="Z336" s="179"/>
      <c r="AA336" s="179"/>
      <c r="AB336" s="179"/>
      <c r="AC336" s="179"/>
      <c r="AD336" s="179"/>
      <c r="AE336" s="179"/>
    </row>
    <row r="337" spans="1:31" ht="15.75" customHeight="1">
      <c r="A337" s="176"/>
      <c r="B337" s="128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77"/>
      <c r="V337" s="178"/>
      <c r="W337" s="179"/>
      <c r="X337" s="179"/>
      <c r="Y337" s="179"/>
      <c r="Z337" s="179"/>
      <c r="AA337" s="179"/>
      <c r="AB337" s="179"/>
      <c r="AC337" s="179"/>
      <c r="AD337" s="179"/>
      <c r="AE337" s="179"/>
    </row>
    <row r="338" spans="1:31" ht="15.75" customHeight="1">
      <c r="A338" s="176"/>
      <c r="B338" s="128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77"/>
      <c r="V338" s="178"/>
      <c r="W338" s="179"/>
      <c r="X338" s="179"/>
      <c r="Y338" s="179"/>
      <c r="Z338" s="179"/>
      <c r="AA338" s="179"/>
      <c r="AB338" s="179"/>
      <c r="AC338" s="179"/>
      <c r="AD338" s="179"/>
      <c r="AE338" s="179"/>
    </row>
    <row r="339" spans="1:31" ht="15.75" customHeight="1">
      <c r="A339" s="176"/>
      <c r="B339" s="128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77"/>
      <c r="V339" s="178"/>
      <c r="W339" s="179"/>
      <c r="X339" s="179"/>
      <c r="Y339" s="179"/>
      <c r="Z339" s="179"/>
      <c r="AA339" s="179"/>
      <c r="AB339" s="179"/>
      <c r="AC339" s="179"/>
      <c r="AD339" s="179"/>
      <c r="AE339" s="179"/>
    </row>
    <row r="340" spans="1:31" ht="15.75" customHeight="1">
      <c r="A340" s="176"/>
      <c r="B340" s="128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77"/>
      <c r="V340" s="178"/>
      <c r="W340" s="179"/>
      <c r="X340" s="179"/>
      <c r="Y340" s="179"/>
      <c r="Z340" s="179"/>
      <c r="AA340" s="179"/>
      <c r="AB340" s="179"/>
      <c r="AC340" s="179"/>
      <c r="AD340" s="179"/>
      <c r="AE340" s="179"/>
    </row>
    <row r="341" spans="1:31" ht="15.75" customHeight="1">
      <c r="A341" s="176"/>
      <c r="B341" s="128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77"/>
      <c r="V341" s="178"/>
      <c r="W341" s="179"/>
      <c r="X341" s="179"/>
      <c r="Y341" s="179"/>
      <c r="Z341" s="179"/>
      <c r="AA341" s="179"/>
      <c r="AB341" s="179"/>
      <c r="AC341" s="179"/>
      <c r="AD341" s="179"/>
      <c r="AE341" s="179"/>
    </row>
    <row r="342" spans="1:31" ht="15.75" customHeight="1">
      <c r="A342" s="176"/>
      <c r="B342" s="128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77"/>
      <c r="V342" s="178"/>
      <c r="W342" s="179"/>
      <c r="X342" s="179"/>
      <c r="Y342" s="179"/>
      <c r="Z342" s="179"/>
      <c r="AA342" s="179"/>
      <c r="AB342" s="179"/>
      <c r="AC342" s="179"/>
      <c r="AD342" s="179"/>
      <c r="AE342" s="179"/>
    </row>
    <row r="343" spans="1:31" ht="15.75" customHeight="1">
      <c r="A343" s="176"/>
      <c r="B343" s="128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77"/>
      <c r="V343" s="178"/>
      <c r="W343" s="179"/>
      <c r="X343" s="179"/>
      <c r="Y343" s="179"/>
      <c r="Z343" s="179"/>
      <c r="AA343" s="179"/>
      <c r="AB343" s="179"/>
      <c r="AC343" s="179"/>
      <c r="AD343" s="179"/>
      <c r="AE343" s="179"/>
    </row>
    <row r="344" spans="1:31" ht="15.75" customHeight="1">
      <c r="A344" s="176"/>
      <c r="B344" s="128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77"/>
      <c r="V344" s="178"/>
      <c r="W344" s="179"/>
      <c r="X344" s="179"/>
      <c r="Y344" s="179"/>
      <c r="Z344" s="179"/>
      <c r="AA344" s="179"/>
      <c r="AB344" s="179"/>
      <c r="AC344" s="179"/>
      <c r="AD344" s="179"/>
      <c r="AE344" s="179"/>
    </row>
    <row r="345" spans="1:31" ht="15.75" customHeight="1">
      <c r="A345" s="176"/>
      <c r="B345" s="128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77"/>
      <c r="V345" s="178"/>
      <c r="W345" s="179"/>
      <c r="X345" s="179"/>
      <c r="Y345" s="179"/>
      <c r="Z345" s="179"/>
      <c r="AA345" s="179"/>
      <c r="AB345" s="179"/>
      <c r="AC345" s="179"/>
      <c r="AD345" s="179"/>
      <c r="AE345" s="179"/>
    </row>
    <row r="346" spans="1:31" ht="15.75" customHeight="1">
      <c r="A346" s="176"/>
      <c r="B346" s="128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77"/>
      <c r="V346" s="178"/>
      <c r="W346" s="179"/>
      <c r="X346" s="179"/>
      <c r="Y346" s="179"/>
      <c r="Z346" s="179"/>
      <c r="AA346" s="179"/>
      <c r="AB346" s="179"/>
      <c r="AC346" s="179"/>
      <c r="AD346" s="179"/>
      <c r="AE346" s="179"/>
    </row>
    <row r="347" spans="1:31" ht="15.75" customHeight="1">
      <c r="A347" s="176"/>
      <c r="B347" s="128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77"/>
      <c r="V347" s="178"/>
      <c r="W347" s="179"/>
      <c r="X347" s="179"/>
      <c r="Y347" s="179"/>
      <c r="Z347" s="179"/>
      <c r="AA347" s="179"/>
      <c r="AB347" s="179"/>
      <c r="AC347" s="179"/>
      <c r="AD347" s="179"/>
      <c r="AE347" s="179"/>
    </row>
    <row r="348" spans="1:31" ht="15.75" customHeight="1">
      <c r="A348" s="176"/>
      <c r="B348" s="128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77"/>
      <c r="V348" s="178"/>
      <c r="W348" s="179"/>
      <c r="X348" s="179"/>
      <c r="Y348" s="179"/>
      <c r="Z348" s="179"/>
      <c r="AA348" s="179"/>
      <c r="AB348" s="179"/>
      <c r="AC348" s="179"/>
      <c r="AD348" s="179"/>
      <c r="AE348" s="179"/>
    </row>
    <row r="349" spans="1:31" ht="15.75" customHeight="1">
      <c r="A349" s="176"/>
      <c r="B349" s="128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77"/>
      <c r="V349" s="178"/>
      <c r="W349" s="179"/>
      <c r="X349" s="179"/>
      <c r="Y349" s="179"/>
      <c r="Z349" s="179"/>
      <c r="AA349" s="179"/>
      <c r="AB349" s="179"/>
      <c r="AC349" s="179"/>
      <c r="AD349" s="179"/>
      <c r="AE349" s="179"/>
    </row>
    <row r="350" spans="1:31" ht="15.75" customHeight="1">
      <c r="A350" s="176"/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77"/>
      <c r="V350" s="178"/>
      <c r="W350" s="179"/>
      <c r="X350" s="179"/>
      <c r="Y350" s="179"/>
      <c r="Z350" s="179"/>
      <c r="AA350" s="179"/>
      <c r="AB350" s="179"/>
      <c r="AC350" s="179"/>
      <c r="AD350" s="179"/>
      <c r="AE350" s="179"/>
    </row>
    <row r="351" spans="1:31" ht="15.75" customHeight="1">
      <c r="A351" s="176"/>
      <c r="B351" s="128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77"/>
      <c r="V351" s="178"/>
      <c r="W351" s="179"/>
      <c r="X351" s="179"/>
      <c r="Y351" s="179"/>
      <c r="Z351" s="179"/>
      <c r="AA351" s="179"/>
      <c r="AB351" s="179"/>
      <c r="AC351" s="179"/>
      <c r="AD351" s="179"/>
      <c r="AE351" s="179"/>
    </row>
    <row r="352" spans="1:31" ht="15.75" customHeight="1">
      <c r="A352" s="176"/>
      <c r="B352" s="128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77"/>
      <c r="V352" s="178"/>
      <c r="W352" s="179"/>
      <c r="X352" s="179"/>
      <c r="Y352" s="179"/>
      <c r="Z352" s="179"/>
      <c r="AA352" s="179"/>
      <c r="AB352" s="179"/>
      <c r="AC352" s="179"/>
      <c r="AD352" s="179"/>
      <c r="AE352" s="179"/>
    </row>
    <row r="353" spans="1:31" ht="15.75" customHeight="1">
      <c r="A353" s="176"/>
      <c r="B353" s="128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77"/>
      <c r="V353" s="178"/>
      <c r="W353" s="179"/>
      <c r="X353" s="179"/>
      <c r="Y353" s="179"/>
      <c r="Z353" s="179"/>
      <c r="AA353" s="179"/>
      <c r="AB353" s="179"/>
      <c r="AC353" s="179"/>
      <c r="AD353" s="179"/>
      <c r="AE353" s="179"/>
    </row>
    <row r="354" spans="1:31" ht="15.75" customHeight="1">
      <c r="A354" s="176"/>
      <c r="B354" s="128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77"/>
      <c r="V354" s="178"/>
      <c r="W354" s="179"/>
      <c r="X354" s="179"/>
      <c r="Y354" s="179"/>
      <c r="Z354" s="179"/>
      <c r="AA354" s="179"/>
      <c r="AB354" s="179"/>
      <c r="AC354" s="179"/>
      <c r="AD354" s="179"/>
      <c r="AE354" s="179"/>
    </row>
    <row r="355" spans="1:31" ht="15.75" customHeight="1">
      <c r="A355" s="176"/>
      <c r="B355" s="128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77"/>
      <c r="V355" s="178"/>
      <c r="W355" s="179"/>
      <c r="X355" s="179"/>
      <c r="Y355" s="179"/>
      <c r="Z355" s="179"/>
      <c r="AA355" s="179"/>
      <c r="AB355" s="179"/>
      <c r="AC355" s="179"/>
      <c r="AD355" s="179"/>
      <c r="AE355" s="179"/>
    </row>
    <row r="356" spans="1:31" ht="15.75" customHeight="1">
      <c r="A356" s="176"/>
      <c r="B356" s="128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77"/>
      <c r="V356" s="178"/>
      <c r="W356" s="179"/>
      <c r="X356" s="179"/>
      <c r="Y356" s="179"/>
      <c r="Z356" s="179"/>
      <c r="AA356" s="179"/>
      <c r="AB356" s="179"/>
      <c r="AC356" s="179"/>
      <c r="AD356" s="179"/>
      <c r="AE356" s="179"/>
    </row>
    <row r="357" spans="1:31" ht="15.75" customHeight="1">
      <c r="A357" s="176"/>
      <c r="B357" s="128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77"/>
      <c r="V357" s="178"/>
      <c r="W357" s="179"/>
      <c r="X357" s="179"/>
      <c r="Y357" s="179"/>
      <c r="Z357" s="179"/>
      <c r="AA357" s="179"/>
      <c r="AB357" s="179"/>
      <c r="AC357" s="179"/>
      <c r="AD357" s="179"/>
      <c r="AE357" s="179"/>
    </row>
    <row r="358" spans="1:31" ht="15.75" customHeight="1">
      <c r="A358" s="176"/>
      <c r="B358" s="128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77"/>
      <c r="V358" s="178"/>
      <c r="W358" s="179"/>
      <c r="X358" s="179"/>
      <c r="Y358" s="179"/>
      <c r="Z358" s="179"/>
      <c r="AA358" s="179"/>
      <c r="AB358" s="179"/>
      <c r="AC358" s="179"/>
      <c r="AD358" s="179"/>
      <c r="AE358" s="179"/>
    </row>
    <row r="359" spans="1:31" ht="15.75" customHeight="1">
      <c r="A359" s="176"/>
      <c r="B359" s="128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77"/>
      <c r="V359" s="178"/>
      <c r="W359" s="179"/>
      <c r="X359" s="179"/>
      <c r="Y359" s="179"/>
      <c r="Z359" s="179"/>
      <c r="AA359" s="179"/>
      <c r="AB359" s="179"/>
      <c r="AC359" s="179"/>
      <c r="AD359" s="179"/>
      <c r="AE359" s="179"/>
    </row>
    <row r="360" spans="1:31" ht="15.75" customHeight="1">
      <c r="A360" s="176"/>
      <c r="B360" s="128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77"/>
      <c r="V360" s="178"/>
      <c r="W360" s="179"/>
      <c r="X360" s="179"/>
      <c r="Y360" s="179"/>
      <c r="Z360" s="179"/>
      <c r="AA360" s="179"/>
      <c r="AB360" s="179"/>
      <c r="AC360" s="179"/>
      <c r="AD360" s="179"/>
      <c r="AE360" s="179"/>
    </row>
    <row r="361" spans="1:31" ht="15.75" customHeight="1">
      <c r="A361" s="176"/>
      <c r="B361" s="128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77"/>
      <c r="V361" s="178"/>
      <c r="W361" s="179"/>
      <c r="X361" s="179"/>
      <c r="Y361" s="179"/>
      <c r="Z361" s="179"/>
      <c r="AA361" s="179"/>
      <c r="AB361" s="179"/>
      <c r="AC361" s="179"/>
      <c r="AD361" s="179"/>
      <c r="AE361" s="179"/>
    </row>
    <row r="362" spans="1:31" ht="15.75" customHeight="1">
      <c r="A362" s="176"/>
      <c r="B362" s="128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77"/>
      <c r="V362" s="178"/>
      <c r="W362" s="179"/>
      <c r="X362" s="179"/>
      <c r="Y362" s="179"/>
      <c r="Z362" s="179"/>
      <c r="AA362" s="179"/>
      <c r="AB362" s="179"/>
      <c r="AC362" s="179"/>
      <c r="AD362" s="179"/>
      <c r="AE362" s="179"/>
    </row>
    <row r="363" spans="1:31" ht="15.75" customHeight="1">
      <c r="A363" s="176"/>
      <c r="B363" s="128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77"/>
      <c r="V363" s="178"/>
      <c r="W363" s="179"/>
      <c r="X363" s="179"/>
      <c r="Y363" s="179"/>
      <c r="Z363" s="179"/>
      <c r="AA363" s="179"/>
      <c r="AB363" s="179"/>
      <c r="AC363" s="179"/>
      <c r="AD363" s="179"/>
      <c r="AE363" s="179"/>
    </row>
    <row r="364" spans="1:31" ht="15.75" customHeight="1">
      <c r="A364" s="176"/>
      <c r="B364" s="128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77"/>
      <c r="V364" s="178"/>
      <c r="W364" s="179"/>
      <c r="X364" s="179"/>
      <c r="Y364" s="179"/>
      <c r="Z364" s="179"/>
      <c r="AA364" s="179"/>
      <c r="AB364" s="179"/>
      <c r="AC364" s="179"/>
      <c r="AD364" s="179"/>
      <c r="AE364" s="179"/>
    </row>
    <row r="365" spans="1:31" ht="15.75" customHeight="1">
      <c r="A365" s="176"/>
      <c r="B365" s="128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77"/>
      <c r="V365" s="178"/>
      <c r="W365" s="179"/>
      <c r="X365" s="179"/>
      <c r="Y365" s="179"/>
      <c r="Z365" s="179"/>
      <c r="AA365" s="179"/>
      <c r="AB365" s="179"/>
      <c r="AC365" s="179"/>
      <c r="AD365" s="179"/>
      <c r="AE365" s="179"/>
    </row>
    <row r="366" spans="1:31" ht="15.75" customHeight="1">
      <c r="A366" s="176"/>
      <c r="B366" s="128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77"/>
      <c r="V366" s="178"/>
      <c r="W366" s="179"/>
      <c r="X366" s="179"/>
      <c r="Y366" s="179"/>
      <c r="Z366" s="179"/>
      <c r="AA366" s="179"/>
      <c r="AB366" s="179"/>
      <c r="AC366" s="179"/>
      <c r="AD366" s="179"/>
      <c r="AE366" s="179"/>
    </row>
    <row r="367" spans="1:31" ht="15.75" customHeight="1">
      <c r="A367" s="176"/>
      <c r="B367" s="128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77"/>
      <c r="V367" s="178"/>
      <c r="W367" s="179"/>
      <c r="X367" s="179"/>
      <c r="Y367" s="179"/>
      <c r="Z367" s="179"/>
      <c r="AA367" s="179"/>
      <c r="AB367" s="179"/>
      <c r="AC367" s="179"/>
      <c r="AD367" s="179"/>
      <c r="AE367" s="179"/>
    </row>
    <row r="368" spans="1:31" ht="15.75" customHeight="1">
      <c r="A368" s="176"/>
      <c r="B368" s="128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77"/>
      <c r="V368" s="178"/>
      <c r="W368" s="179"/>
      <c r="X368" s="179"/>
      <c r="Y368" s="179"/>
      <c r="Z368" s="179"/>
      <c r="AA368" s="179"/>
      <c r="AB368" s="179"/>
      <c r="AC368" s="179"/>
      <c r="AD368" s="179"/>
      <c r="AE368" s="179"/>
    </row>
    <row r="369" spans="1:31" ht="15.75" customHeight="1">
      <c r="A369" s="176"/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77"/>
      <c r="V369" s="178"/>
      <c r="W369" s="179"/>
      <c r="X369" s="179"/>
      <c r="Y369" s="179"/>
      <c r="Z369" s="179"/>
      <c r="AA369" s="179"/>
      <c r="AB369" s="179"/>
      <c r="AC369" s="179"/>
      <c r="AD369" s="179"/>
      <c r="AE369" s="179"/>
    </row>
    <row r="370" spans="1:31" ht="15.75" customHeight="1">
      <c r="A370" s="176"/>
      <c r="B370" s="128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77"/>
      <c r="V370" s="178"/>
      <c r="W370" s="179"/>
      <c r="X370" s="179"/>
      <c r="Y370" s="179"/>
      <c r="Z370" s="179"/>
      <c r="AA370" s="179"/>
      <c r="AB370" s="179"/>
      <c r="AC370" s="179"/>
      <c r="AD370" s="179"/>
      <c r="AE370" s="179"/>
    </row>
    <row r="371" spans="1:31" ht="15.75" customHeight="1">
      <c r="A371" s="176"/>
      <c r="B371" s="128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77"/>
      <c r="V371" s="178"/>
      <c r="W371" s="179"/>
      <c r="X371" s="179"/>
      <c r="Y371" s="179"/>
      <c r="Z371" s="179"/>
      <c r="AA371" s="179"/>
      <c r="AB371" s="179"/>
      <c r="AC371" s="179"/>
      <c r="AD371" s="179"/>
      <c r="AE371" s="179"/>
    </row>
    <row r="372" spans="1:31" ht="15.75" customHeight="1">
      <c r="A372" s="176"/>
      <c r="B372" s="128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77"/>
      <c r="V372" s="178"/>
      <c r="W372" s="179"/>
      <c r="X372" s="179"/>
      <c r="Y372" s="179"/>
      <c r="Z372" s="179"/>
      <c r="AA372" s="179"/>
      <c r="AB372" s="179"/>
      <c r="AC372" s="179"/>
      <c r="AD372" s="179"/>
      <c r="AE372" s="179"/>
    </row>
    <row r="373" spans="1:31" ht="15.75" customHeight="1">
      <c r="A373" s="176"/>
      <c r="B373" s="128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77"/>
      <c r="V373" s="178"/>
      <c r="W373" s="179"/>
      <c r="X373" s="179"/>
      <c r="Y373" s="179"/>
      <c r="Z373" s="179"/>
      <c r="AA373" s="179"/>
      <c r="AB373" s="179"/>
      <c r="AC373" s="179"/>
      <c r="AD373" s="179"/>
      <c r="AE373" s="179"/>
    </row>
    <row r="374" spans="1:31" ht="15.75" customHeight="1">
      <c r="A374" s="176"/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77"/>
      <c r="V374" s="178"/>
      <c r="W374" s="179"/>
      <c r="X374" s="179"/>
      <c r="Y374" s="179"/>
      <c r="Z374" s="179"/>
      <c r="AA374" s="179"/>
      <c r="AB374" s="179"/>
      <c r="AC374" s="179"/>
      <c r="AD374" s="179"/>
      <c r="AE374" s="179"/>
    </row>
    <row r="375" spans="1:31" ht="15.75" customHeight="1">
      <c r="A375" s="176"/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77"/>
      <c r="V375" s="178"/>
      <c r="W375" s="179"/>
      <c r="X375" s="179"/>
      <c r="Y375" s="179"/>
      <c r="Z375" s="179"/>
      <c r="AA375" s="179"/>
      <c r="AB375" s="179"/>
      <c r="AC375" s="179"/>
      <c r="AD375" s="179"/>
      <c r="AE375" s="179"/>
    </row>
    <row r="376" spans="1:31" ht="15.75" customHeight="1">
      <c r="A376" s="176"/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77"/>
      <c r="V376" s="178"/>
      <c r="W376" s="179"/>
      <c r="X376" s="179"/>
      <c r="Y376" s="179"/>
      <c r="Z376" s="179"/>
      <c r="AA376" s="179"/>
      <c r="AB376" s="179"/>
      <c r="AC376" s="179"/>
      <c r="AD376" s="179"/>
      <c r="AE376" s="179"/>
    </row>
    <row r="377" spans="1:31" ht="15.75" customHeight="1">
      <c r="A377" s="176"/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77"/>
      <c r="V377" s="178"/>
      <c r="W377" s="179"/>
      <c r="X377" s="179"/>
      <c r="Y377" s="179"/>
      <c r="Z377" s="179"/>
      <c r="AA377" s="179"/>
      <c r="AB377" s="179"/>
      <c r="AC377" s="179"/>
      <c r="AD377" s="179"/>
      <c r="AE377" s="179"/>
    </row>
    <row r="378" spans="1:31" ht="15.75" customHeight="1">
      <c r="A378" s="176"/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77"/>
      <c r="V378" s="178"/>
      <c r="W378" s="179"/>
      <c r="X378" s="179"/>
      <c r="Y378" s="179"/>
      <c r="Z378" s="179"/>
      <c r="AA378" s="179"/>
      <c r="AB378" s="179"/>
      <c r="AC378" s="179"/>
      <c r="AD378" s="179"/>
      <c r="AE378" s="179"/>
    </row>
    <row r="379" spans="1:31" ht="15.75" customHeight="1">
      <c r="A379" s="176"/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77"/>
      <c r="V379" s="178"/>
      <c r="W379" s="179"/>
      <c r="X379" s="179"/>
      <c r="Y379" s="179"/>
      <c r="Z379" s="179"/>
      <c r="AA379" s="179"/>
      <c r="AB379" s="179"/>
      <c r="AC379" s="179"/>
      <c r="AD379" s="179"/>
      <c r="AE379" s="179"/>
    </row>
    <row r="380" spans="1:31" ht="15.75" customHeight="1">
      <c r="A380" s="176"/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77"/>
      <c r="V380" s="178"/>
      <c r="W380" s="179"/>
      <c r="X380" s="179"/>
      <c r="Y380" s="179"/>
      <c r="Z380" s="179"/>
      <c r="AA380" s="179"/>
      <c r="AB380" s="179"/>
      <c r="AC380" s="179"/>
      <c r="AD380" s="179"/>
      <c r="AE380" s="179"/>
    </row>
    <row r="381" spans="1:31" ht="15.75" customHeight="1">
      <c r="A381" s="176"/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77"/>
      <c r="V381" s="178"/>
      <c r="W381" s="179"/>
      <c r="X381" s="179"/>
      <c r="Y381" s="179"/>
      <c r="Z381" s="179"/>
      <c r="AA381" s="179"/>
      <c r="AB381" s="179"/>
      <c r="AC381" s="179"/>
      <c r="AD381" s="179"/>
      <c r="AE381" s="179"/>
    </row>
    <row r="382" spans="1:31" ht="15.75" customHeight="1">
      <c r="A382" s="176"/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77"/>
      <c r="V382" s="178"/>
      <c r="W382" s="179"/>
      <c r="X382" s="179"/>
      <c r="Y382" s="179"/>
      <c r="Z382" s="179"/>
      <c r="AA382" s="179"/>
      <c r="AB382" s="179"/>
      <c r="AC382" s="179"/>
      <c r="AD382" s="179"/>
      <c r="AE382" s="179"/>
    </row>
    <row r="383" spans="1:31" ht="15.75" customHeight="1">
      <c r="A383" s="176"/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77"/>
      <c r="V383" s="178"/>
      <c r="W383" s="179"/>
      <c r="X383" s="179"/>
      <c r="Y383" s="179"/>
      <c r="Z383" s="179"/>
      <c r="AA383" s="179"/>
      <c r="AB383" s="179"/>
      <c r="AC383" s="179"/>
      <c r="AD383" s="179"/>
      <c r="AE383" s="179"/>
    </row>
    <row r="384" spans="1:31" ht="15.75" customHeight="1">
      <c r="A384" s="176"/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77"/>
      <c r="V384" s="178"/>
      <c r="W384" s="179"/>
      <c r="X384" s="179"/>
      <c r="Y384" s="179"/>
      <c r="Z384" s="179"/>
      <c r="AA384" s="179"/>
      <c r="AB384" s="179"/>
      <c r="AC384" s="179"/>
      <c r="AD384" s="179"/>
      <c r="AE384" s="179"/>
    </row>
    <row r="385" spans="1:31" ht="15.75" customHeight="1">
      <c r="A385" s="176"/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77"/>
      <c r="V385" s="178"/>
      <c r="W385" s="179"/>
      <c r="X385" s="179"/>
      <c r="Y385" s="179"/>
      <c r="Z385" s="179"/>
      <c r="AA385" s="179"/>
      <c r="AB385" s="179"/>
      <c r="AC385" s="179"/>
      <c r="AD385" s="179"/>
      <c r="AE385" s="179"/>
    </row>
    <row r="386" spans="1:31" ht="15.75" customHeight="1">
      <c r="A386" s="176"/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77"/>
      <c r="V386" s="178"/>
      <c r="W386" s="179"/>
      <c r="X386" s="179"/>
      <c r="Y386" s="179"/>
      <c r="Z386" s="179"/>
      <c r="AA386" s="179"/>
      <c r="AB386" s="179"/>
      <c r="AC386" s="179"/>
      <c r="AD386" s="179"/>
      <c r="AE386" s="179"/>
    </row>
    <row r="387" spans="1:31" ht="15.75" customHeight="1">
      <c r="A387" s="176"/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77"/>
      <c r="V387" s="178"/>
      <c r="W387" s="179"/>
      <c r="X387" s="179"/>
      <c r="Y387" s="179"/>
      <c r="Z387" s="179"/>
      <c r="AA387" s="179"/>
      <c r="AB387" s="179"/>
      <c r="AC387" s="179"/>
      <c r="AD387" s="179"/>
      <c r="AE387" s="179"/>
    </row>
    <row r="388" spans="1:31" ht="15.75" customHeight="1">
      <c r="A388" s="176"/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77"/>
      <c r="V388" s="178"/>
      <c r="W388" s="179"/>
      <c r="X388" s="179"/>
      <c r="Y388" s="179"/>
      <c r="Z388" s="179"/>
      <c r="AA388" s="179"/>
      <c r="AB388" s="179"/>
      <c r="AC388" s="179"/>
      <c r="AD388" s="179"/>
      <c r="AE388" s="179"/>
    </row>
    <row r="389" spans="1:31" ht="15.75" customHeight="1">
      <c r="A389" s="176"/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77"/>
      <c r="V389" s="178"/>
      <c r="W389" s="179"/>
      <c r="X389" s="179"/>
      <c r="Y389" s="179"/>
      <c r="Z389" s="179"/>
      <c r="AA389" s="179"/>
      <c r="AB389" s="179"/>
      <c r="AC389" s="179"/>
      <c r="AD389" s="179"/>
      <c r="AE389" s="179"/>
    </row>
    <row r="390" spans="1:31" ht="15.75" customHeight="1">
      <c r="A390" s="176"/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77"/>
      <c r="V390" s="178"/>
      <c r="W390" s="179"/>
      <c r="X390" s="179"/>
      <c r="Y390" s="179"/>
      <c r="Z390" s="179"/>
      <c r="AA390" s="179"/>
      <c r="AB390" s="179"/>
      <c r="AC390" s="179"/>
      <c r="AD390" s="179"/>
      <c r="AE390" s="179"/>
    </row>
    <row r="391" spans="1:31" ht="15.75" customHeight="1">
      <c r="A391" s="176"/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77"/>
      <c r="V391" s="178"/>
      <c r="W391" s="179"/>
      <c r="X391" s="179"/>
      <c r="Y391" s="179"/>
      <c r="Z391" s="179"/>
      <c r="AA391" s="179"/>
      <c r="AB391" s="179"/>
      <c r="AC391" s="179"/>
      <c r="AD391" s="179"/>
      <c r="AE391" s="179"/>
    </row>
    <row r="392" spans="1:31" ht="15.75" customHeight="1">
      <c r="A392" s="176"/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77"/>
      <c r="V392" s="178"/>
      <c r="W392" s="179"/>
      <c r="X392" s="179"/>
      <c r="Y392" s="179"/>
      <c r="Z392" s="179"/>
      <c r="AA392" s="179"/>
      <c r="AB392" s="179"/>
      <c r="AC392" s="179"/>
      <c r="AD392" s="179"/>
      <c r="AE392" s="179"/>
    </row>
    <row r="393" spans="1:31" ht="15.75" customHeight="1">
      <c r="A393" s="176"/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77"/>
      <c r="V393" s="178"/>
      <c r="W393" s="179"/>
      <c r="X393" s="179"/>
      <c r="Y393" s="179"/>
      <c r="Z393" s="179"/>
      <c r="AA393" s="179"/>
      <c r="AB393" s="179"/>
      <c r="AC393" s="179"/>
      <c r="AD393" s="179"/>
      <c r="AE393" s="179"/>
    </row>
    <row r="394" spans="1:31" ht="15.75" customHeight="1">
      <c r="A394" s="176"/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77"/>
      <c r="V394" s="178"/>
      <c r="W394" s="179"/>
      <c r="X394" s="179"/>
      <c r="Y394" s="179"/>
      <c r="Z394" s="179"/>
      <c r="AA394" s="179"/>
      <c r="AB394" s="179"/>
      <c r="AC394" s="179"/>
      <c r="AD394" s="179"/>
      <c r="AE394" s="179"/>
    </row>
    <row r="395" spans="1:31" ht="15.75" customHeight="1">
      <c r="A395" s="176"/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77"/>
      <c r="V395" s="178"/>
      <c r="W395" s="179"/>
      <c r="X395" s="179"/>
      <c r="Y395" s="179"/>
      <c r="Z395" s="179"/>
      <c r="AA395" s="179"/>
      <c r="AB395" s="179"/>
      <c r="AC395" s="179"/>
      <c r="AD395" s="179"/>
      <c r="AE395" s="179"/>
    </row>
    <row r="396" spans="1:31" ht="15.75" customHeight="1">
      <c r="A396" s="176"/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77"/>
      <c r="V396" s="178"/>
      <c r="W396" s="179"/>
      <c r="X396" s="179"/>
      <c r="Y396" s="179"/>
      <c r="Z396" s="179"/>
      <c r="AA396" s="179"/>
      <c r="AB396" s="179"/>
      <c r="AC396" s="179"/>
      <c r="AD396" s="179"/>
      <c r="AE396" s="179"/>
    </row>
    <row r="397" spans="1:31" ht="15.75" customHeight="1">
      <c r="A397" s="176"/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77"/>
      <c r="V397" s="178"/>
      <c r="W397" s="179"/>
      <c r="X397" s="179"/>
      <c r="Y397" s="179"/>
      <c r="Z397" s="179"/>
      <c r="AA397" s="179"/>
      <c r="AB397" s="179"/>
      <c r="AC397" s="179"/>
      <c r="AD397" s="179"/>
      <c r="AE397" s="179"/>
    </row>
    <row r="398" spans="1:31" ht="15.75" customHeight="1">
      <c r="A398" s="176"/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77"/>
      <c r="V398" s="178"/>
      <c r="W398" s="179"/>
      <c r="X398" s="179"/>
      <c r="Y398" s="179"/>
      <c r="Z398" s="179"/>
      <c r="AA398" s="179"/>
      <c r="AB398" s="179"/>
      <c r="AC398" s="179"/>
      <c r="AD398" s="179"/>
      <c r="AE398" s="179"/>
    </row>
    <row r="399" spans="1:31" ht="15.75" customHeight="1">
      <c r="A399" s="176"/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77"/>
      <c r="V399" s="178"/>
      <c r="W399" s="179"/>
      <c r="X399" s="179"/>
      <c r="Y399" s="179"/>
      <c r="Z399" s="179"/>
      <c r="AA399" s="179"/>
      <c r="AB399" s="179"/>
      <c r="AC399" s="179"/>
      <c r="AD399" s="179"/>
      <c r="AE399" s="179"/>
    </row>
    <row r="400" spans="1:31" ht="15.75" customHeight="1">
      <c r="A400" s="176"/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77"/>
      <c r="V400" s="178"/>
      <c r="W400" s="179"/>
      <c r="X400" s="179"/>
      <c r="Y400" s="179"/>
      <c r="Z400" s="179"/>
      <c r="AA400" s="179"/>
      <c r="AB400" s="179"/>
      <c r="AC400" s="179"/>
      <c r="AD400" s="179"/>
      <c r="AE400" s="179"/>
    </row>
    <row r="401" spans="1:31" ht="15.75" customHeight="1">
      <c r="A401" s="176"/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77"/>
      <c r="V401" s="178"/>
      <c r="W401" s="179"/>
      <c r="X401" s="179"/>
      <c r="Y401" s="179"/>
      <c r="Z401" s="179"/>
      <c r="AA401" s="179"/>
      <c r="AB401" s="179"/>
      <c r="AC401" s="179"/>
      <c r="AD401" s="179"/>
      <c r="AE401" s="179"/>
    </row>
    <row r="402" spans="1:31" ht="15.75" customHeight="1">
      <c r="A402" s="176"/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77"/>
      <c r="V402" s="178"/>
      <c r="W402" s="179"/>
      <c r="X402" s="179"/>
      <c r="Y402" s="179"/>
      <c r="Z402" s="179"/>
      <c r="AA402" s="179"/>
      <c r="AB402" s="179"/>
      <c r="AC402" s="179"/>
      <c r="AD402" s="179"/>
      <c r="AE402" s="179"/>
    </row>
    <row r="403" spans="1:31" ht="15.75" customHeight="1">
      <c r="A403" s="176"/>
      <c r="B403" s="128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77"/>
      <c r="V403" s="178"/>
      <c r="W403" s="179"/>
      <c r="X403" s="179"/>
      <c r="Y403" s="179"/>
      <c r="Z403" s="179"/>
      <c r="AA403" s="179"/>
      <c r="AB403" s="179"/>
      <c r="AC403" s="179"/>
      <c r="AD403" s="179"/>
      <c r="AE403" s="179"/>
    </row>
    <row r="404" spans="1:31" ht="15.75" customHeight="1">
      <c r="A404" s="176"/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77"/>
      <c r="V404" s="178"/>
      <c r="W404" s="179"/>
      <c r="X404" s="179"/>
      <c r="Y404" s="179"/>
      <c r="Z404" s="179"/>
      <c r="AA404" s="179"/>
      <c r="AB404" s="179"/>
      <c r="AC404" s="179"/>
      <c r="AD404" s="179"/>
      <c r="AE404" s="179"/>
    </row>
    <row r="405" spans="1:31" ht="15.75" customHeight="1">
      <c r="A405" s="176"/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77"/>
      <c r="V405" s="178"/>
      <c r="W405" s="179"/>
      <c r="X405" s="179"/>
      <c r="Y405" s="179"/>
      <c r="Z405" s="179"/>
      <c r="AA405" s="179"/>
      <c r="AB405" s="179"/>
      <c r="AC405" s="179"/>
      <c r="AD405" s="179"/>
      <c r="AE405" s="179"/>
    </row>
    <row r="406" spans="1:31" ht="15.75" customHeight="1">
      <c r="A406" s="176"/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77"/>
      <c r="V406" s="178"/>
      <c r="W406" s="179"/>
      <c r="X406" s="179"/>
      <c r="Y406" s="179"/>
      <c r="Z406" s="179"/>
      <c r="AA406" s="179"/>
      <c r="AB406" s="179"/>
      <c r="AC406" s="179"/>
      <c r="AD406" s="179"/>
      <c r="AE406" s="179"/>
    </row>
    <row r="407" spans="1:31" ht="15.75" customHeight="1">
      <c r="A407" s="176"/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77"/>
      <c r="V407" s="178"/>
      <c r="W407" s="179"/>
      <c r="X407" s="179"/>
      <c r="Y407" s="179"/>
      <c r="Z407" s="179"/>
      <c r="AA407" s="179"/>
      <c r="AB407" s="179"/>
      <c r="AC407" s="179"/>
      <c r="AD407" s="179"/>
      <c r="AE407" s="179"/>
    </row>
    <row r="408" spans="1:31" ht="15.75" customHeight="1">
      <c r="A408" s="176"/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77"/>
      <c r="V408" s="178"/>
      <c r="W408" s="179"/>
      <c r="X408" s="179"/>
      <c r="Y408" s="179"/>
      <c r="Z408" s="179"/>
      <c r="AA408" s="179"/>
      <c r="AB408" s="179"/>
      <c r="AC408" s="179"/>
      <c r="AD408" s="179"/>
      <c r="AE408" s="179"/>
    </row>
    <row r="409" spans="1:31" ht="15.75" customHeight="1">
      <c r="A409" s="176"/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77"/>
      <c r="V409" s="178"/>
      <c r="W409" s="179"/>
      <c r="X409" s="179"/>
      <c r="Y409" s="179"/>
      <c r="Z409" s="179"/>
      <c r="AA409" s="179"/>
      <c r="AB409" s="179"/>
      <c r="AC409" s="179"/>
      <c r="AD409" s="179"/>
      <c r="AE409" s="179"/>
    </row>
    <row r="410" spans="1:31" ht="15.75" customHeight="1">
      <c r="A410" s="176"/>
      <c r="B410" s="128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77"/>
      <c r="V410" s="178"/>
      <c r="W410" s="179"/>
      <c r="X410" s="179"/>
      <c r="Y410" s="179"/>
      <c r="Z410" s="179"/>
      <c r="AA410" s="179"/>
      <c r="AB410" s="179"/>
      <c r="AC410" s="179"/>
      <c r="AD410" s="179"/>
      <c r="AE410" s="179"/>
    </row>
    <row r="411" spans="1:31" ht="15.75" customHeight="1">
      <c r="A411" s="176"/>
      <c r="B411" s="128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77"/>
      <c r="V411" s="178"/>
      <c r="W411" s="179"/>
      <c r="X411" s="179"/>
      <c r="Y411" s="179"/>
      <c r="Z411" s="179"/>
      <c r="AA411" s="179"/>
      <c r="AB411" s="179"/>
      <c r="AC411" s="179"/>
      <c r="AD411" s="179"/>
      <c r="AE411" s="179"/>
    </row>
    <row r="412" spans="1:31" ht="15.75" customHeight="1">
      <c r="A412" s="176"/>
      <c r="B412" s="128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77"/>
      <c r="V412" s="178"/>
      <c r="W412" s="179"/>
      <c r="X412" s="179"/>
      <c r="Y412" s="179"/>
      <c r="Z412" s="179"/>
      <c r="AA412" s="179"/>
      <c r="AB412" s="179"/>
      <c r="AC412" s="179"/>
      <c r="AD412" s="179"/>
      <c r="AE412" s="179"/>
    </row>
    <row r="413" spans="1:31" ht="15.75" customHeight="1">
      <c r="A413" s="176"/>
      <c r="B413" s="128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77"/>
      <c r="V413" s="178"/>
      <c r="W413" s="179"/>
      <c r="X413" s="179"/>
      <c r="Y413" s="179"/>
      <c r="Z413" s="179"/>
      <c r="AA413" s="179"/>
      <c r="AB413" s="179"/>
      <c r="AC413" s="179"/>
      <c r="AD413" s="179"/>
      <c r="AE413" s="179"/>
    </row>
    <row r="414" spans="1:31" ht="15.75" customHeight="1">
      <c r="A414" s="176"/>
      <c r="B414" s="128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77"/>
      <c r="V414" s="178"/>
      <c r="W414" s="179"/>
      <c r="X414" s="179"/>
      <c r="Y414" s="179"/>
      <c r="Z414" s="179"/>
      <c r="AA414" s="179"/>
      <c r="AB414" s="179"/>
      <c r="AC414" s="179"/>
      <c r="AD414" s="179"/>
      <c r="AE414" s="179"/>
    </row>
    <row r="415" spans="1:31" ht="15.75" customHeight="1">
      <c r="A415" s="176"/>
      <c r="B415" s="128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77"/>
      <c r="V415" s="178"/>
      <c r="W415" s="179"/>
      <c r="X415" s="179"/>
      <c r="Y415" s="179"/>
      <c r="Z415" s="179"/>
      <c r="AA415" s="179"/>
      <c r="AB415" s="179"/>
      <c r="AC415" s="179"/>
      <c r="AD415" s="179"/>
      <c r="AE415" s="179"/>
    </row>
    <row r="416" spans="1:31" ht="15.75" customHeight="1">
      <c r="A416" s="176"/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77"/>
      <c r="V416" s="178"/>
      <c r="W416" s="179"/>
      <c r="X416" s="179"/>
      <c r="Y416" s="179"/>
      <c r="Z416" s="179"/>
      <c r="AA416" s="179"/>
      <c r="AB416" s="179"/>
      <c r="AC416" s="179"/>
      <c r="AD416" s="179"/>
      <c r="AE416" s="179"/>
    </row>
    <row r="417" spans="1:31" ht="15.75" customHeight="1">
      <c r="A417" s="176"/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77"/>
      <c r="V417" s="178"/>
      <c r="W417" s="179"/>
      <c r="X417" s="179"/>
      <c r="Y417" s="179"/>
      <c r="Z417" s="179"/>
      <c r="AA417" s="179"/>
      <c r="AB417" s="179"/>
      <c r="AC417" s="179"/>
      <c r="AD417" s="179"/>
      <c r="AE417" s="179"/>
    </row>
    <row r="418" spans="1:31" ht="15.75" customHeight="1">
      <c r="A418" s="176"/>
      <c r="B418" s="128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77"/>
      <c r="V418" s="178"/>
      <c r="W418" s="179"/>
      <c r="X418" s="179"/>
      <c r="Y418" s="179"/>
      <c r="Z418" s="179"/>
      <c r="AA418" s="179"/>
      <c r="AB418" s="179"/>
      <c r="AC418" s="179"/>
      <c r="AD418" s="179"/>
      <c r="AE418" s="179"/>
    </row>
    <row r="419" spans="1:31" ht="15.75" customHeight="1">
      <c r="A419" s="176"/>
      <c r="B419" s="128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77"/>
      <c r="V419" s="178"/>
      <c r="W419" s="179"/>
      <c r="X419" s="179"/>
      <c r="Y419" s="179"/>
      <c r="Z419" s="179"/>
      <c r="AA419" s="179"/>
      <c r="AB419" s="179"/>
      <c r="AC419" s="179"/>
      <c r="AD419" s="179"/>
      <c r="AE419" s="179"/>
    </row>
    <row r="420" spans="1:31" ht="15.75" customHeight="1">
      <c r="A420" s="176"/>
      <c r="B420" s="128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77"/>
      <c r="V420" s="178"/>
      <c r="W420" s="179"/>
      <c r="X420" s="179"/>
      <c r="Y420" s="179"/>
      <c r="Z420" s="179"/>
      <c r="AA420" s="179"/>
      <c r="AB420" s="179"/>
      <c r="AC420" s="179"/>
      <c r="AD420" s="179"/>
      <c r="AE420" s="179"/>
    </row>
    <row r="421" spans="1:31" ht="15.75" customHeight="1">
      <c r="A421" s="176"/>
      <c r="B421" s="128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77"/>
      <c r="V421" s="178"/>
      <c r="W421" s="179"/>
      <c r="X421" s="179"/>
      <c r="Y421" s="179"/>
      <c r="Z421" s="179"/>
      <c r="AA421" s="179"/>
      <c r="AB421" s="179"/>
      <c r="AC421" s="179"/>
      <c r="AD421" s="179"/>
      <c r="AE421" s="179"/>
    </row>
    <row r="422" spans="1:31" ht="15.75" customHeight="1">
      <c r="A422" s="176"/>
      <c r="B422" s="128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77"/>
      <c r="V422" s="178"/>
      <c r="W422" s="179"/>
      <c r="X422" s="179"/>
      <c r="Y422" s="179"/>
      <c r="Z422" s="179"/>
      <c r="AA422" s="179"/>
      <c r="AB422" s="179"/>
      <c r="AC422" s="179"/>
      <c r="AD422" s="179"/>
      <c r="AE422" s="179"/>
    </row>
    <row r="423" spans="1:31" ht="15.75" customHeight="1">
      <c r="A423" s="176"/>
      <c r="B423" s="128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77"/>
      <c r="V423" s="178"/>
      <c r="W423" s="179"/>
      <c r="X423" s="179"/>
      <c r="Y423" s="179"/>
      <c r="Z423" s="179"/>
      <c r="AA423" s="179"/>
      <c r="AB423" s="179"/>
      <c r="AC423" s="179"/>
      <c r="AD423" s="179"/>
      <c r="AE423" s="179"/>
    </row>
    <row r="424" spans="1:31" ht="15.75" customHeight="1">
      <c r="A424" s="176"/>
      <c r="B424" s="128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77"/>
      <c r="V424" s="178"/>
      <c r="W424" s="179"/>
      <c r="X424" s="179"/>
      <c r="Y424" s="179"/>
      <c r="Z424" s="179"/>
      <c r="AA424" s="179"/>
      <c r="AB424" s="179"/>
      <c r="AC424" s="179"/>
      <c r="AD424" s="179"/>
      <c r="AE424" s="179"/>
    </row>
    <row r="425" spans="1:31" ht="15.75" customHeight="1">
      <c r="A425" s="176"/>
      <c r="B425" s="128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77"/>
      <c r="V425" s="178"/>
      <c r="W425" s="179"/>
      <c r="X425" s="179"/>
      <c r="Y425" s="179"/>
      <c r="Z425" s="179"/>
      <c r="AA425" s="179"/>
      <c r="AB425" s="179"/>
      <c r="AC425" s="179"/>
      <c r="AD425" s="179"/>
      <c r="AE425" s="179"/>
    </row>
    <row r="426" spans="1:31" ht="15.75" customHeight="1">
      <c r="A426" s="176"/>
      <c r="B426" s="128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77"/>
      <c r="V426" s="178"/>
      <c r="W426" s="179"/>
      <c r="X426" s="179"/>
      <c r="Y426" s="179"/>
      <c r="Z426" s="179"/>
      <c r="AA426" s="179"/>
      <c r="AB426" s="179"/>
      <c r="AC426" s="179"/>
      <c r="AD426" s="179"/>
      <c r="AE426" s="179"/>
    </row>
    <row r="427" spans="1:31" ht="15.75" customHeight="1">
      <c r="A427" s="176"/>
      <c r="B427" s="128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77"/>
      <c r="V427" s="178"/>
      <c r="W427" s="179"/>
      <c r="X427" s="179"/>
      <c r="Y427" s="179"/>
      <c r="Z427" s="179"/>
      <c r="AA427" s="179"/>
      <c r="AB427" s="179"/>
      <c r="AC427" s="179"/>
      <c r="AD427" s="179"/>
      <c r="AE427" s="179"/>
    </row>
    <row r="428" spans="1:31" ht="15.75" customHeight="1">
      <c r="A428" s="176"/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77"/>
      <c r="V428" s="178"/>
      <c r="W428" s="179"/>
      <c r="X428" s="179"/>
      <c r="Y428" s="179"/>
      <c r="Z428" s="179"/>
      <c r="AA428" s="179"/>
      <c r="AB428" s="179"/>
      <c r="AC428" s="179"/>
      <c r="AD428" s="179"/>
      <c r="AE428" s="179"/>
    </row>
    <row r="429" spans="1:31" ht="15.75" customHeight="1">
      <c r="A429" s="176"/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77"/>
      <c r="V429" s="178"/>
      <c r="W429" s="179"/>
      <c r="X429" s="179"/>
      <c r="Y429" s="179"/>
      <c r="Z429" s="179"/>
      <c r="AA429" s="179"/>
      <c r="AB429" s="179"/>
      <c r="AC429" s="179"/>
      <c r="AD429" s="179"/>
      <c r="AE429" s="179"/>
    </row>
    <row r="430" spans="1:31" ht="15.75" customHeight="1">
      <c r="A430" s="176"/>
      <c r="B430" s="128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77"/>
      <c r="V430" s="178"/>
      <c r="W430" s="179"/>
      <c r="X430" s="179"/>
      <c r="Y430" s="179"/>
      <c r="Z430" s="179"/>
      <c r="AA430" s="179"/>
      <c r="AB430" s="179"/>
      <c r="AC430" s="179"/>
      <c r="AD430" s="179"/>
      <c r="AE430" s="179"/>
    </row>
    <row r="431" spans="1:31" ht="15.75" customHeight="1">
      <c r="A431" s="176"/>
      <c r="B431" s="128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77"/>
      <c r="V431" s="178"/>
      <c r="W431" s="179"/>
      <c r="X431" s="179"/>
      <c r="Y431" s="179"/>
      <c r="Z431" s="179"/>
      <c r="AA431" s="179"/>
      <c r="AB431" s="179"/>
      <c r="AC431" s="179"/>
      <c r="AD431" s="179"/>
      <c r="AE431" s="179"/>
    </row>
    <row r="432" spans="1:31" ht="15.75" customHeight="1">
      <c r="A432" s="176"/>
      <c r="B432" s="128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77"/>
      <c r="V432" s="178"/>
      <c r="W432" s="179"/>
      <c r="X432" s="179"/>
      <c r="Y432" s="179"/>
      <c r="Z432" s="179"/>
      <c r="AA432" s="179"/>
      <c r="AB432" s="179"/>
      <c r="AC432" s="179"/>
      <c r="AD432" s="179"/>
      <c r="AE432" s="179"/>
    </row>
    <row r="433" spans="1:31" ht="15.75" customHeight="1">
      <c r="A433" s="176"/>
      <c r="B433" s="128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77"/>
      <c r="V433" s="178"/>
      <c r="W433" s="179"/>
      <c r="X433" s="179"/>
      <c r="Y433" s="179"/>
      <c r="Z433" s="179"/>
      <c r="AA433" s="179"/>
      <c r="AB433" s="179"/>
      <c r="AC433" s="179"/>
      <c r="AD433" s="179"/>
      <c r="AE433" s="179"/>
    </row>
    <row r="434" spans="1:31" ht="15.75" customHeight="1">
      <c r="A434" s="176"/>
      <c r="B434" s="128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77"/>
      <c r="V434" s="178"/>
      <c r="W434" s="179"/>
      <c r="X434" s="179"/>
      <c r="Y434" s="179"/>
      <c r="Z434" s="179"/>
      <c r="AA434" s="179"/>
      <c r="AB434" s="179"/>
      <c r="AC434" s="179"/>
      <c r="AD434" s="179"/>
      <c r="AE434" s="179"/>
    </row>
    <row r="435" spans="1:31" ht="15.75" customHeight="1">
      <c r="A435" s="176"/>
      <c r="B435" s="128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77"/>
      <c r="V435" s="178"/>
      <c r="W435" s="179"/>
      <c r="X435" s="179"/>
      <c r="Y435" s="179"/>
      <c r="Z435" s="179"/>
      <c r="AA435" s="179"/>
      <c r="AB435" s="179"/>
      <c r="AC435" s="179"/>
      <c r="AD435" s="179"/>
      <c r="AE435" s="179"/>
    </row>
    <row r="436" spans="1:31" ht="15.75" customHeight="1">
      <c r="A436" s="176"/>
      <c r="B436" s="128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77"/>
      <c r="V436" s="178"/>
      <c r="W436" s="179"/>
      <c r="X436" s="179"/>
      <c r="Y436" s="179"/>
      <c r="Z436" s="179"/>
      <c r="AA436" s="179"/>
      <c r="AB436" s="179"/>
      <c r="AC436" s="179"/>
      <c r="AD436" s="179"/>
      <c r="AE436" s="179"/>
    </row>
    <row r="437" spans="1:31" ht="15.75" customHeight="1">
      <c r="A437" s="176"/>
      <c r="B437" s="128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77"/>
      <c r="V437" s="178"/>
      <c r="W437" s="179"/>
      <c r="X437" s="179"/>
      <c r="Y437" s="179"/>
      <c r="Z437" s="179"/>
      <c r="AA437" s="179"/>
      <c r="AB437" s="179"/>
      <c r="AC437" s="179"/>
      <c r="AD437" s="179"/>
      <c r="AE437" s="179"/>
    </row>
    <row r="438" spans="1:31" ht="15.75" customHeight="1">
      <c r="A438" s="176"/>
      <c r="B438" s="128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77"/>
      <c r="V438" s="178"/>
      <c r="W438" s="179"/>
      <c r="X438" s="179"/>
      <c r="Y438" s="179"/>
      <c r="Z438" s="179"/>
      <c r="AA438" s="179"/>
      <c r="AB438" s="179"/>
      <c r="AC438" s="179"/>
      <c r="AD438" s="179"/>
      <c r="AE438" s="179"/>
    </row>
    <row r="439" spans="1:31" ht="15.75" customHeight="1">
      <c r="A439" s="176"/>
      <c r="B439" s="128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77"/>
      <c r="V439" s="178"/>
      <c r="W439" s="179"/>
      <c r="X439" s="179"/>
      <c r="Y439" s="179"/>
      <c r="Z439" s="179"/>
      <c r="AA439" s="179"/>
      <c r="AB439" s="179"/>
      <c r="AC439" s="179"/>
      <c r="AD439" s="179"/>
      <c r="AE439" s="179"/>
    </row>
    <row r="440" spans="1:31" ht="15.75" customHeight="1">
      <c r="A440" s="176"/>
      <c r="B440" s="128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77"/>
      <c r="V440" s="178"/>
      <c r="W440" s="179"/>
      <c r="X440" s="179"/>
      <c r="Y440" s="179"/>
      <c r="Z440" s="179"/>
      <c r="AA440" s="179"/>
      <c r="AB440" s="179"/>
      <c r="AC440" s="179"/>
      <c r="AD440" s="179"/>
      <c r="AE440" s="179"/>
    </row>
    <row r="441" spans="1:31" ht="15.75" customHeight="1">
      <c r="A441" s="176"/>
      <c r="B441" s="128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77"/>
      <c r="V441" s="178"/>
      <c r="W441" s="179"/>
      <c r="X441" s="179"/>
      <c r="Y441" s="179"/>
      <c r="Z441" s="179"/>
      <c r="AA441" s="179"/>
      <c r="AB441" s="179"/>
      <c r="AC441" s="179"/>
      <c r="AD441" s="179"/>
      <c r="AE441" s="179"/>
    </row>
    <row r="442" spans="1:31" ht="15.75" customHeight="1">
      <c r="A442" s="176"/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77"/>
      <c r="V442" s="178"/>
      <c r="W442" s="179"/>
      <c r="X442" s="179"/>
      <c r="Y442" s="179"/>
      <c r="Z442" s="179"/>
      <c r="AA442" s="179"/>
      <c r="AB442" s="179"/>
      <c r="AC442" s="179"/>
      <c r="AD442" s="179"/>
      <c r="AE442" s="179"/>
    </row>
    <row r="443" spans="1:31" ht="15.75" customHeight="1">
      <c r="A443" s="176"/>
      <c r="B443" s="128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77"/>
      <c r="V443" s="178"/>
      <c r="W443" s="179"/>
      <c r="X443" s="179"/>
      <c r="Y443" s="179"/>
      <c r="Z443" s="179"/>
      <c r="AA443" s="179"/>
      <c r="AB443" s="179"/>
      <c r="AC443" s="179"/>
      <c r="AD443" s="179"/>
      <c r="AE443" s="179"/>
    </row>
    <row r="444" spans="1:31" ht="15.75" customHeight="1">
      <c r="A444" s="176"/>
      <c r="B444" s="128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77"/>
      <c r="V444" s="178"/>
      <c r="W444" s="179"/>
      <c r="X444" s="179"/>
      <c r="Y444" s="179"/>
      <c r="Z444" s="179"/>
      <c r="AA444" s="179"/>
      <c r="AB444" s="179"/>
      <c r="AC444" s="179"/>
      <c r="AD444" s="179"/>
      <c r="AE444" s="179"/>
    </row>
    <row r="445" spans="1:31" ht="15.75" customHeight="1">
      <c r="A445" s="176"/>
      <c r="B445" s="128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77"/>
      <c r="V445" s="178"/>
      <c r="W445" s="179"/>
      <c r="X445" s="179"/>
      <c r="Y445" s="179"/>
      <c r="Z445" s="179"/>
      <c r="AA445" s="179"/>
      <c r="AB445" s="179"/>
      <c r="AC445" s="179"/>
      <c r="AD445" s="179"/>
      <c r="AE445" s="179"/>
    </row>
    <row r="446" spans="1:31" ht="15.75" customHeight="1">
      <c r="A446" s="176"/>
      <c r="B446" s="128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77"/>
      <c r="V446" s="178"/>
      <c r="W446" s="179"/>
      <c r="X446" s="179"/>
      <c r="Y446" s="179"/>
      <c r="Z446" s="179"/>
      <c r="AA446" s="179"/>
      <c r="AB446" s="179"/>
      <c r="AC446" s="179"/>
      <c r="AD446" s="179"/>
      <c r="AE446" s="179"/>
    </row>
    <row r="447" spans="1:31" ht="15.75" customHeight="1">
      <c r="A447" s="176"/>
      <c r="B447" s="128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77"/>
      <c r="V447" s="178"/>
      <c r="W447" s="179"/>
      <c r="X447" s="179"/>
      <c r="Y447" s="179"/>
      <c r="Z447" s="179"/>
      <c r="AA447" s="179"/>
      <c r="AB447" s="179"/>
      <c r="AC447" s="179"/>
      <c r="AD447" s="179"/>
      <c r="AE447" s="179"/>
    </row>
    <row r="448" spans="1:31" ht="15.75" customHeight="1">
      <c r="A448" s="176"/>
      <c r="B448" s="128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77"/>
      <c r="V448" s="178"/>
      <c r="W448" s="179"/>
      <c r="X448" s="179"/>
      <c r="Y448" s="179"/>
      <c r="Z448" s="179"/>
      <c r="AA448" s="179"/>
      <c r="AB448" s="179"/>
      <c r="AC448" s="179"/>
      <c r="AD448" s="179"/>
      <c r="AE448" s="179"/>
    </row>
    <row r="449" spans="1:31" ht="15.75" customHeight="1">
      <c r="A449" s="176"/>
      <c r="B449" s="128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77"/>
      <c r="V449" s="178"/>
      <c r="W449" s="179"/>
      <c r="X449" s="179"/>
      <c r="Y449" s="179"/>
      <c r="Z449" s="179"/>
      <c r="AA449" s="179"/>
      <c r="AB449" s="179"/>
      <c r="AC449" s="179"/>
      <c r="AD449" s="179"/>
      <c r="AE449" s="179"/>
    </row>
    <row r="450" spans="1:31" ht="15.75" customHeight="1">
      <c r="A450" s="176"/>
      <c r="B450" s="128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77"/>
      <c r="V450" s="178"/>
      <c r="W450" s="179"/>
      <c r="X450" s="179"/>
      <c r="Y450" s="179"/>
      <c r="Z450" s="179"/>
      <c r="AA450" s="179"/>
      <c r="AB450" s="179"/>
      <c r="AC450" s="179"/>
      <c r="AD450" s="179"/>
      <c r="AE450" s="179"/>
    </row>
    <row r="451" spans="1:31" ht="15.75" customHeight="1">
      <c r="A451" s="176"/>
      <c r="B451" s="128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77"/>
      <c r="V451" s="178"/>
      <c r="W451" s="179"/>
      <c r="X451" s="179"/>
      <c r="Y451" s="179"/>
      <c r="Z451" s="179"/>
      <c r="AA451" s="179"/>
      <c r="AB451" s="179"/>
      <c r="AC451" s="179"/>
      <c r="AD451" s="179"/>
      <c r="AE451" s="179"/>
    </row>
    <row r="452" spans="1:31" ht="15.75" customHeight="1">
      <c r="A452" s="176"/>
      <c r="B452" s="128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77"/>
      <c r="V452" s="178"/>
      <c r="W452" s="179"/>
      <c r="X452" s="179"/>
      <c r="Y452" s="179"/>
      <c r="Z452" s="179"/>
      <c r="AA452" s="179"/>
      <c r="AB452" s="179"/>
      <c r="AC452" s="179"/>
      <c r="AD452" s="179"/>
      <c r="AE452" s="179"/>
    </row>
    <row r="453" spans="1:31" ht="15.75" customHeight="1">
      <c r="A453" s="176"/>
      <c r="B453" s="128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77"/>
      <c r="V453" s="178"/>
      <c r="W453" s="179"/>
      <c r="X453" s="179"/>
      <c r="Y453" s="179"/>
      <c r="Z453" s="179"/>
      <c r="AA453" s="179"/>
      <c r="AB453" s="179"/>
      <c r="AC453" s="179"/>
      <c r="AD453" s="179"/>
      <c r="AE453" s="179"/>
    </row>
    <row r="454" spans="1:31" ht="15.75" customHeight="1">
      <c r="A454" s="176"/>
      <c r="B454" s="128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77"/>
      <c r="V454" s="178"/>
      <c r="W454" s="179"/>
      <c r="X454" s="179"/>
      <c r="Y454" s="179"/>
      <c r="Z454" s="179"/>
      <c r="AA454" s="179"/>
      <c r="AB454" s="179"/>
      <c r="AC454" s="179"/>
      <c r="AD454" s="179"/>
      <c r="AE454" s="179"/>
    </row>
    <row r="455" spans="1:31" ht="15.75" customHeight="1">
      <c r="A455" s="176"/>
      <c r="B455" s="128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77"/>
      <c r="V455" s="178"/>
      <c r="W455" s="179"/>
      <c r="X455" s="179"/>
      <c r="Y455" s="179"/>
      <c r="Z455" s="179"/>
      <c r="AA455" s="179"/>
      <c r="AB455" s="179"/>
      <c r="AC455" s="179"/>
      <c r="AD455" s="179"/>
      <c r="AE455" s="179"/>
    </row>
    <row r="456" spans="1:31" ht="15.75" customHeight="1">
      <c r="A456" s="176"/>
      <c r="B456" s="128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77"/>
      <c r="V456" s="178"/>
      <c r="W456" s="179"/>
      <c r="X456" s="179"/>
      <c r="Y456" s="179"/>
      <c r="Z456" s="179"/>
      <c r="AA456" s="179"/>
      <c r="AB456" s="179"/>
      <c r="AC456" s="179"/>
      <c r="AD456" s="179"/>
      <c r="AE456" s="179"/>
    </row>
    <row r="457" spans="1:31" ht="15.75" customHeight="1">
      <c r="A457" s="176"/>
      <c r="B457" s="128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77"/>
      <c r="V457" s="178"/>
      <c r="W457" s="179"/>
      <c r="X457" s="179"/>
      <c r="Y457" s="179"/>
      <c r="Z457" s="179"/>
      <c r="AA457" s="179"/>
      <c r="AB457" s="179"/>
      <c r="AC457" s="179"/>
      <c r="AD457" s="179"/>
      <c r="AE457" s="179"/>
    </row>
    <row r="458" spans="1:31" ht="15.75" customHeight="1">
      <c r="A458" s="176"/>
      <c r="B458" s="128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77"/>
      <c r="V458" s="178"/>
      <c r="W458" s="179"/>
      <c r="X458" s="179"/>
      <c r="Y458" s="179"/>
      <c r="Z458" s="179"/>
      <c r="AA458" s="179"/>
      <c r="AB458" s="179"/>
      <c r="AC458" s="179"/>
      <c r="AD458" s="179"/>
      <c r="AE458" s="179"/>
    </row>
    <row r="459" spans="1:31" ht="15.75" customHeight="1">
      <c r="A459" s="176"/>
      <c r="B459" s="128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77"/>
      <c r="V459" s="178"/>
      <c r="W459" s="179"/>
      <c r="X459" s="179"/>
      <c r="Y459" s="179"/>
      <c r="Z459" s="179"/>
      <c r="AA459" s="179"/>
      <c r="AB459" s="179"/>
      <c r="AC459" s="179"/>
      <c r="AD459" s="179"/>
      <c r="AE459" s="179"/>
    </row>
    <row r="460" spans="1:31" ht="15.75" customHeight="1">
      <c r="A460" s="176"/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77"/>
      <c r="V460" s="178"/>
      <c r="W460" s="179"/>
      <c r="X460" s="179"/>
      <c r="Y460" s="179"/>
      <c r="Z460" s="179"/>
      <c r="AA460" s="179"/>
      <c r="AB460" s="179"/>
      <c r="AC460" s="179"/>
      <c r="AD460" s="179"/>
      <c r="AE460" s="179"/>
    </row>
    <row r="461" spans="1:31" ht="15.75" customHeight="1">
      <c r="A461" s="176"/>
      <c r="B461" s="128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77"/>
      <c r="V461" s="178"/>
      <c r="W461" s="179"/>
      <c r="X461" s="179"/>
      <c r="Y461" s="179"/>
      <c r="Z461" s="179"/>
      <c r="AA461" s="179"/>
      <c r="AB461" s="179"/>
      <c r="AC461" s="179"/>
      <c r="AD461" s="179"/>
      <c r="AE461" s="179"/>
    </row>
    <row r="462" spans="1:31" ht="15.75" customHeight="1">
      <c r="A462" s="176"/>
      <c r="B462" s="128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77"/>
      <c r="V462" s="178"/>
      <c r="W462" s="179"/>
      <c r="X462" s="179"/>
      <c r="Y462" s="179"/>
      <c r="Z462" s="179"/>
      <c r="AA462" s="179"/>
      <c r="AB462" s="179"/>
      <c r="AC462" s="179"/>
      <c r="AD462" s="179"/>
      <c r="AE462" s="179"/>
    </row>
    <row r="463" spans="1:31" ht="15.75" customHeight="1">
      <c r="A463" s="176"/>
      <c r="B463" s="128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77"/>
      <c r="V463" s="178"/>
      <c r="W463" s="179"/>
      <c r="X463" s="179"/>
      <c r="Y463" s="179"/>
      <c r="Z463" s="179"/>
      <c r="AA463" s="179"/>
      <c r="AB463" s="179"/>
      <c r="AC463" s="179"/>
      <c r="AD463" s="179"/>
      <c r="AE463" s="179"/>
    </row>
    <row r="464" spans="1:31" ht="15.75" customHeight="1">
      <c r="A464" s="176"/>
      <c r="B464" s="128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77"/>
      <c r="V464" s="178"/>
      <c r="W464" s="179"/>
      <c r="X464" s="179"/>
      <c r="Y464" s="179"/>
      <c r="Z464" s="179"/>
      <c r="AA464" s="179"/>
      <c r="AB464" s="179"/>
      <c r="AC464" s="179"/>
      <c r="AD464" s="179"/>
      <c r="AE464" s="179"/>
    </row>
    <row r="465" spans="1:31" ht="15.75" customHeight="1">
      <c r="A465" s="176"/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77"/>
      <c r="V465" s="178"/>
      <c r="W465" s="179"/>
      <c r="X465" s="179"/>
      <c r="Y465" s="179"/>
      <c r="Z465" s="179"/>
      <c r="AA465" s="179"/>
      <c r="AB465" s="179"/>
      <c r="AC465" s="179"/>
      <c r="AD465" s="179"/>
      <c r="AE465" s="179"/>
    </row>
    <row r="466" spans="1:31" ht="15.75" customHeight="1">
      <c r="A466" s="176"/>
      <c r="B466" s="128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77"/>
      <c r="V466" s="178"/>
      <c r="W466" s="179"/>
      <c r="X466" s="179"/>
      <c r="Y466" s="179"/>
      <c r="Z466" s="179"/>
      <c r="AA466" s="179"/>
      <c r="AB466" s="179"/>
      <c r="AC466" s="179"/>
      <c r="AD466" s="179"/>
      <c r="AE466" s="179"/>
    </row>
    <row r="467" spans="1:31" ht="15.75" customHeight="1">
      <c r="A467" s="176"/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77"/>
      <c r="V467" s="178"/>
      <c r="W467" s="179"/>
      <c r="X467" s="179"/>
      <c r="Y467" s="179"/>
      <c r="Z467" s="179"/>
      <c r="AA467" s="179"/>
      <c r="AB467" s="179"/>
      <c r="AC467" s="179"/>
      <c r="AD467" s="179"/>
      <c r="AE467" s="179"/>
    </row>
    <row r="468" spans="1:31" ht="15.75" customHeight="1">
      <c r="A468" s="176"/>
      <c r="B468" s="128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77"/>
      <c r="V468" s="178"/>
      <c r="W468" s="179"/>
      <c r="X468" s="179"/>
      <c r="Y468" s="179"/>
      <c r="Z468" s="179"/>
      <c r="AA468" s="179"/>
      <c r="AB468" s="179"/>
      <c r="AC468" s="179"/>
      <c r="AD468" s="179"/>
      <c r="AE468" s="179"/>
    </row>
    <row r="469" spans="1:31" ht="15.75" customHeight="1">
      <c r="A469" s="176"/>
      <c r="B469" s="128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77"/>
      <c r="V469" s="178"/>
      <c r="W469" s="179"/>
      <c r="X469" s="179"/>
      <c r="Y469" s="179"/>
      <c r="Z469" s="179"/>
      <c r="AA469" s="179"/>
      <c r="AB469" s="179"/>
      <c r="AC469" s="179"/>
      <c r="AD469" s="179"/>
      <c r="AE469" s="179"/>
    </row>
    <row r="470" spans="1:31" ht="15.75" customHeight="1">
      <c r="A470" s="176"/>
      <c r="B470" s="128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77"/>
      <c r="V470" s="178"/>
      <c r="W470" s="179"/>
      <c r="X470" s="179"/>
      <c r="Y470" s="179"/>
      <c r="Z470" s="179"/>
      <c r="AA470" s="179"/>
      <c r="AB470" s="179"/>
      <c r="AC470" s="179"/>
      <c r="AD470" s="179"/>
      <c r="AE470" s="179"/>
    </row>
    <row r="471" spans="1:31" ht="15.75" customHeight="1">
      <c r="A471" s="176"/>
      <c r="B471" s="128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77"/>
      <c r="V471" s="178"/>
      <c r="W471" s="179"/>
      <c r="X471" s="179"/>
      <c r="Y471" s="179"/>
      <c r="Z471" s="179"/>
      <c r="AA471" s="179"/>
      <c r="AB471" s="179"/>
      <c r="AC471" s="179"/>
      <c r="AD471" s="179"/>
      <c r="AE471" s="179"/>
    </row>
    <row r="472" spans="1:31" ht="15.75" customHeight="1">
      <c r="A472" s="176"/>
      <c r="B472" s="128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77"/>
      <c r="V472" s="178"/>
      <c r="W472" s="179"/>
      <c r="X472" s="179"/>
      <c r="Y472" s="179"/>
      <c r="Z472" s="179"/>
      <c r="AA472" s="179"/>
      <c r="AB472" s="179"/>
      <c r="AC472" s="179"/>
      <c r="AD472" s="179"/>
      <c r="AE472" s="179"/>
    </row>
    <row r="473" spans="1:31" ht="15.75" customHeight="1">
      <c r="A473" s="176"/>
      <c r="B473" s="128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77"/>
      <c r="V473" s="178"/>
      <c r="W473" s="179"/>
      <c r="X473" s="179"/>
      <c r="Y473" s="179"/>
      <c r="Z473" s="179"/>
      <c r="AA473" s="179"/>
      <c r="AB473" s="179"/>
      <c r="AC473" s="179"/>
      <c r="AD473" s="179"/>
      <c r="AE473" s="179"/>
    </row>
    <row r="474" spans="1:31" ht="15.75" customHeight="1">
      <c r="A474" s="176"/>
      <c r="B474" s="128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77"/>
      <c r="V474" s="178"/>
      <c r="W474" s="179"/>
      <c r="X474" s="179"/>
      <c r="Y474" s="179"/>
      <c r="Z474" s="179"/>
      <c r="AA474" s="179"/>
      <c r="AB474" s="179"/>
      <c r="AC474" s="179"/>
      <c r="AD474" s="179"/>
      <c r="AE474" s="179"/>
    </row>
    <row r="475" spans="1:31" ht="15.75" customHeight="1">
      <c r="A475" s="176"/>
      <c r="B475" s="128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77"/>
      <c r="V475" s="178"/>
      <c r="W475" s="179"/>
      <c r="X475" s="179"/>
      <c r="Y475" s="179"/>
      <c r="Z475" s="179"/>
      <c r="AA475" s="179"/>
      <c r="AB475" s="179"/>
      <c r="AC475" s="179"/>
      <c r="AD475" s="179"/>
      <c r="AE475" s="179"/>
    </row>
    <row r="476" spans="1:31" ht="15.75" customHeight="1">
      <c r="A476" s="176"/>
      <c r="B476" s="128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77"/>
      <c r="V476" s="178"/>
      <c r="W476" s="179"/>
      <c r="X476" s="179"/>
      <c r="Y476" s="179"/>
      <c r="Z476" s="179"/>
      <c r="AA476" s="179"/>
      <c r="AB476" s="179"/>
      <c r="AC476" s="179"/>
      <c r="AD476" s="179"/>
      <c r="AE476" s="179"/>
    </row>
    <row r="477" spans="1:31" ht="15.75" customHeight="1">
      <c r="A477" s="176"/>
      <c r="B477" s="128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77"/>
      <c r="V477" s="178"/>
      <c r="W477" s="179"/>
      <c r="X477" s="179"/>
      <c r="Y477" s="179"/>
      <c r="Z477" s="179"/>
      <c r="AA477" s="179"/>
      <c r="AB477" s="179"/>
      <c r="AC477" s="179"/>
      <c r="AD477" s="179"/>
      <c r="AE477" s="179"/>
    </row>
    <row r="478" spans="1:31" ht="15.75" customHeight="1">
      <c r="A478" s="176"/>
      <c r="B478" s="128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77"/>
      <c r="V478" s="178"/>
      <c r="W478" s="179"/>
      <c r="X478" s="179"/>
      <c r="Y478" s="179"/>
      <c r="Z478" s="179"/>
      <c r="AA478" s="179"/>
      <c r="AB478" s="179"/>
      <c r="AC478" s="179"/>
      <c r="AD478" s="179"/>
      <c r="AE478" s="179"/>
    </row>
    <row r="479" spans="1:31" ht="15.75" customHeight="1">
      <c r="A479" s="176"/>
      <c r="B479" s="128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77"/>
      <c r="V479" s="178"/>
      <c r="W479" s="179"/>
      <c r="X479" s="179"/>
      <c r="Y479" s="179"/>
      <c r="Z479" s="179"/>
      <c r="AA479" s="179"/>
      <c r="AB479" s="179"/>
      <c r="AC479" s="179"/>
      <c r="AD479" s="179"/>
      <c r="AE479" s="179"/>
    </row>
    <row r="480" spans="1:31" ht="15.75" customHeight="1">
      <c r="A480" s="176"/>
      <c r="B480" s="128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77"/>
      <c r="V480" s="178"/>
      <c r="W480" s="179"/>
      <c r="X480" s="179"/>
      <c r="Y480" s="179"/>
      <c r="Z480" s="179"/>
      <c r="AA480" s="179"/>
      <c r="AB480" s="179"/>
      <c r="AC480" s="179"/>
      <c r="AD480" s="179"/>
      <c r="AE480" s="179"/>
    </row>
    <row r="481" spans="1:31" ht="15.75" customHeight="1">
      <c r="A481" s="176"/>
      <c r="B481" s="128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77"/>
      <c r="V481" s="178"/>
      <c r="W481" s="179"/>
      <c r="X481" s="179"/>
      <c r="Y481" s="179"/>
      <c r="Z481" s="179"/>
      <c r="AA481" s="179"/>
      <c r="AB481" s="179"/>
      <c r="AC481" s="179"/>
      <c r="AD481" s="179"/>
      <c r="AE481" s="179"/>
    </row>
    <row r="482" spans="1:31" ht="15.75" customHeight="1">
      <c r="A482" s="176"/>
      <c r="B482" s="128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77"/>
      <c r="V482" s="178"/>
      <c r="W482" s="179"/>
      <c r="X482" s="179"/>
      <c r="Y482" s="179"/>
      <c r="Z482" s="179"/>
      <c r="AA482" s="179"/>
      <c r="AB482" s="179"/>
      <c r="AC482" s="179"/>
      <c r="AD482" s="179"/>
      <c r="AE482" s="179"/>
    </row>
    <row r="483" spans="1:31" ht="15.75" customHeight="1">
      <c r="A483" s="176"/>
      <c r="B483" s="128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77"/>
      <c r="V483" s="178"/>
      <c r="W483" s="179"/>
      <c r="X483" s="179"/>
      <c r="Y483" s="179"/>
      <c r="Z483" s="179"/>
      <c r="AA483" s="179"/>
      <c r="AB483" s="179"/>
      <c r="AC483" s="179"/>
      <c r="AD483" s="179"/>
      <c r="AE483" s="179"/>
    </row>
    <row r="484" spans="1:31" ht="15.75" customHeight="1">
      <c r="A484" s="176"/>
      <c r="B484" s="128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77"/>
      <c r="V484" s="178"/>
      <c r="W484" s="179"/>
      <c r="X484" s="179"/>
      <c r="Y484" s="179"/>
      <c r="Z484" s="179"/>
      <c r="AA484" s="179"/>
      <c r="AB484" s="179"/>
      <c r="AC484" s="179"/>
      <c r="AD484" s="179"/>
      <c r="AE484" s="179"/>
    </row>
    <row r="485" spans="1:31" ht="15.75" customHeight="1">
      <c r="A485" s="176"/>
      <c r="B485" s="128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77"/>
      <c r="V485" s="178"/>
      <c r="W485" s="179"/>
      <c r="X485" s="179"/>
      <c r="Y485" s="179"/>
      <c r="Z485" s="179"/>
      <c r="AA485" s="179"/>
      <c r="AB485" s="179"/>
      <c r="AC485" s="179"/>
      <c r="AD485" s="179"/>
      <c r="AE485" s="179"/>
    </row>
    <row r="486" spans="1:31" ht="15.75" customHeight="1">
      <c r="A486" s="176"/>
      <c r="B486" s="128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77"/>
      <c r="V486" s="178"/>
      <c r="W486" s="179"/>
      <c r="X486" s="179"/>
      <c r="Y486" s="179"/>
      <c r="Z486" s="179"/>
      <c r="AA486" s="179"/>
      <c r="AB486" s="179"/>
      <c r="AC486" s="179"/>
      <c r="AD486" s="179"/>
      <c r="AE486" s="179"/>
    </row>
    <row r="487" spans="1:31" ht="15.75" customHeight="1">
      <c r="A487" s="176"/>
      <c r="B487" s="128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77"/>
      <c r="V487" s="178"/>
      <c r="W487" s="179"/>
      <c r="X487" s="179"/>
      <c r="Y487" s="179"/>
      <c r="Z487" s="179"/>
      <c r="AA487" s="179"/>
      <c r="AB487" s="179"/>
      <c r="AC487" s="179"/>
      <c r="AD487" s="179"/>
      <c r="AE487" s="179"/>
    </row>
    <row r="488" spans="1:31" ht="15.75" customHeight="1">
      <c r="A488" s="176"/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77"/>
      <c r="V488" s="178"/>
      <c r="W488" s="179"/>
      <c r="X488" s="179"/>
      <c r="Y488" s="179"/>
      <c r="Z488" s="179"/>
      <c r="AA488" s="179"/>
      <c r="AB488" s="179"/>
      <c r="AC488" s="179"/>
      <c r="AD488" s="179"/>
      <c r="AE488" s="179"/>
    </row>
    <row r="489" spans="1:31" ht="15.75" customHeight="1">
      <c r="A489" s="176"/>
      <c r="B489" s="128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77"/>
      <c r="V489" s="178"/>
      <c r="W489" s="179"/>
      <c r="X489" s="179"/>
      <c r="Y489" s="179"/>
      <c r="Z489" s="179"/>
      <c r="AA489" s="179"/>
      <c r="AB489" s="179"/>
      <c r="AC489" s="179"/>
      <c r="AD489" s="179"/>
      <c r="AE489" s="179"/>
    </row>
    <row r="490" spans="1:31" ht="15.75" customHeight="1">
      <c r="A490" s="176"/>
      <c r="B490" s="128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77"/>
      <c r="V490" s="178"/>
      <c r="W490" s="179"/>
      <c r="X490" s="179"/>
      <c r="Y490" s="179"/>
      <c r="Z490" s="179"/>
      <c r="AA490" s="179"/>
      <c r="AB490" s="179"/>
      <c r="AC490" s="179"/>
      <c r="AD490" s="179"/>
      <c r="AE490" s="179"/>
    </row>
    <row r="491" spans="1:31" ht="15.75" customHeight="1">
      <c r="A491" s="176"/>
      <c r="B491" s="128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77"/>
      <c r="V491" s="178"/>
      <c r="W491" s="179"/>
      <c r="X491" s="179"/>
      <c r="Y491" s="179"/>
      <c r="Z491" s="179"/>
      <c r="AA491" s="179"/>
      <c r="AB491" s="179"/>
      <c r="AC491" s="179"/>
      <c r="AD491" s="179"/>
      <c r="AE491" s="179"/>
    </row>
    <row r="492" spans="1:31" ht="15.75" customHeight="1">
      <c r="A492" s="176"/>
      <c r="B492" s="128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77"/>
      <c r="V492" s="178"/>
      <c r="W492" s="179"/>
      <c r="X492" s="179"/>
      <c r="Y492" s="179"/>
      <c r="Z492" s="179"/>
      <c r="AA492" s="179"/>
      <c r="AB492" s="179"/>
      <c r="AC492" s="179"/>
      <c r="AD492" s="179"/>
      <c r="AE492" s="179"/>
    </row>
    <row r="493" spans="1:31" ht="15.75" customHeight="1">
      <c r="A493" s="176"/>
      <c r="B493" s="128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77"/>
      <c r="V493" s="178"/>
      <c r="W493" s="179"/>
      <c r="X493" s="179"/>
      <c r="Y493" s="179"/>
      <c r="Z493" s="179"/>
      <c r="AA493" s="179"/>
      <c r="AB493" s="179"/>
      <c r="AC493" s="179"/>
      <c r="AD493" s="179"/>
      <c r="AE493" s="179"/>
    </row>
    <row r="494" spans="1:31" ht="15.75" customHeight="1">
      <c r="A494" s="176"/>
      <c r="B494" s="128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77"/>
      <c r="V494" s="178"/>
      <c r="W494" s="179"/>
      <c r="X494" s="179"/>
      <c r="Y494" s="179"/>
      <c r="Z494" s="179"/>
      <c r="AA494" s="179"/>
      <c r="AB494" s="179"/>
      <c r="AC494" s="179"/>
      <c r="AD494" s="179"/>
      <c r="AE494" s="179"/>
    </row>
    <row r="495" spans="1:31" ht="15.75" customHeight="1">
      <c r="A495" s="176"/>
      <c r="B495" s="128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77"/>
      <c r="V495" s="178"/>
      <c r="W495" s="179"/>
      <c r="X495" s="179"/>
      <c r="Y495" s="179"/>
      <c r="Z495" s="179"/>
      <c r="AA495" s="179"/>
      <c r="AB495" s="179"/>
      <c r="AC495" s="179"/>
      <c r="AD495" s="179"/>
      <c r="AE495" s="179"/>
    </row>
    <row r="496" spans="1:31" ht="15.75" customHeight="1">
      <c r="A496" s="176"/>
      <c r="B496" s="128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77"/>
      <c r="V496" s="178"/>
      <c r="W496" s="179"/>
      <c r="X496" s="179"/>
      <c r="Y496" s="179"/>
      <c r="Z496" s="179"/>
      <c r="AA496" s="179"/>
      <c r="AB496" s="179"/>
      <c r="AC496" s="179"/>
      <c r="AD496" s="179"/>
      <c r="AE496" s="179"/>
    </row>
    <row r="497" spans="1:31" ht="15.75" customHeight="1">
      <c r="A497" s="176"/>
      <c r="B497" s="128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77"/>
      <c r="V497" s="178"/>
      <c r="W497" s="179"/>
      <c r="X497" s="179"/>
      <c r="Y497" s="179"/>
      <c r="Z497" s="179"/>
      <c r="AA497" s="179"/>
      <c r="AB497" s="179"/>
      <c r="AC497" s="179"/>
      <c r="AD497" s="179"/>
      <c r="AE497" s="179"/>
    </row>
    <row r="498" spans="1:31" ht="15.75" customHeight="1">
      <c r="A498" s="176"/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77"/>
      <c r="V498" s="178"/>
      <c r="W498" s="179"/>
      <c r="X498" s="179"/>
      <c r="Y498" s="179"/>
      <c r="Z498" s="179"/>
      <c r="AA498" s="179"/>
      <c r="AB498" s="179"/>
      <c r="AC498" s="179"/>
      <c r="AD498" s="179"/>
      <c r="AE498" s="179"/>
    </row>
    <row r="499" spans="1:31" ht="15.75" customHeight="1">
      <c r="A499" s="176"/>
      <c r="B499" s="128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77"/>
      <c r="V499" s="178"/>
      <c r="W499" s="179"/>
      <c r="X499" s="179"/>
      <c r="Y499" s="179"/>
      <c r="Z499" s="179"/>
      <c r="AA499" s="179"/>
      <c r="AB499" s="179"/>
      <c r="AC499" s="179"/>
      <c r="AD499" s="179"/>
      <c r="AE499" s="179"/>
    </row>
    <row r="500" spans="1:31" ht="15.75" customHeight="1">
      <c r="A500" s="176"/>
      <c r="B500" s="128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77"/>
      <c r="V500" s="178"/>
      <c r="W500" s="179"/>
      <c r="X500" s="179"/>
      <c r="Y500" s="179"/>
      <c r="Z500" s="179"/>
      <c r="AA500" s="179"/>
      <c r="AB500" s="179"/>
      <c r="AC500" s="179"/>
      <c r="AD500" s="179"/>
      <c r="AE500" s="179"/>
    </row>
    <row r="501" spans="1:31" ht="15.75" customHeight="1">
      <c r="A501" s="176"/>
      <c r="B501" s="128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77"/>
      <c r="V501" s="178"/>
      <c r="W501" s="179"/>
      <c r="X501" s="179"/>
      <c r="Y501" s="179"/>
      <c r="Z501" s="179"/>
      <c r="AA501" s="179"/>
      <c r="AB501" s="179"/>
      <c r="AC501" s="179"/>
      <c r="AD501" s="179"/>
      <c r="AE501" s="179"/>
    </row>
    <row r="502" spans="1:31" ht="15.75" customHeight="1">
      <c r="A502" s="176"/>
      <c r="B502" s="128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77"/>
      <c r="V502" s="178"/>
      <c r="W502" s="179"/>
      <c r="X502" s="179"/>
      <c r="Y502" s="179"/>
      <c r="Z502" s="179"/>
      <c r="AA502" s="179"/>
      <c r="AB502" s="179"/>
      <c r="AC502" s="179"/>
      <c r="AD502" s="179"/>
      <c r="AE502" s="179"/>
    </row>
    <row r="503" spans="1:31" ht="15.75" customHeight="1">
      <c r="A503" s="176"/>
      <c r="B503" s="128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77"/>
      <c r="V503" s="178"/>
      <c r="W503" s="179"/>
      <c r="X503" s="179"/>
      <c r="Y503" s="179"/>
      <c r="Z503" s="179"/>
      <c r="AA503" s="179"/>
      <c r="AB503" s="179"/>
      <c r="AC503" s="179"/>
      <c r="AD503" s="179"/>
      <c r="AE503" s="179"/>
    </row>
    <row r="504" spans="1:31" ht="15.75" customHeight="1">
      <c r="A504" s="176"/>
      <c r="B504" s="128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77"/>
      <c r="V504" s="178"/>
      <c r="W504" s="179"/>
      <c r="X504" s="179"/>
      <c r="Y504" s="179"/>
      <c r="Z504" s="179"/>
      <c r="AA504" s="179"/>
      <c r="AB504" s="179"/>
      <c r="AC504" s="179"/>
      <c r="AD504" s="179"/>
      <c r="AE504" s="179"/>
    </row>
    <row r="505" spans="1:31" ht="15.75" customHeight="1">
      <c r="A505" s="176"/>
      <c r="B505" s="128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77"/>
      <c r="V505" s="178"/>
      <c r="W505" s="179"/>
      <c r="X505" s="179"/>
      <c r="Y505" s="179"/>
      <c r="Z505" s="179"/>
      <c r="AA505" s="179"/>
      <c r="AB505" s="179"/>
      <c r="AC505" s="179"/>
      <c r="AD505" s="179"/>
      <c r="AE505" s="179"/>
    </row>
    <row r="506" spans="1:31" ht="15.75" customHeight="1">
      <c r="A506" s="176"/>
      <c r="B506" s="128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77"/>
      <c r="V506" s="178"/>
      <c r="W506" s="179"/>
      <c r="X506" s="179"/>
      <c r="Y506" s="179"/>
      <c r="Z506" s="179"/>
      <c r="AA506" s="179"/>
      <c r="AB506" s="179"/>
      <c r="AC506" s="179"/>
      <c r="AD506" s="179"/>
      <c r="AE506" s="179"/>
    </row>
    <row r="507" spans="1:31" ht="15.75" customHeight="1">
      <c r="A507" s="176"/>
      <c r="B507" s="128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77"/>
      <c r="V507" s="178"/>
      <c r="W507" s="179"/>
      <c r="X507" s="179"/>
      <c r="Y507" s="179"/>
      <c r="Z507" s="179"/>
      <c r="AA507" s="179"/>
      <c r="AB507" s="179"/>
      <c r="AC507" s="179"/>
      <c r="AD507" s="179"/>
      <c r="AE507" s="179"/>
    </row>
    <row r="508" spans="1:31" ht="15.75" customHeight="1">
      <c r="A508" s="176"/>
      <c r="B508" s="128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77"/>
      <c r="V508" s="178"/>
      <c r="W508" s="179"/>
      <c r="X508" s="179"/>
      <c r="Y508" s="179"/>
      <c r="Z508" s="179"/>
      <c r="AA508" s="179"/>
      <c r="AB508" s="179"/>
      <c r="AC508" s="179"/>
      <c r="AD508" s="179"/>
      <c r="AE508" s="179"/>
    </row>
    <row r="509" spans="1:31" ht="15.75" customHeight="1">
      <c r="A509" s="176"/>
      <c r="B509" s="128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77"/>
      <c r="V509" s="178"/>
      <c r="W509" s="179"/>
      <c r="X509" s="179"/>
      <c r="Y509" s="179"/>
      <c r="Z509" s="179"/>
      <c r="AA509" s="179"/>
      <c r="AB509" s="179"/>
      <c r="AC509" s="179"/>
      <c r="AD509" s="179"/>
      <c r="AE509" s="179"/>
    </row>
    <row r="510" spans="1:31" ht="15.75" customHeight="1">
      <c r="A510" s="176"/>
      <c r="B510" s="128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77"/>
      <c r="V510" s="178"/>
      <c r="W510" s="179"/>
      <c r="X510" s="179"/>
      <c r="Y510" s="179"/>
      <c r="Z510" s="179"/>
      <c r="AA510" s="179"/>
      <c r="AB510" s="179"/>
      <c r="AC510" s="179"/>
      <c r="AD510" s="179"/>
      <c r="AE510" s="179"/>
    </row>
    <row r="511" spans="1:31" ht="15.75" customHeight="1">
      <c r="A511" s="176"/>
      <c r="B511" s="128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77"/>
      <c r="V511" s="178"/>
      <c r="W511" s="179"/>
      <c r="X511" s="179"/>
      <c r="Y511" s="179"/>
      <c r="Z511" s="179"/>
      <c r="AA511" s="179"/>
      <c r="AB511" s="179"/>
      <c r="AC511" s="179"/>
      <c r="AD511" s="179"/>
      <c r="AE511" s="179"/>
    </row>
    <row r="512" spans="1:31" ht="15.75" customHeight="1">
      <c r="A512" s="176"/>
      <c r="B512" s="128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77"/>
      <c r="V512" s="178"/>
      <c r="W512" s="179"/>
      <c r="X512" s="179"/>
      <c r="Y512" s="179"/>
      <c r="Z512" s="179"/>
      <c r="AA512" s="179"/>
      <c r="AB512" s="179"/>
      <c r="AC512" s="179"/>
      <c r="AD512" s="179"/>
      <c r="AE512" s="179"/>
    </row>
    <row r="513" spans="1:31" ht="15.75" customHeight="1">
      <c r="A513" s="176"/>
      <c r="B513" s="128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77"/>
      <c r="V513" s="178"/>
      <c r="W513" s="179"/>
      <c r="X513" s="179"/>
      <c r="Y513" s="179"/>
      <c r="Z513" s="179"/>
      <c r="AA513" s="179"/>
      <c r="AB513" s="179"/>
      <c r="AC513" s="179"/>
      <c r="AD513" s="179"/>
      <c r="AE513" s="179"/>
    </row>
    <row r="514" spans="1:31" ht="15.75" customHeight="1">
      <c r="A514" s="176"/>
      <c r="B514" s="128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77"/>
      <c r="V514" s="178"/>
      <c r="W514" s="179"/>
      <c r="X514" s="179"/>
      <c r="Y514" s="179"/>
      <c r="Z514" s="179"/>
      <c r="AA514" s="179"/>
      <c r="AB514" s="179"/>
      <c r="AC514" s="179"/>
      <c r="AD514" s="179"/>
      <c r="AE514" s="179"/>
    </row>
    <row r="515" spans="1:31" ht="15.75" customHeight="1">
      <c r="A515" s="176"/>
      <c r="B515" s="128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77"/>
      <c r="V515" s="178"/>
      <c r="W515" s="179"/>
      <c r="X515" s="179"/>
      <c r="Y515" s="179"/>
      <c r="Z515" s="179"/>
      <c r="AA515" s="179"/>
      <c r="AB515" s="179"/>
      <c r="AC515" s="179"/>
      <c r="AD515" s="179"/>
      <c r="AE515" s="179"/>
    </row>
    <row r="516" spans="1:31" ht="15.75" customHeight="1">
      <c r="A516" s="176"/>
      <c r="B516" s="128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77"/>
      <c r="V516" s="178"/>
      <c r="W516" s="179"/>
      <c r="X516" s="179"/>
      <c r="Y516" s="179"/>
      <c r="Z516" s="179"/>
      <c r="AA516" s="179"/>
      <c r="AB516" s="179"/>
      <c r="AC516" s="179"/>
      <c r="AD516" s="179"/>
      <c r="AE516" s="179"/>
    </row>
    <row r="517" spans="1:31" ht="15.75" customHeight="1">
      <c r="A517" s="176"/>
      <c r="B517" s="128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77"/>
      <c r="V517" s="178"/>
      <c r="W517" s="179"/>
      <c r="X517" s="179"/>
      <c r="Y517" s="179"/>
      <c r="Z517" s="179"/>
      <c r="AA517" s="179"/>
      <c r="AB517" s="179"/>
      <c r="AC517" s="179"/>
      <c r="AD517" s="179"/>
      <c r="AE517" s="179"/>
    </row>
    <row r="518" spans="1:31" ht="15.75" customHeight="1">
      <c r="A518" s="176"/>
      <c r="B518" s="128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77"/>
      <c r="V518" s="178"/>
      <c r="W518" s="179"/>
      <c r="X518" s="179"/>
      <c r="Y518" s="179"/>
      <c r="Z518" s="179"/>
      <c r="AA518" s="179"/>
      <c r="AB518" s="179"/>
      <c r="AC518" s="179"/>
      <c r="AD518" s="179"/>
      <c r="AE518" s="179"/>
    </row>
    <row r="519" spans="1:31" ht="15.75" customHeight="1">
      <c r="A519" s="176"/>
      <c r="B519" s="128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77"/>
      <c r="V519" s="178"/>
      <c r="W519" s="179"/>
      <c r="X519" s="179"/>
      <c r="Y519" s="179"/>
      <c r="Z519" s="179"/>
      <c r="AA519" s="179"/>
      <c r="AB519" s="179"/>
      <c r="AC519" s="179"/>
      <c r="AD519" s="179"/>
      <c r="AE519" s="179"/>
    </row>
    <row r="520" spans="1:31" ht="15.75" customHeight="1">
      <c r="A520" s="176"/>
      <c r="B520" s="128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77"/>
      <c r="V520" s="178"/>
      <c r="W520" s="179"/>
      <c r="X520" s="179"/>
      <c r="Y520" s="179"/>
      <c r="Z520" s="179"/>
      <c r="AA520" s="179"/>
      <c r="AB520" s="179"/>
      <c r="AC520" s="179"/>
      <c r="AD520" s="179"/>
      <c r="AE520" s="179"/>
    </row>
    <row r="521" spans="1:31" ht="15.75" customHeight="1">
      <c r="A521" s="176"/>
      <c r="B521" s="128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77"/>
      <c r="V521" s="178"/>
      <c r="W521" s="179"/>
      <c r="X521" s="179"/>
      <c r="Y521" s="179"/>
      <c r="Z521" s="179"/>
      <c r="AA521" s="179"/>
      <c r="AB521" s="179"/>
      <c r="AC521" s="179"/>
      <c r="AD521" s="179"/>
      <c r="AE521" s="179"/>
    </row>
    <row r="522" spans="1:31" ht="15.75" customHeight="1">
      <c r="A522" s="176"/>
      <c r="B522" s="128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77"/>
      <c r="V522" s="178"/>
      <c r="W522" s="179"/>
      <c r="X522" s="179"/>
      <c r="Y522" s="179"/>
      <c r="Z522" s="179"/>
      <c r="AA522" s="179"/>
      <c r="AB522" s="179"/>
      <c r="AC522" s="179"/>
      <c r="AD522" s="179"/>
      <c r="AE522" s="179"/>
    </row>
    <row r="523" spans="1:31" ht="15.75" customHeight="1">
      <c r="A523" s="176"/>
      <c r="B523" s="128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77"/>
      <c r="V523" s="178"/>
      <c r="W523" s="179"/>
      <c r="X523" s="179"/>
      <c r="Y523" s="179"/>
      <c r="Z523" s="179"/>
      <c r="AA523" s="179"/>
      <c r="AB523" s="179"/>
      <c r="AC523" s="179"/>
      <c r="AD523" s="179"/>
      <c r="AE523" s="179"/>
    </row>
    <row r="524" spans="1:31" ht="15.75" customHeight="1">
      <c r="A524" s="176"/>
      <c r="B524" s="128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77"/>
      <c r="V524" s="178"/>
      <c r="W524" s="179"/>
      <c r="X524" s="179"/>
      <c r="Y524" s="179"/>
      <c r="Z524" s="179"/>
      <c r="AA524" s="179"/>
      <c r="AB524" s="179"/>
      <c r="AC524" s="179"/>
      <c r="AD524" s="179"/>
      <c r="AE524" s="179"/>
    </row>
    <row r="525" spans="1:31" ht="15.75" customHeight="1">
      <c r="A525" s="176"/>
      <c r="B525" s="128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77"/>
      <c r="V525" s="178"/>
      <c r="W525" s="179"/>
      <c r="X525" s="179"/>
      <c r="Y525" s="179"/>
      <c r="Z525" s="179"/>
      <c r="AA525" s="179"/>
      <c r="AB525" s="179"/>
      <c r="AC525" s="179"/>
      <c r="AD525" s="179"/>
      <c r="AE525" s="179"/>
    </row>
    <row r="526" spans="1:31" ht="15.75" customHeight="1">
      <c r="A526" s="176"/>
      <c r="B526" s="128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77"/>
      <c r="V526" s="178"/>
      <c r="W526" s="179"/>
      <c r="X526" s="179"/>
      <c r="Y526" s="179"/>
      <c r="Z526" s="179"/>
      <c r="AA526" s="179"/>
      <c r="AB526" s="179"/>
      <c r="AC526" s="179"/>
      <c r="AD526" s="179"/>
      <c r="AE526" s="179"/>
    </row>
    <row r="527" spans="1:31" ht="15.75" customHeight="1">
      <c r="A527" s="176"/>
      <c r="B527" s="128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77"/>
      <c r="V527" s="178"/>
      <c r="W527" s="179"/>
      <c r="X527" s="179"/>
      <c r="Y527" s="179"/>
      <c r="Z527" s="179"/>
      <c r="AA527" s="179"/>
      <c r="AB527" s="179"/>
      <c r="AC527" s="179"/>
      <c r="AD527" s="179"/>
      <c r="AE527" s="179"/>
    </row>
    <row r="528" spans="1:31" ht="15.75" customHeight="1">
      <c r="A528" s="176"/>
      <c r="B528" s="128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77"/>
      <c r="V528" s="178"/>
      <c r="W528" s="179"/>
      <c r="X528" s="179"/>
      <c r="Y528" s="179"/>
      <c r="Z528" s="179"/>
      <c r="AA528" s="179"/>
      <c r="AB528" s="179"/>
      <c r="AC528" s="179"/>
      <c r="AD528" s="179"/>
      <c r="AE528" s="179"/>
    </row>
    <row r="529" spans="1:31" ht="15.75" customHeight="1">
      <c r="A529" s="176"/>
      <c r="B529" s="128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77"/>
      <c r="V529" s="178"/>
      <c r="W529" s="179"/>
      <c r="X529" s="179"/>
      <c r="Y529" s="179"/>
      <c r="Z529" s="179"/>
      <c r="AA529" s="179"/>
      <c r="AB529" s="179"/>
      <c r="AC529" s="179"/>
      <c r="AD529" s="179"/>
      <c r="AE529" s="179"/>
    </row>
    <row r="530" spans="1:31" ht="15.75" customHeight="1">
      <c r="A530" s="176"/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77"/>
      <c r="V530" s="178"/>
      <c r="W530" s="179"/>
      <c r="X530" s="179"/>
      <c r="Y530" s="179"/>
      <c r="Z530" s="179"/>
      <c r="AA530" s="179"/>
      <c r="AB530" s="179"/>
      <c r="AC530" s="179"/>
      <c r="AD530" s="179"/>
      <c r="AE530" s="179"/>
    </row>
    <row r="531" spans="1:31" ht="15.75" customHeight="1">
      <c r="A531" s="176"/>
      <c r="B531" s="128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77"/>
      <c r="V531" s="178"/>
      <c r="W531" s="179"/>
      <c r="X531" s="179"/>
      <c r="Y531" s="179"/>
      <c r="Z531" s="179"/>
      <c r="AA531" s="179"/>
      <c r="AB531" s="179"/>
      <c r="AC531" s="179"/>
      <c r="AD531" s="179"/>
      <c r="AE531" s="179"/>
    </row>
    <row r="532" spans="1:31" ht="15.75" customHeight="1">
      <c r="A532" s="176"/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77"/>
      <c r="V532" s="178"/>
      <c r="W532" s="179"/>
      <c r="X532" s="179"/>
      <c r="Y532" s="179"/>
      <c r="Z532" s="179"/>
      <c r="AA532" s="179"/>
      <c r="AB532" s="179"/>
      <c r="AC532" s="179"/>
      <c r="AD532" s="179"/>
      <c r="AE532" s="179"/>
    </row>
    <row r="533" spans="1:31" ht="15.75" customHeight="1">
      <c r="A533" s="176"/>
      <c r="B533" s="128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77"/>
      <c r="V533" s="178"/>
      <c r="W533" s="179"/>
      <c r="X533" s="179"/>
      <c r="Y533" s="179"/>
      <c r="Z533" s="179"/>
      <c r="AA533" s="179"/>
      <c r="AB533" s="179"/>
      <c r="AC533" s="179"/>
      <c r="AD533" s="179"/>
      <c r="AE533" s="179"/>
    </row>
    <row r="534" spans="1:31" ht="15.75" customHeight="1">
      <c r="A534" s="176"/>
      <c r="B534" s="128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77"/>
      <c r="V534" s="178"/>
      <c r="W534" s="179"/>
      <c r="X534" s="179"/>
      <c r="Y534" s="179"/>
      <c r="Z534" s="179"/>
      <c r="AA534" s="179"/>
      <c r="AB534" s="179"/>
      <c r="AC534" s="179"/>
      <c r="AD534" s="179"/>
      <c r="AE534" s="179"/>
    </row>
    <row r="535" spans="1:31" ht="15.75" customHeight="1">
      <c r="A535" s="176"/>
      <c r="B535" s="128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77"/>
      <c r="V535" s="178"/>
      <c r="W535" s="179"/>
      <c r="X535" s="179"/>
      <c r="Y535" s="179"/>
      <c r="Z535" s="179"/>
      <c r="AA535" s="179"/>
      <c r="AB535" s="179"/>
      <c r="AC535" s="179"/>
      <c r="AD535" s="179"/>
      <c r="AE535" s="179"/>
    </row>
    <row r="536" spans="1:31" ht="15.75" customHeight="1">
      <c r="A536" s="176"/>
      <c r="B536" s="128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77"/>
      <c r="V536" s="178"/>
      <c r="W536" s="179"/>
      <c r="X536" s="179"/>
      <c r="Y536" s="179"/>
      <c r="Z536" s="179"/>
      <c r="AA536" s="179"/>
      <c r="AB536" s="179"/>
      <c r="AC536" s="179"/>
      <c r="AD536" s="179"/>
      <c r="AE536" s="179"/>
    </row>
    <row r="537" spans="1:31" ht="15.75" customHeight="1">
      <c r="A537" s="176"/>
      <c r="B537" s="128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77"/>
      <c r="V537" s="178"/>
      <c r="W537" s="179"/>
      <c r="X537" s="179"/>
      <c r="Y537" s="179"/>
      <c r="Z537" s="179"/>
      <c r="AA537" s="179"/>
      <c r="AB537" s="179"/>
      <c r="AC537" s="179"/>
      <c r="AD537" s="179"/>
      <c r="AE537" s="179"/>
    </row>
    <row r="538" spans="1:31" ht="15.75" customHeight="1">
      <c r="A538" s="176"/>
      <c r="B538" s="128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77"/>
      <c r="V538" s="178"/>
      <c r="W538" s="179"/>
      <c r="X538" s="179"/>
      <c r="Y538" s="179"/>
      <c r="Z538" s="179"/>
      <c r="AA538" s="179"/>
      <c r="AB538" s="179"/>
      <c r="AC538" s="179"/>
      <c r="AD538" s="179"/>
      <c r="AE538" s="179"/>
    </row>
    <row r="539" spans="1:31" ht="15.75" customHeight="1">
      <c r="A539" s="176"/>
      <c r="B539" s="128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77"/>
      <c r="V539" s="178"/>
      <c r="W539" s="179"/>
      <c r="X539" s="179"/>
      <c r="Y539" s="179"/>
      <c r="Z539" s="179"/>
      <c r="AA539" s="179"/>
      <c r="AB539" s="179"/>
      <c r="AC539" s="179"/>
      <c r="AD539" s="179"/>
      <c r="AE539" s="179"/>
    </row>
    <row r="540" spans="1:31" ht="15.75" customHeight="1">
      <c r="A540" s="176"/>
      <c r="B540" s="128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77"/>
      <c r="V540" s="178"/>
      <c r="W540" s="179"/>
      <c r="X540" s="179"/>
      <c r="Y540" s="179"/>
      <c r="Z540" s="179"/>
      <c r="AA540" s="179"/>
      <c r="AB540" s="179"/>
      <c r="AC540" s="179"/>
      <c r="AD540" s="179"/>
      <c r="AE540" s="179"/>
    </row>
    <row r="541" spans="1:31" ht="15.75" customHeight="1">
      <c r="A541" s="176"/>
      <c r="B541" s="128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77"/>
      <c r="V541" s="178"/>
      <c r="W541" s="179"/>
      <c r="X541" s="179"/>
      <c r="Y541" s="179"/>
      <c r="Z541" s="179"/>
      <c r="AA541" s="179"/>
      <c r="AB541" s="179"/>
      <c r="AC541" s="179"/>
      <c r="AD541" s="179"/>
      <c r="AE541" s="179"/>
    </row>
    <row r="542" spans="1:31" ht="15.75" customHeight="1">
      <c r="A542" s="176"/>
      <c r="B542" s="128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77"/>
      <c r="V542" s="178"/>
      <c r="W542" s="179"/>
      <c r="X542" s="179"/>
      <c r="Y542" s="179"/>
      <c r="Z542" s="179"/>
      <c r="AA542" s="179"/>
      <c r="AB542" s="179"/>
      <c r="AC542" s="179"/>
      <c r="AD542" s="179"/>
      <c r="AE542" s="179"/>
    </row>
    <row r="543" spans="1:31" ht="15.75" customHeight="1">
      <c r="A543" s="176"/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77"/>
      <c r="V543" s="178"/>
      <c r="W543" s="179"/>
      <c r="X543" s="179"/>
      <c r="Y543" s="179"/>
      <c r="Z543" s="179"/>
      <c r="AA543" s="179"/>
      <c r="AB543" s="179"/>
      <c r="AC543" s="179"/>
      <c r="AD543" s="179"/>
      <c r="AE543" s="179"/>
    </row>
    <row r="544" spans="1:31" ht="15.75" customHeight="1">
      <c r="A544" s="176"/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77"/>
      <c r="V544" s="178"/>
      <c r="W544" s="179"/>
      <c r="X544" s="179"/>
      <c r="Y544" s="179"/>
      <c r="Z544" s="179"/>
      <c r="AA544" s="179"/>
      <c r="AB544" s="179"/>
      <c r="AC544" s="179"/>
      <c r="AD544" s="179"/>
      <c r="AE544" s="179"/>
    </row>
    <row r="545" spans="1:31" ht="15.75" customHeight="1">
      <c r="A545" s="176"/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77"/>
      <c r="V545" s="178"/>
      <c r="W545" s="179"/>
      <c r="X545" s="179"/>
      <c r="Y545" s="179"/>
      <c r="Z545" s="179"/>
      <c r="AA545" s="179"/>
      <c r="AB545" s="179"/>
      <c r="AC545" s="179"/>
      <c r="AD545" s="179"/>
      <c r="AE545" s="179"/>
    </row>
    <row r="546" spans="1:31" ht="15.75" customHeight="1">
      <c r="A546" s="176"/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77"/>
      <c r="V546" s="178"/>
      <c r="W546" s="179"/>
      <c r="X546" s="179"/>
      <c r="Y546" s="179"/>
      <c r="Z546" s="179"/>
      <c r="AA546" s="179"/>
      <c r="AB546" s="179"/>
      <c r="AC546" s="179"/>
      <c r="AD546" s="179"/>
      <c r="AE546" s="179"/>
    </row>
    <row r="547" spans="1:31" ht="15.75" customHeight="1">
      <c r="A547" s="176"/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77"/>
      <c r="V547" s="178"/>
      <c r="W547" s="179"/>
      <c r="X547" s="179"/>
      <c r="Y547" s="179"/>
      <c r="Z547" s="179"/>
      <c r="AA547" s="179"/>
      <c r="AB547" s="179"/>
      <c r="AC547" s="179"/>
      <c r="AD547" s="179"/>
      <c r="AE547" s="179"/>
    </row>
    <row r="548" spans="1:31" ht="15.75" customHeight="1">
      <c r="A548" s="176"/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77"/>
      <c r="V548" s="178"/>
      <c r="W548" s="179"/>
      <c r="X548" s="179"/>
      <c r="Y548" s="179"/>
      <c r="Z548" s="179"/>
      <c r="AA548" s="179"/>
      <c r="AB548" s="179"/>
      <c r="AC548" s="179"/>
      <c r="AD548" s="179"/>
      <c r="AE548" s="179"/>
    </row>
    <row r="549" spans="1:31" ht="15.75" customHeight="1">
      <c r="A549" s="176"/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77"/>
      <c r="V549" s="178"/>
      <c r="W549" s="179"/>
      <c r="X549" s="179"/>
      <c r="Y549" s="179"/>
      <c r="Z549" s="179"/>
      <c r="AA549" s="179"/>
      <c r="AB549" s="179"/>
      <c r="AC549" s="179"/>
      <c r="AD549" s="179"/>
      <c r="AE549" s="179"/>
    </row>
    <row r="550" spans="1:31" ht="15.75" customHeight="1">
      <c r="A550" s="176"/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77"/>
      <c r="V550" s="178"/>
      <c r="W550" s="179"/>
      <c r="X550" s="179"/>
      <c r="Y550" s="179"/>
      <c r="Z550" s="179"/>
      <c r="AA550" s="179"/>
      <c r="AB550" s="179"/>
      <c r="AC550" s="179"/>
      <c r="AD550" s="179"/>
      <c r="AE550" s="179"/>
    </row>
    <row r="551" spans="1:31" ht="15.75" customHeight="1">
      <c r="A551" s="176"/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77"/>
      <c r="V551" s="178"/>
      <c r="W551" s="179"/>
      <c r="X551" s="179"/>
      <c r="Y551" s="179"/>
      <c r="Z551" s="179"/>
      <c r="AA551" s="179"/>
      <c r="AB551" s="179"/>
      <c r="AC551" s="179"/>
      <c r="AD551" s="179"/>
      <c r="AE551" s="179"/>
    </row>
    <row r="552" spans="1:31" ht="15.75" customHeight="1">
      <c r="A552" s="176"/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77"/>
      <c r="V552" s="178"/>
      <c r="W552" s="179"/>
      <c r="X552" s="179"/>
      <c r="Y552" s="179"/>
      <c r="Z552" s="179"/>
      <c r="AA552" s="179"/>
      <c r="AB552" s="179"/>
      <c r="AC552" s="179"/>
      <c r="AD552" s="179"/>
      <c r="AE552" s="179"/>
    </row>
    <row r="553" spans="1:31" ht="15.75" customHeight="1">
      <c r="A553" s="176"/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77"/>
      <c r="V553" s="178"/>
      <c r="W553" s="179"/>
      <c r="X553" s="179"/>
      <c r="Y553" s="179"/>
      <c r="Z553" s="179"/>
      <c r="AA553" s="179"/>
      <c r="AB553" s="179"/>
      <c r="AC553" s="179"/>
      <c r="AD553" s="179"/>
      <c r="AE553" s="179"/>
    </row>
    <row r="554" spans="1:31" ht="15.75" customHeight="1">
      <c r="A554" s="176"/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77"/>
      <c r="V554" s="178"/>
      <c r="W554" s="179"/>
      <c r="X554" s="179"/>
      <c r="Y554" s="179"/>
      <c r="Z554" s="179"/>
      <c r="AA554" s="179"/>
      <c r="AB554" s="179"/>
      <c r="AC554" s="179"/>
      <c r="AD554" s="179"/>
      <c r="AE554" s="179"/>
    </row>
    <row r="555" spans="1:31" ht="15.75" customHeight="1">
      <c r="A555" s="176"/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77"/>
      <c r="V555" s="178"/>
      <c r="W555" s="179"/>
      <c r="X555" s="179"/>
      <c r="Y555" s="179"/>
      <c r="Z555" s="179"/>
      <c r="AA555" s="179"/>
      <c r="AB555" s="179"/>
      <c r="AC555" s="179"/>
      <c r="AD555" s="179"/>
      <c r="AE555" s="179"/>
    </row>
    <row r="556" spans="1:31" ht="15.75" customHeight="1">
      <c r="A556" s="176"/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77"/>
      <c r="V556" s="178"/>
      <c r="W556" s="179"/>
      <c r="X556" s="179"/>
      <c r="Y556" s="179"/>
      <c r="Z556" s="179"/>
      <c r="AA556" s="179"/>
      <c r="AB556" s="179"/>
      <c r="AC556" s="179"/>
      <c r="AD556" s="179"/>
      <c r="AE556" s="179"/>
    </row>
    <row r="557" spans="1:31" ht="15.75" customHeight="1">
      <c r="A557" s="176"/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77"/>
      <c r="V557" s="178"/>
      <c r="W557" s="179"/>
      <c r="X557" s="179"/>
      <c r="Y557" s="179"/>
      <c r="Z557" s="179"/>
      <c r="AA557" s="179"/>
      <c r="AB557" s="179"/>
      <c r="AC557" s="179"/>
      <c r="AD557" s="179"/>
      <c r="AE557" s="179"/>
    </row>
    <row r="558" spans="1:31" ht="15.75" customHeight="1">
      <c r="A558" s="176"/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77"/>
      <c r="V558" s="178"/>
      <c r="W558" s="179"/>
      <c r="X558" s="179"/>
      <c r="Y558" s="179"/>
      <c r="Z558" s="179"/>
      <c r="AA558" s="179"/>
      <c r="AB558" s="179"/>
      <c r="AC558" s="179"/>
      <c r="AD558" s="179"/>
      <c r="AE558" s="179"/>
    </row>
    <row r="559" spans="1:31" ht="15.75" customHeight="1">
      <c r="A559" s="176"/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77"/>
      <c r="V559" s="178"/>
      <c r="W559" s="179"/>
      <c r="X559" s="179"/>
      <c r="Y559" s="179"/>
      <c r="Z559" s="179"/>
      <c r="AA559" s="179"/>
      <c r="AB559" s="179"/>
      <c r="AC559" s="179"/>
      <c r="AD559" s="179"/>
      <c r="AE559" s="179"/>
    </row>
    <row r="560" spans="1:31" ht="15.75" customHeight="1">
      <c r="A560" s="176"/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77"/>
      <c r="V560" s="178"/>
      <c r="W560" s="179"/>
      <c r="X560" s="179"/>
      <c r="Y560" s="179"/>
      <c r="Z560" s="179"/>
      <c r="AA560" s="179"/>
      <c r="AB560" s="179"/>
      <c r="AC560" s="179"/>
      <c r="AD560" s="179"/>
      <c r="AE560" s="179"/>
    </row>
    <row r="561" spans="1:31" ht="15.75" customHeight="1">
      <c r="A561" s="176"/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77"/>
      <c r="V561" s="178"/>
      <c r="W561" s="179"/>
      <c r="X561" s="179"/>
      <c r="Y561" s="179"/>
      <c r="Z561" s="179"/>
      <c r="AA561" s="179"/>
      <c r="AB561" s="179"/>
      <c r="AC561" s="179"/>
      <c r="AD561" s="179"/>
      <c r="AE561" s="179"/>
    </row>
    <row r="562" spans="1:31" ht="15.75" customHeight="1">
      <c r="A562" s="176"/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77"/>
      <c r="V562" s="178"/>
      <c r="W562" s="179"/>
      <c r="X562" s="179"/>
      <c r="Y562" s="179"/>
      <c r="Z562" s="179"/>
      <c r="AA562" s="179"/>
      <c r="AB562" s="179"/>
      <c r="AC562" s="179"/>
      <c r="AD562" s="179"/>
      <c r="AE562" s="179"/>
    </row>
    <row r="563" spans="1:31" ht="15.75" customHeight="1">
      <c r="A563" s="176"/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77"/>
      <c r="V563" s="178"/>
      <c r="W563" s="179"/>
      <c r="X563" s="179"/>
      <c r="Y563" s="179"/>
      <c r="Z563" s="179"/>
      <c r="AA563" s="179"/>
      <c r="AB563" s="179"/>
      <c r="AC563" s="179"/>
      <c r="AD563" s="179"/>
      <c r="AE563" s="179"/>
    </row>
    <row r="564" spans="1:31" ht="15.75" customHeight="1">
      <c r="A564" s="176"/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77"/>
      <c r="V564" s="178"/>
      <c r="W564" s="179"/>
      <c r="X564" s="179"/>
      <c r="Y564" s="179"/>
      <c r="Z564" s="179"/>
      <c r="AA564" s="179"/>
      <c r="AB564" s="179"/>
      <c r="AC564" s="179"/>
      <c r="AD564" s="179"/>
      <c r="AE564" s="179"/>
    </row>
    <row r="565" spans="1:31" ht="15.75" customHeight="1">
      <c r="A565" s="176"/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77"/>
      <c r="V565" s="178"/>
      <c r="W565" s="179"/>
      <c r="X565" s="179"/>
      <c r="Y565" s="179"/>
      <c r="Z565" s="179"/>
      <c r="AA565" s="179"/>
      <c r="AB565" s="179"/>
      <c r="AC565" s="179"/>
      <c r="AD565" s="179"/>
      <c r="AE565" s="179"/>
    </row>
    <row r="566" spans="1:31" ht="15.75" customHeight="1">
      <c r="A566" s="176"/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77"/>
      <c r="V566" s="178"/>
      <c r="W566" s="179"/>
      <c r="X566" s="179"/>
      <c r="Y566" s="179"/>
      <c r="Z566" s="179"/>
      <c r="AA566" s="179"/>
      <c r="AB566" s="179"/>
      <c r="AC566" s="179"/>
      <c r="AD566" s="179"/>
      <c r="AE566" s="179"/>
    </row>
    <row r="567" spans="1:31" ht="15.75" customHeight="1">
      <c r="A567" s="176"/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77"/>
      <c r="V567" s="178"/>
      <c r="W567" s="179"/>
      <c r="X567" s="179"/>
      <c r="Y567" s="179"/>
      <c r="Z567" s="179"/>
      <c r="AA567" s="179"/>
      <c r="AB567" s="179"/>
      <c r="AC567" s="179"/>
      <c r="AD567" s="179"/>
      <c r="AE567" s="179"/>
    </row>
    <row r="568" spans="1:31" ht="15.75" customHeight="1">
      <c r="A568" s="176"/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77"/>
      <c r="V568" s="178"/>
      <c r="W568" s="179"/>
      <c r="X568" s="179"/>
      <c r="Y568" s="179"/>
      <c r="Z568" s="179"/>
      <c r="AA568" s="179"/>
      <c r="AB568" s="179"/>
      <c r="AC568" s="179"/>
      <c r="AD568" s="179"/>
      <c r="AE568" s="179"/>
    </row>
    <row r="569" spans="1:31" ht="15.75" customHeight="1">
      <c r="A569" s="176"/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77"/>
      <c r="V569" s="178"/>
      <c r="W569" s="179"/>
      <c r="X569" s="179"/>
      <c r="Y569" s="179"/>
      <c r="Z569" s="179"/>
      <c r="AA569" s="179"/>
      <c r="AB569" s="179"/>
      <c r="AC569" s="179"/>
      <c r="AD569" s="179"/>
      <c r="AE569" s="179"/>
    </row>
    <row r="570" spans="1:31" ht="15.75" customHeight="1">
      <c r="A570" s="176"/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77"/>
      <c r="V570" s="178"/>
      <c r="W570" s="179"/>
      <c r="X570" s="179"/>
      <c r="Y570" s="179"/>
      <c r="Z570" s="179"/>
      <c r="AA570" s="179"/>
      <c r="AB570" s="179"/>
      <c r="AC570" s="179"/>
      <c r="AD570" s="179"/>
      <c r="AE570" s="179"/>
    </row>
    <row r="571" spans="1:31" ht="15.75" customHeight="1">
      <c r="A571" s="176"/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77"/>
      <c r="V571" s="178"/>
      <c r="W571" s="179"/>
      <c r="X571" s="179"/>
      <c r="Y571" s="179"/>
      <c r="Z571" s="179"/>
      <c r="AA571" s="179"/>
      <c r="AB571" s="179"/>
      <c r="AC571" s="179"/>
      <c r="AD571" s="179"/>
      <c r="AE571" s="179"/>
    </row>
    <row r="572" spans="1:31" ht="15.75" customHeight="1">
      <c r="A572" s="176"/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77"/>
      <c r="V572" s="178"/>
      <c r="W572" s="179"/>
      <c r="X572" s="179"/>
      <c r="Y572" s="179"/>
      <c r="Z572" s="179"/>
      <c r="AA572" s="179"/>
      <c r="AB572" s="179"/>
      <c r="AC572" s="179"/>
      <c r="AD572" s="179"/>
      <c r="AE572" s="179"/>
    </row>
    <row r="573" spans="1:31" ht="15.75" customHeight="1">
      <c r="A573" s="176"/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77"/>
      <c r="V573" s="178"/>
      <c r="W573" s="179"/>
      <c r="X573" s="179"/>
      <c r="Y573" s="179"/>
      <c r="Z573" s="179"/>
      <c r="AA573" s="179"/>
      <c r="AB573" s="179"/>
      <c r="AC573" s="179"/>
      <c r="AD573" s="179"/>
      <c r="AE573" s="179"/>
    </row>
    <row r="574" spans="1:31" ht="15.75" customHeight="1">
      <c r="A574" s="176"/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77"/>
      <c r="V574" s="178"/>
      <c r="W574" s="179"/>
      <c r="X574" s="179"/>
      <c r="Y574" s="179"/>
      <c r="Z574" s="179"/>
      <c r="AA574" s="179"/>
      <c r="AB574" s="179"/>
      <c r="AC574" s="179"/>
      <c r="AD574" s="179"/>
      <c r="AE574" s="179"/>
    </row>
    <row r="575" spans="1:31" ht="15.75" customHeight="1">
      <c r="A575" s="176"/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77"/>
      <c r="V575" s="178"/>
      <c r="W575" s="179"/>
      <c r="X575" s="179"/>
      <c r="Y575" s="179"/>
      <c r="Z575" s="179"/>
      <c r="AA575" s="179"/>
      <c r="AB575" s="179"/>
      <c r="AC575" s="179"/>
      <c r="AD575" s="179"/>
      <c r="AE575" s="179"/>
    </row>
    <row r="576" spans="1:31" ht="15.75" customHeight="1">
      <c r="A576" s="176"/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77"/>
      <c r="V576" s="178"/>
      <c r="W576" s="179"/>
      <c r="X576" s="179"/>
      <c r="Y576" s="179"/>
      <c r="Z576" s="179"/>
      <c r="AA576" s="179"/>
      <c r="AB576" s="179"/>
      <c r="AC576" s="179"/>
      <c r="AD576" s="179"/>
      <c r="AE576" s="179"/>
    </row>
    <row r="577" spans="1:31" ht="15.75" customHeight="1">
      <c r="A577" s="176"/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77"/>
      <c r="V577" s="178"/>
      <c r="W577" s="179"/>
      <c r="X577" s="179"/>
      <c r="Y577" s="179"/>
      <c r="Z577" s="179"/>
      <c r="AA577" s="179"/>
      <c r="AB577" s="179"/>
      <c r="AC577" s="179"/>
      <c r="AD577" s="179"/>
      <c r="AE577" s="179"/>
    </row>
    <row r="578" spans="1:31" ht="15.75" customHeight="1">
      <c r="A578" s="176"/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77"/>
      <c r="V578" s="178"/>
      <c r="W578" s="179"/>
      <c r="X578" s="179"/>
      <c r="Y578" s="179"/>
      <c r="Z578" s="179"/>
      <c r="AA578" s="179"/>
      <c r="AB578" s="179"/>
      <c r="AC578" s="179"/>
      <c r="AD578" s="179"/>
      <c r="AE578" s="179"/>
    </row>
    <row r="579" spans="1:31" ht="15.75" customHeight="1">
      <c r="A579" s="176"/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77"/>
      <c r="V579" s="178"/>
      <c r="W579" s="179"/>
      <c r="X579" s="179"/>
      <c r="Y579" s="179"/>
      <c r="Z579" s="179"/>
      <c r="AA579" s="179"/>
      <c r="AB579" s="179"/>
      <c r="AC579" s="179"/>
      <c r="AD579" s="179"/>
      <c r="AE579" s="179"/>
    </row>
    <row r="580" spans="1:31" ht="15.75" customHeight="1">
      <c r="A580" s="176"/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77"/>
      <c r="V580" s="178"/>
      <c r="W580" s="179"/>
      <c r="X580" s="179"/>
      <c r="Y580" s="179"/>
      <c r="Z580" s="179"/>
      <c r="AA580" s="179"/>
      <c r="AB580" s="179"/>
      <c r="AC580" s="179"/>
      <c r="AD580" s="179"/>
      <c r="AE580" s="179"/>
    </row>
    <row r="581" spans="1:31" ht="15.75" customHeight="1">
      <c r="A581" s="176"/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77"/>
      <c r="V581" s="178"/>
      <c r="W581" s="179"/>
      <c r="X581" s="179"/>
      <c r="Y581" s="179"/>
      <c r="Z581" s="179"/>
      <c r="AA581" s="179"/>
      <c r="AB581" s="179"/>
      <c r="AC581" s="179"/>
      <c r="AD581" s="179"/>
      <c r="AE581" s="179"/>
    </row>
    <row r="582" spans="1:31" ht="15.75" customHeight="1">
      <c r="A582" s="176"/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77"/>
      <c r="V582" s="178"/>
      <c r="W582" s="179"/>
      <c r="X582" s="179"/>
      <c r="Y582" s="179"/>
      <c r="Z582" s="179"/>
      <c r="AA582" s="179"/>
      <c r="AB582" s="179"/>
      <c r="AC582" s="179"/>
      <c r="AD582" s="179"/>
      <c r="AE582" s="179"/>
    </row>
    <row r="583" spans="1:31" ht="15.75" customHeight="1">
      <c r="A583" s="176"/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77"/>
      <c r="V583" s="178"/>
      <c r="W583" s="179"/>
      <c r="X583" s="179"/>
      <c r="Y583" s="179"/>
      <c r="Z583" s="179"/>
      <c r="AA583" s="179"/>
      <c r="AB583" s="179"/>
      <c r="AC583" s="179"/>
      <c r="AD583" s="179"/>
      <c r="AE583" s="179"/>
    </row>
    <row r="584" spans="1:31" ht="15.75" customHeight="1">
      <c r="A584" s="176"/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77"/>
      <c r="V584" s="178"/>
      <c r="W584" s="179"/>
      <c r="X584" s="179"/>
      <c r="Y584" s="179"/>
      <c r="Z584" s="179"/>
      <c r="AA584" s="179"/>
      <c r="AB584" s="179"/>
      <c r="AC584" s="179"/>
      <c r="AD584" s="179"/>
      <c r="AE584" s="179"/>
    </row>
    <row r="585" spans="1:31" ht="15.75" customHeight="1">
      <c r="A585" s="176"/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77"/>
      <c r="V585" s="178"/>
      <c r="W585" s="179"/>
      <c r="X585" s="179"/>
      <c r="Y585" s="179"/>
      <c r="Z585" s="179"/>
      <c r="AA585" s="179"/>
      <c r="AB585" s="179"/>
      <c r="AC585" s="179"/>
      <c r="AD585" s="179"/>
      <c r="AE585" s="179"/>
    </row>
    <row r="586" spans="1:31" ht="15.75" customHeight="1">
      <c r="A586" s="176"/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77"/>
      <c r="V586" s="178"/>
      <c r="W586" s="179"/>
      <c r="X586" s="179"/>
      <c r="Y586" s="179"/>
      <c r="Z586" s="179"/>
      <c r="AA586" s="179"/>
      <c r="AB586" s="179"/>
      <c r="AC586" s="179"/>
      <c r="AD586" s="179"/>
      <c r="AE586" s="179"/>
    </row>
    <row r="587" spans="1:31" ht="15.75" customHeight="1">
      <c r="A587" s="176"/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77"/>
      <c r="V587" s="178"/>
      <c r="W587" s="179"/>
      <c r="X587" s="179"/>
      <c r="Y587" s="179"/>
      <c r="Z587" s="179"/>
      <c r="AA587" s="179"/>
      <c r="AB587" s="179"/>
      <c r="AC587" s="179"/>
      <c r="AD587" s="179"/>
      <c r="AE587" s="179"/>
    </row>
    <row r="588" spans="1:31" ht="15.75" customHeight="1">
      <c r="A588" s="176"/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77"/>
      <c r="V588" s="178"/>
      <c r="W588" s="179"/>
      <c r="X588" s="179"/>
      <c r="Y588" s="179"/>
      <c r="Z588" s="179"/>
      <c r="AA588" s="179"/>
      <c r="AB588" s="179"/>
      <c r="AC588" s="179"/>
      <c r="AD588" s="179"/>
      <c r="AE588" s="179"/>
    </row>
    <row r="589" spans="1:31" ht="15.75" customHeight="1">
      <c r="A589" s="176"/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77"/>
      <c r="V589" s="178"/>
      <c r="W589" s="179"/>
      <c r="X589" s="179"/>
      <c r="Y589" s="179"/>
      <c r="Z589" s="179"/>
      <c r="AA589" s="179"/>
      <c r="AB589" s="179"/>
      <c r="AC589" s="179"/>
      <c r="AD589" s="179"/>
      <c r="AE589" s="179"/>
    </row>
    <row r="590" spans="1:31" ht="15.75" customHeight="1">
      <c r="A590" s="176"/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77"/>
      <c r="V590" s="178"/>
      <c r="W590" s="179"/>
      <c r="X590" s="179"/>
      <c r="Y590" s="179"/>
      <c r="Z590" s="179"/>
      <c r="AA590" s="179"/>
      <c r="AB590" s="179"/>
      <c r="AC590" s="179"/>
      <c r="AD590" s="179"/>
      <c r="AE590" s="179"/>
    </row>
    <row r="591" spans="1:31" ht="15.75" customHeight="1">
      <c r="A591" s="176"/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77"/>
      <c r="V591" s="178"/>
      <c r="W591" s="179"/>
      <c r="X591" s="179"/>
      <c r="Y591" s="179"/>
      <c r="Z591" s="179"/>
      <c r="AA591" s="179"/>
      <c r="AB591" s="179"/>
      <c r="AC591" s="179"/>
      <c r="AD591" s="179"/>
      <c r="AE591" s="179"/>
    </row>
    <row r="592" spans="1:31" ht="15.75" customHeight="1">
      <c r="A592" s="176"/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77"/>
      <c r="V592" s="178"/>
      <c r="W592" s="179"/>
      <c r="X592" s="179"/>
      <c r="Y592" s="179"/>
      <c r="Z592" s="179"/>
      <c r="AA592" s="179"/>
      <c r="AB592" s="179"/>
      <c r="AC592" s="179"/>
      <c r="AD592" s="179"/>
      <c r="AE592" s="179"/>
    </row>
    <row r="593" spans="1:31" ht="15.75" customHeight="1">
      <c r="A593" s="176"/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77"/>
      <c r="V593" s="178"/>
      <c r="W593" s="179"/>
      <c r="X593" s="179"/>
      <c r="Y593" s="179"/>
      <c r="Z593" s="179"/>
      <c r="AA593" s="179"/>
      <c r="AB593" s="179"/>
      <c r="AC593" s="179"/>
      <c r="AD593" s="179"/>
      <c r="AE593" s="179"/>
    </row>
    <row r="594" spans="1:31" ht="15.75" customHeight="1">
      <c r="A594" s="176"/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77"/>
      <c r="V594" s="178"/>
      <c r="W594" s="179"/>
      <c r="X594" s="179"/>
      <c r="Y594" s="179"/>
      <c r="Z594" s="179"/>
      <c r="AA594" s="179"/>
      <c r="AB594" s="179"/>
      <c r="AC594" s="179"/>
      <c r="AD594" s="179"/>
      <c r="AE594" s="179"/>
    </row>
    <row r="595" spans="1:31" ht="15.75" customHeight="1">
      <c r="A595" s="176"/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77"/>
      <c r="V595" s="178"/>
      <c r="W595" s="179"/>
      <c r="X595" s="179"/>
      <c r="Y595" s="179"/>
      <c r="Z595" s="179"/>
      <c r="AA595" s="179"/>
      <c r="AB595" s="179"/>
      <c r="AC595" s="179"/>
      <c r="AD595" s="179"/>
      <c r="AE595" s="179"/>
    </row>
    <row r="596" spans="1:31" ht="15.75" customHeight="1">
      <c r="A596" s="176"/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77"/>
      <c r="V596" s="178"/>
      <c r="W596" s="179"/>
      <c r="X596" s="179"/>
      <c r="Y596" s="179"/>
      <c r="Z596" s="179"/>
      <c r="AA596" s="179"/>
      <c r="AB596" s="179"/>
      <c r="AC596" s="179"/>
      <c r="AD596" s="179"/>
      <c r="AE596" s="179"/>
    </row>
    <row r="597" spans="1:31" ht="15.75" customHeight="1">
      <c r="A597" s="176"/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77"/>
      <c r="V597" s="178"/>
      <c r="W597" s="179"/>
      <c r="X597" s="179"/>
      <c r="Y597" s="179"/>
      <c r="Z597" s="179"/>
      <c r="AA597" s="179"/>
      <c r="AB597" s="179"/>
      <c r="AC597" s="179"/>
      <c r="AD597" s="179"/>
      <c r="AE597" s="179"/>
    </row>
    <row r="598" spans="1:31" ht="15.75" customHeight="1">
      <c r="A598" s="176"/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77"/>
      <c r="V598" s="178"/>
      <c r="W598" s="179"/>
      <c r="X598" s="179"/>
      <c r="Y598" s="179"/>
      <c r="Z598" s="179"/>
      <c r="AA598" s="179"/>
      <c r="AB598" s="179"/>
      <c r="AC598" s="179"/>
      <c r="AD598" s="179"/>
      <c r="AE598" s="179"/>
    </row>
    <row r="599" spans="1:31" ht="15.75" customHeight="1">
      <c r="A599" s="176"/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77"/>
      <c r="V599" s="178"/>
      <c r="W599" s="179"/>
      <c r="X599" s="179"/>
      <c r="Y599" s="179"/>
      <c r="Z599" s="179"/>
      <c r="AA599" s="179"/>
      <c r="AB599" s="179"/>
      <c r="AC599" s="179"/>
      <c r="AD599" s="179"/>
      <c r="AE599" s="179"/>
    </row>
    <row r="600" spans="1:31" ht="15.75" customHeight="1">
      <c r="A600" s="176"/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77"/>
      <c r="V600" s="178"/>
      <c r="W600" s="179"/>
      <c r="X600" s="179"/>
      <c r="Y600" s="179"/>
      <c r="Z600" s="179"/>
      <c r="AA600" s="179"/>
      <c r="AB600" s="179"/>
      <c r="AC600" s="179"/>
      <c r="AD600" s="179"/>
      <c r="AE600" s="179"/>
    </row>
    <row r="601" spans="1:31" ht="15.75" customHeight="1">
      <c r="A601" s="176"/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77"/>
      <c r="V601" s="178"/>
      <c r="W601" s="179"/>
      <c r="X601" s="179"/>
      <c r="Y601" s="179"/>
      <c r="Z601" s="179"/>
      <c r="AA601" s="179"/>
      <c r="AB601" s="179"/>
      <c r="AC601" s="179"/>
      <c r="AD601" s="179"/>
      <c r="AE601" s="179"/>
    </row>
    <row r="602" spans="1:31" ht="15.75" customHeight="1">
      <c r="A602" s="176"/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77"/>
      <c r="V602" s="178"/>
      <c r="W602" s="179"/>
      <c r="X602" s="179"/>
      <c r="Y602" s="179"/>
      <c r="Z602" s="179"/>
      <c r="AA602" s="179"/>
      <c r="AB602" s="179"/>
      <c r="AC602" s="179"/>
      <c r="AD602" s="179"/>
      <c r="AE602" s="179"/>
    </row>
    <row r="603" spans="1:31" ht="15.75" customHeight="1">
      <c r="A603" s="176"/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77"/>
      <c r="V603" s="178"/>
      <c r="W603" s="179"/>
      <c r="X603" s="179"/>
      <c r="Y603" s="179"/>
      <c r="Z603" s="179"/>
      <c r="AA603" s="179"/>
      <c r="AB603" s="179"/>
      <c r="AC603" s="179"/>
      <c r="AD603" s="179"/>
      <c r="AE603" s="179"/>
    </row>
    <row r="604" spans="1:31" ht="15.75" customHeight="1">
      <c r="A604" s="176"/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77"/>
      <c r="V604" s="178"/>
      <c r="W604" s="179"/>
      <c r="X604" s="179"/>
      <c r="Y604" s="179"/>
      <c r="Z604" s="179"/>
      <c r="AA604" s="179"/>
      <c r="AB604" s="179"/>
      <c r="AC604" s="179"/>
      <c r="AD604" s="179"/>
      <c r="AE604" s="179"/>
    </row>
    <row r="605" spans="1:31" ht="15.75" customHeight="1">
      <c r="A605" s="176"/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77"/>
      <c r="V605" s="178"/>
      <c r="W605" s="179"/>
      <c r="X605" s="179"/>
      <c r="Y605" s="179"/>
      <c r="Z605" s="179"/>
      <c r="AA605" s="179"/>
      <c r="AB605" s="179"/>
      <c r="AC605" s="179"/>
      <c r="AD605" s="179"/>
      <c r="AE605" s="179"/>
    </row>
    <row r="606" spans="1:31" ht="15.75" customHeight="1">
      <c r="A606" s="176"/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77"/>
      <c r="V606" s="178"/>
      <c r="W606" s="179"/>
      <c r="X606" s="179"/>
      <c r="Y606" s="179"/>
      <c r="Z606" s="179"/>
      <c r="AA606" s="179"/>
      <c r="AB606" s="179"/>
      <c r="AC606" s="179"/>
      <c r="AD606" s="179"/>
      <c r="AE606" s="179"/>
    </row>
    <row r="607" spans="1:31" ht="15.75" customHeight="1">
      <c r="A607" s="176"/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77"/>
      <c r="V607" s="178"/>
      <c r="W607" s="179"/>
      <c r="X607" s="179"/>
      <c r="Y607" s="179"/>
      <c r="Z607" s="179"/>
      <c r="AA607" s="179"/>
      <c r="AB607" s="179"/>
      <c r="AC607" s="179"/>
      <c r="AD607" s="179"/>
      <c r="AE607" s="179"/>
    </row>
    <row r="608" spans="1:31" ht="15.75" customHeight="1">
      <c r="A608" s="176"/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77"/>
      <c r="V608" s="178"/>
      <c r="W608" s="179"/>
      <c r="X608" s="179"/>
      <c r="Y608" s="179"/>
      <c r="Z608" s="179"/>
      <c r="AA608" s="179"/>
      <c r="AB608" s="179"/>
      <c r="AC608" s="179"/>
      <c r="AD608" s="179"/>
      <c r="AE608" s="179"/>
    </row>
    <row r="609" spans="1:31" ht="15.75" customHeight="1">
      <c r="A609" s="176"/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77"/>
      <c r="V609" s="178"/>
      <c r="W609" s="179"/>
      <c r="X609" s="179"/>
      <c r="Y609" s="179"/>
      <c r="Z609" s="179"/>
      <c r="AA609" s="179"/>
      <c r="AB609" s="179"/>
      <c r="AC609" s="179"/>
      <c r="AD609" s="179"/>
      <c r="AE609" s="179"/>
    </row>
    <row r="610" spans="1:31" ht="15.75" customHeight="1">
      <c r="A610" s="176"/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77"/>
      <c r="V610" s="178"/>
      <c r="W610" s="179"/>
      <c r="X610" s="179"/>
      <c r="Y610" s="179"/>
      <c r="Z610" s="179"/>
      <c r="AA610" s="179"/>
      <c r="AB610" s="179"/>
      <c r="AC610" s="179"/>
      <c r="AD610" s="179"/>
      <c r="AE610" s="179"/>
    </row>
    <row r="611" spans="1:31" ht="15.75" customHeight="1">
      <c r="A611" s="176"/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77"/>
      <c r="V611" s="178"/>
      <c r="W611" s="179"/>
      <c r="X611" s="179"/>
      <c r="Y611" s="179"/>
      <c r="Z611" s="179"/>
      <c r="AA611" s="179"/>
      <c r="AB611" s="179"/>
      <c r="AC611" s="179"/>
      <c r="AD611" s="179"/>
      <c r="AE611" s="179"/>
    </row>
    <row r="612" spans="1:31" ht="15.75" customHeight="1">
      <c r="A612" s="176"/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77"/>
      <c r="V612" s="178"/>
      <c r="W612" s="179"/>
      <c r="X612" s="179"/>
      <c r="Y612" s="179"/>
      <c r="Z612" s="179"/>
      <c r="AA612" s="179"/>
      <c r="AB612" s="179"/>
      <c r="AC612" s="179"/>
      <c r="AD612" s="179"/>
      <c r="AE612" s="179"/>
    </row>
    <row r="613" spans="1:31" ht="15.75" customHeight="1">
      <c r="A613" s="176"/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77"/>
      <c r="V613" s="178"/>
      <c r="W613" s="179"/>
      <c r="X613" s="179"/>
      <c r="Y613" s="179"/>
      <c r="Z613" s="179"/>
      <c r="AA613" s="179"/>
      <c r="AB613" s="179"/>
      <c r="AC613" s="179"/>
      <c r="AD613" s="179"/>
      <c r="AE613" s="179"/>
    </row>
    <row r="614" spans="1:31" ht="15.75" customHeight="1">
      <c r="A614" s="176"/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77"/>
      <c r="V614" s="178"/>
      <c r="W614" s="179"/>
      <c r="X614" s="179"/>
      <c r="Y614" s="179"/>
      <c r="Z614" s="179"/>
      <c r="AA614" s="179"/>
      <c r="AB614" s="179"/>
      <c r="AC614" s="179"/>
      <c r="AD614" s="179"/>
      <c r="AE614" s="179"/>
    </row>
    <row r="615" spans="1:31" ht="15.75" customHeight="1">
      <c r="A615" s="176"/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77"/>
      <c r="V615" s="178"/>
      <c r="W615" s="179"/>
      <c r="X615" s="179"/>
      <c r="Y615" s="179"/>
      <c r="Z615" s="179"/>
      <c r="AA615" s="179"/>
      <c r="AB615" s="179"/>
      <c r="AC615" s="179"/>
      <c r="AD615" s="179"/>
      <c r="AE615" s="179"/>
    </row>
    <row r="616" spans="1:31" ht="15.75" customHeight="1">
      <c r="A616" s="176"/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77"/>
      <c r="V616" s="178"/>
      <c r="W616" s="179"/>
      <c r="X616" s="179"/>
      <c r="Y616" s="179"/>
      <c r="Z616" s="179"/>
      <c r="AA616" s="179"/>
      <c r="AB616" s="179"/>
      <c r="AC616" s="179"/>
      <c r="AD616" s="179"/>
      <c r="AE616" s="179"/>
    </row>
    <row r="617" spans="1:31" ht="15.75" customHeight="1">
      <c r="A617" s="176"/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77"/>
      <c r="V617" s="178"/>
      <c r="W617" s="179"/>
      <c r="X617" s="179"/>
      <c r="Y617" s="179"/>
      <c r="Z617" s="179"/>
      <c r="AA617" s="179"/>
      <c r="AB617" s="179"/>
      <c r="AC617" s="179"/>
      <c r="AD617" s="179"/>
      <c r="AE617" s="179"/>
    </row>
    <row r="618" spans="1:31" ht="15.75" customHeight="1">
      <c r="A618" s="176"/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77"/>
      <c r="V618" s="178"/>
      <c r="W618" s="179"/>
      <c r="X618" s="179"/>
      <c r="Y618" s="179"/>
      <c r="Z618" s="179"/>
      <c r="AA618" s="179"/>
      <c r="AB618" s="179"/>
      <c r="AC618" s="179"/>
      <c r="AD618" s="179"/>
      <c r="AE618" s="179"/>
    </row>
    <row r="619" spans="1:31" ht="15.75" customHeight="1">
      <c r="A619" s="176"/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77"/>
      <c r="V619" s="178"/>
      <c r="W619" s="179"/>
      <c r="X619" s="179"/>
      <c r="Y619" s="179"/>
      <c r="Z619" s="179"/>
      <c r="AA619" s="179"/>
      <c r="AB619" s="179"/>
      <c r="AC619" s="179"/>
      <c r="AD619" s="179"/>
      <c r="AE619" s="179"/>
    </row>
    <row r="620" spans="1:31" ht="15.75" customHeight="1">
      <c r="A620" s="176"/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77"/>
      <c r="V620" s="178"/>
      <c r="W620" s="179"/>
      <c r="X620" s="179"/>
      <c r="Y620" s="179"/>
      <c r="Z620" s="179"/>
      <c r="AA620" s="179"/>
      <c r="AB620" s="179"/>
      <c r="AC620" s="179"/>
      <c r="AD620" s="179"/>
      <c r="AE620" s="179"/>
    </row>
    <row r="621" spans="1:31" ht="15.75" customHeight="1">
      <c r="A621" s="176"/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77"/>
      <c r="V621" s="178"/>
      <c r="W621" s="179"/>
      <c r="X621" s="179"/>
      <c r="Y621" s="179"/>
      <c r="Z621" s="179"/>
      <c r="AA621" s="179"/>
      <c r="AB621" s="179"/>
      <c r="AC621" s="179"/>
      <c r="AD621" s="179"/>
      <c r="AE621" s="179"/>
    </row>
    <row r="622" spans="1:31" ht="15.75" customHeight="1">
      <c r="A622" s="176"/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77"/>
      <c r="V622" s="178"/>
      <c r="W622" s="179"/>
      <c r="X622" s="179"/>
      <c r="Y622" s="179"/>
      <c r="Z622" s="179"/>
      <c r="AA622" s="179"/>
      <c r="AB622" s="179"/>
      <c r="AC622" s="179"/>
      <c r="AD622" s="179"/>
      <c r="AE622" s="179"/>
    </row>
    <row r="623" spans="1:31" ht="15.75" customHeight="1">
      <c r="A623" s="176"/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77"/>
      <c r="V623" s="178"/>
      <c r="W623" s="179"/>
      <c r="X623" s="179"/>
      <c r="Y623" s="179"/>
      <c r="Z623" s="179"/>
      <c r="AA623" s="179"/>
      <c r="AB623" s="179"/>
      <c r="AC623" s="179"/>
      <c r="AD623" s="179"/>
      <c r="AE623" s="179"/>
    </row>
    <row r="624" spans="1:31" ht="15.75" customHeight="1">
      <c r="A624" s="176"/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77"/>
      <c r="V624" s="178"/>
      <c r="W624" s="179"/>
      <c r="X624" s="179"/>
      <c r="Y624" s="179"/>
      <c r="Z624" s="179"/>
      <c r="AA624" s="179"/>
      <c r="AB624" s="179"/>
      <c r="AC624" s="179"/>
      <c r="AD624" s="179"/>
      <c r="AE624" s="179"/>
    </row>
    <row r="625" spans="1:31" ht="15.75" customHeight="1">
      <c r="A625" s="176"/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77"/>
      <c r="V625" s="178"/>
      <c r="W625" s="179"/>
      <c r="X625" s="179"/>
      <c r="Y625" s="179"/>
      <c r="Z625" s="179"/>
      <c r="AA625" s="179"/>
      <c r="AB625" s="179"/>
      <c r="AC625" s="179"/>
      <c r="AD625" s="179"/>
      <c r="AE625" s="179"/>
    </row>
    <row r="626" spans="1:31" ht="15.75" customHeight="1">
      <c r="A626" s="176"/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77"/>
      <c r="V626" s="178"/>
      <c r="W626" s="179"/>
      <c r="X626" s="179"/>
      <c r="Y626" s="179"/>
      <c r="Z626" s="179"/>
      <c r="AA626" s="179"/>
      <c r="AB626" s="179"/>
      <c r="AC626" s="179"/>
      <c r="AD626" s="179"/>
      <c r="AE626" s="179"/>
    </row>
    <row r="627" spans="1:31" ht="15.75" customHeight="1">
      <c r="A627" s="176"/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77"/>
      <c r="V627" s="178"/>
      <c r="W627" s="179"/>
      <c r="X627" s="179"/>
      <c r="Y627" s="179"/>
      <c r="Z627" s="179"/>
      <c r="AA627" s="179"/>
      <c r="AB627" s="179"/>
      <c r="AC627" s="179"/>
      <c r="AD627" s="179"/>
      <c r="AE627" s="179"/>
    </row>
    <row r="628" spans="1:31" ht="15.75" customHeight="1">
      <c r="A628" s="176"/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77"/>
      <c r="V628" s="178"/>
      <c r="W628" s="179"/>
      <c r="X628" s="179"/>
      <c r="Y628" s="179"/>
      <c r="Z628" s="179"/>
      <c r="AA628" s="179"/>
      <c r="AB628" s="179"/>
      <c r="AC628" s="179"/>
      <c r="AD628" s="179"/>
      <c r="AE628" s="179"/>
    </row>
    <row r="629" spans="1:31" ht="15.75" customHeight="1">
      <c r="A629" s="176"/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77"/>
      <c r="V629" s="178"/>
      <c r="W629" s="179"/>
      <c r="X629" s="179"/>
      <c r="Y629" s="179"/>
      <c r="Z629" s="179"/>
      <c r="AA629" s="179"/>
      <c r="AB629" s="179"/>
      <c r="AC629" s="179"/>
      <c r="AD629" s="179"/>
      <c r="AE629" s="179"/>
    </row>
    <row r="630" spans="1:31" ht="15.75" customHeight="1">
      <c r="A630" s="176"/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77"/>
      <c r="V630" s="178"/>
      <c r="W630" s="179"/>
      <c r="X630" s="179"/>
      <c r="Y630" s="179"/>
      <c r="Z630" s="179"/>
      <c r="AA630" s="179"/>
      <c r="AB630" s="179"/>
      <c r="AC630" s="179"/>
      <c r="AD630" s="179"/>
      <c r="AE630" s="179"/>
    </row>
    <row r="631" spans="1:31" ht="15.75" customHeight="1">
      <c r="A631" s="176"/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77"/>
      <c r="V631" s="178"/>
      <c r="W631" s="179"/>
      <c r="X631" s="179"/>
      <c r="Y631" s="179"/>
      <c r="Z631" s="179"/>
      <c r="AA631" s="179"/>
      <c r="AB631" s="179"/>
      <c r="AC631" s="179"/>
      <c r="AD631" s="179"/>
      <c r="AE631" s="179"/>
    </row>
    <row r="632" spans="1:31" ht="15.75" customHeight="1">
      <c r="A632" s="176"/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77"/>
      <c r="V632" s="178"/>
      <c r="W632" s="179"/>
      <c r="X632" s="179"/>
      <c r="Y632" s="179"/>
      <c r="Z632" s="179"/>
      <c r="AA632" s="179"/>
      <c r="AB632" s="179"/>
      <c r="AC632" s="179"/>
      <c r="AD632" s="179"/>
      <c r="AE632" s="179"/>
    </row>
    <row r="633" spans="1:31" ht="15.75" customHeight="1">
      <c r="A633" s="176"/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77"/>
      <c r="V633" s="178"/>
      <c r="W633" s="179"/>
      <c r="X633" s="179"/>
      <c r="Y633" s="179"/>
      <c r="Z633" s="179"/>
      <c r="AA633" s="179"/>
      <c r="AB633" s="179"/>
      <c r="AC633" s="179"/>
      <c r="AD633" s="179"/>
      <c r="AE633" s="179"/>
    </row>
    <row r="634" spans="1:31" ht="15.75" customHeight="1">
      <c r="A634" s="176"/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77"/>
      <c r="V634" s="178"/>
      <c r="W634" s="179"/>
      <c r="X634" s="179"/>
      <c r="Y634" s="179"/>
      <c r="Z634" s="179"/>
      <c r="AA634" s="179"/>
      <c r="AB634" s="179"/>
      <c r="AC634" s="179"/>
      <c r="AD634" s="179"/>
      <c r="AE634" s="179"/>
    </row>
    <row r="635" spans="1:31" ht="15.75" customHeight="1">
      <c r="A635" s="176"/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77"/>
      <c r="V635" s="178"/>
      <c r="W635" s="179"/>
      <c r="X635" s="179"/>
      <c r="Y635" s="179"/>
      <c r="Z635" s="179"/>
      <c r="AA635" s="179"/>
      <c r="AB635" s="179"/>
      <c r="AC635" s="179"/>
      <c r="AD635" s="179"/>
      <c r="AE635" s="179"/>
    </row>
    <row r="636" spans="1:31" ht="15.75" customHeight="1">
      <c r="A636" s="176"/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77"/>
      <c r="V636" s="178"/>
      <c r="W636" s="179"/>
      <c r="X636" s="179"/>
      <c r="Y636" s="179"/>
      <c r="Z636" s="179"/>
      <c r="AA636" s="179"/>
      <c r="AB636" s="179"/>
      <c r="AC636" s="179"/>
      <c r="AD636" s="179"/>
      <c r="AE636" s="179"/>
    </row>
    <row r="637" spans="1:31" ht="15.75" customHeight="1">
      <c r="A637" s="176"/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77"/>
      <c r="V637" s="178"/>
      <c r="W637" s="179"/>
      <c r="X637" s="179"/>
      <c r="Y637" s="179"/>
      <c r="Z637" s="179"/>
      <c r="AA637" s="179"/>
      <c r="AB637" s="179"/>
      <c r="AC637" s="179"/>
      <c r="AD637" s="179"/>
      <c r="AE637" s="179"/>
    </row>
    <row r="638" spans="1:31" ht="15.75" customHeight="1">
      <c r="A638" s="176"/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77"/>
      <c r="V638" s="178"/>
      <c r="W638" s="179"/>
      <c r="X638" s="179"/>
      <c r="Y638" s="179"/>
      <c r="Z638" s="179"/>
      <c r="AA638" s="179"/>
      <c r="AB638" s="179"/>
      <c r="AC638" s="179"/>
      <c r="AD638" s="179"/>
      <c r="AE638" s="179"/>
    </row>
    <row r="639" spans="1:31" ht="15.75" customHeight="1">
      <c r="A639" s="176"/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77"/>
      <c r="V639" s="178"/>
      <c r="W639" s="179"/>
      <c r="X639" s="179"/>
      <c r="Y639" s="179"/>
      <c r="Z639" s="179"/>
      <c r="AA639" s="179"/>
      <c r="AB639" s="179"/>
      <c r="AC639" s="179"/>
      <c r="AD639" s="179"/>
      <c r="AE639" s="179"/>
    </row>
    <row r="640" spans="1:31" ht="15.75" customHeight="1">
      <c r="A640" s="176"/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77"/>
      <c r="V640" s="178"/>
      <c r="W640" s="179"/>
      <c r="X640" s="179"/>
      <c r="Y640" s="179"/>
      <c r="Z640" s="179"/>
      <c r="AA640" s="179"/>
      <c r="AB640" s="179"/>
      <c r="AC640" s="179"/>
      <c r="AD640" s="179"/>
      <c r="AE640" s="179"/>
    </row>
    <row r="641" spans="1:31" ht="15.75" customHeight="1">
      <c r="A641" s="176"/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77"/>
      <c r="V641" s="178"/>
      <c r="W641" s="179"/>
      <c r="X641" s="179"/>
      <c r="Y641" s="179"/>
      <c r="Z641" s="179"/>
      <c r="AA641" s="179"/>
      <c r="AB641" s="179"/>
      <c r="AC641" s="179"/>
      <c r="AD641" s="179"/>
      <c r="AE641" s="179"/>
    </row>
    <row r="642" spans="1:31" ht="15.75" customHeight="1">
      <c r="A642" s="176"/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77"/>
      <c r="V642" s="178"/>
      <c r="W642" s="179"/>
      <c r="X642" s="179"/>
      <c r="Y642" s="179"/>
      <c r="Z642" s="179"/>
      <c r="AA642" s="179"/>
      <c r="AB642" s="179"/>
      <c r="AC642" s="179"/>
      <c r="AD642" s="179"/>
      <c r="AE642" s="179"/>
    </row>
    <row r="643" spans="1:31" ht="15.75" customHeight="1">
      <c r="A643" s="176"/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77"/>
      <c r="V643" s="178"/>
      <c r="W643" s="179"/>
      <c r="X643" s="179"/>
      <c r="Y643" s="179"/>
      <c r="Z643" s="179"/>
      <c r="AA643" s="179"/>
      <c r="AB643" s="179"/>
      <c r="AC643" s="179"/>
      <c r="AD643" s="179"/>
      <c r="AE643" s="179"/>
    </row>
    <row r="644" spans="1:31" ht="15.75" customHeight="1">
      <c r="A644" s="176"/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77"/>
      <c r="V644" s="178"/>
      <c r="W644" s="179"/>
      <c r="X644" s="179"/>
      <c r="Y644" s="179"/>
      <c r="Z644" s="179"/>
      <c r="AA644" s="179"/>
      <c r="AB644" s="179"/>
      <c r="AC644" s="179"/>
      <c r="AD644" s="179"/>
      <c r="AE644" s="179"/>
    </row>
    <row r="645" spans="1:31" ht="15.75" customHeight="1">
      <c r="A645" s="176"/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77"/>
      <c r="V645" s="178"/>
      <c r="W645" s="179"/>
      <c r="X645" s="179"/>
      <c r="Y645" s="179"/>
      <c r="Z645" s="179"/>
      <c r="AA645" s="179"/>
      <c r="AB645" s="179"/>
      <c r="AC645" s="179"/>
      <c r="AD645" s="179"/>
      <c r="AE645" s="179"/>
    </row>
    <row r="646" spans="1:31" ht="15.75" customHeight="1">
      <c r="A646" s="176"/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77"/>
      <c r="V646" s="178"/>
      <c r="W646" s="179"/>
      <c r="X646" s="179"/>
      <c r="Y646" s="179"/>
      <c r="Z646" s="179"/>
      <c r="AA646" s="179"/>
      <c r="AB646" s="179"/>
      <c r="AC646" s="179"/>
      <c r="AD646" s="179"/>
      <c r="AE646" s="179"/>
    </row>
    <row r="647" spans="1:31" ht="15.75" customHeight="1">
      <c r="A647" s="176"/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77"/>
      <c r="V647" s="178"/>
      <c r="W647" s="179"/>
      <c r="X647" s="179"/>
      <c r="Y647" s="179"/>
      <c r="Z647" s="179"/>
      <c r="AA647" s="179"/>
      <c r="AB647" s="179"/>
      <c r="AC647" s="179"/>
      <c r="AD647" s="179"/>
      <c r="AE647" s="179"/>
    </row>
    <row r="648" spans="1:31" ht="15.75" customHeight="1">
      <c r="A648" s="176"/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77"/>
      <c r="V648" s="178"/>
      <c r="W648" s="179"/>
      <c r="X648" s="179"/>
      <c r="Y648" s="179"/>
      <c r="Z648" s="179"/>
      <c r="AA648" s="179"/>
      <c r="AB648" s="179"/>
      <c r="AC648" s="179"/>
      <c r="AD648" s="179"/>
      <c r="AE648" s="179"/>
    </row>
    <row r="649" spans="1:31" ht="15.75" customHeight="1">
      <c r="A649" s="176"/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77"/>
      <c r="V649" s="178"/>
      <c r="W649" s="179"/>
      <c r="X649" s="179"/>
      <c r="Y649" s="179"/>
      <c r="Z649" s="179"/>
      <c r="AA649" s="179"/>
      <c r="AB649" s="179"/>
      <c r="AC649" s="179"/>
      <c r="AD649" s="179"/>
      <c r="AE649" s="179"/>
    </row>
    <row r="650" spans="1:31" ht="15.75" customHeight="1">
      <c r="A650" s="176"/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77"/>
      <c r="V650" s="178"/>
      <c r="W650" s="179"/>
      <c r="X650" s="179"/>
      <c r="Y650" s="179"/>
      <c r="Z650" s="179"/>
      <c r="AA650" s="179"/>
      <c r="AB650" s="179"/>
      <c r="AC650" s="179"/>
      <c r="AD650" s="179"/>
      <c r="AE650" s="179"/>
    </row>
    <row r="651" spans="1:31" ht="15.75" customHeight="1">
      <c r="A651" s="176"/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77"/>
      <c r="V651" s="178"/>
      <c r="W651" s="179"/>
      <c r="X651" s="179"/>
      <c r="Y651" s="179"/>
      <c r="Z651" s="179"/>
      <c r="AA651" s="179"/>
      <c r="AB651" s="179"/>
      <c r="AC651" s="179"/>
      <c r="AD651" s="179"/>
      <c r="AE651" s="179"/>
    </row>
    <row r="652" spans="1:31" ht="15.75" customHeight="1">
      <c r="A652" s="176"/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77"/>
      <c r="V652" s="178"/>
      <c r="W652" s="179"/>
      <c r="X652" s="179"/>
      <c r="Y652" s="179"/>
      <c r="Z652" s="179"/>
      <c r="AA652" s="179"/>
      <c r="AB652" s="179"/>
      <c r="AC652" s="179"/>
      <c r="AD652" s="179"/>
      <c r="AE652" s="179"/>
    </row>
    <row r="653" spans="1:31" ht="15.75" customHeight="1">
      <c r="A653" s="176"/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77"/>
      <c r="V653" s="178"/>
      <c r="W653" s="179"/>
      <c r="X653" s="179"/>
      <c r="Y653" s="179"/>
      <c r="Z653" s="179"/>
      <c r="AA653" s="179"/>
      <c r="AB653" s="179"/>
      <c r="AC653" s="179"/>
      <c r="AD653" s="179"/>
      <c r="AE653" s="179"/>
    </row>
    <row r="654" spans="1:31" ht="15.75" customHeight="1">
      <c r="A654" s="176"/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77"/>
      <c r="V654" s="178"/>
      <c r="W654" s="179"/>
      <c r="X654" s="179"/>
      <c r="Y654" s="179"/>
      <c r="Z654" s="179"/>
      <c r="AA654" s="179"/>
      <c r="AB654" s="179"/>
      <c r="AC654" s="179"/>
      <c r="AD654" s="179"/>
      <c r="AE654" s="179"/>
    </row>
    <row r="655" spans="1:31" ht="15.75" customHeight="1">
      <c r="A655" s="176"/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77"/>
      <c r="V655" s="178"/>
      <c r="W655" s="179"/>
      <c r="X655" s="179"/>
      <c r="Y655" s="179"/>
      <c r="Z655" s="179"/>
      <c r="AA655" s="179"/>
      <c r="AB655" s="179"/>
      <c r="AC655" s="179"/>
      <c r="AD655" s="179"/>
      <c r="AE655" s="179"/>
    </row>
    <row r="656" spans="1:31" ht="15.75" customHeight="1">
      <c r="A656" s="176"/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77"/>
      <c r="V656" s="178"/>
      <c r="W656" s="179"/>
      <c r="X656" s="179"/>
      <c r="Y656" s="179"/>
      <c r="Z656" s="179"/>
      <c r="AA656" s="179"/>
      <c r="AB656" s="179"/>
      <c r="AC656" s="179"/>
      <c r="AD656" s="179"/>
      <c r="AE656" s="179"/>
    </row>
    <row r="657" spans="1:31" ht="15.75" customHeight="1">
      <c r="A657" s="176"/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77"/>
      <c r="V657" s="178"/>
      <c r="W657" s="179"/>
      <c r="X657" s="179"/>
      <c r="Y657" s="179"/>
      <c r="Z657" s="179"/>
      <c r="AA657" s="179"/>
      <c r="AB657" s="179"/>
      <c r="AC657" s="179"/>
      <c r="AD657" s="179"/>
      <c r="AE657" s="179"/>
    </row>
    <row r="658" spans="1:31" ht="15.75" customHeight="1">
      <c r="A658" s="176"/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77"/>
      <c r="V658" s="178"/>
      <c r="W658" s="179"/>
      <c r="X658" s="179"/>
      <c r="Y658" s="179"/>
      <c r="Z658" s="179"/>
      <c r="AA658" s="179"/>
      <c r="AB658" s="179"/>
      <c r="AC658" s="179"/>
      <c r="AD658" s="179"/>
      <c r="AE658" s="179"/>
    </row>
    <row r="659" spans="1:31" ht="15.75" customHeight="1">
      <c r="A659" s="176"/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77"/>
      <c r="V659" s="178"/>
      <c r="W659" s="179"/>
      <c r="X659" s="179"/>
      <c r="Y659" s="179"/>
      <c r="Z659" s="179"/>
      <c r="AA659" s="179"/>
      <c r="AB659" s="179"/>
      <c r="AC659" s="179"/>
      <c r="AD659" s="179"/>
      <c r="AE659" s="179"/>
    </row>
    <row r="660" spans="1:31" ht="15.75" customHeight="1">
      <c r="A660" s="176"/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77"/>
      <c r="V660" s="178"/>
      <c r="W660" s="179"/>
      <c r="X660" s="179"/>
      <c r="Y660" s="179"/>
      <c r="Z660" s="179"/>
      <c r="AA660" s="179"/>
      <c r="AB660" s="179"/>
      <c r="AC660" s="179"/>
      <c r="AD660" s="179"/>
      <c r="AE660" s="179"/>
    </row>
    <row r="661" spans="1:31" ht="15.75" customHeight="1">
      <c r="A661" s="176"/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77"/>
      <c r="V661" s="178"/>
      <c r="W661" s="179"/>
      <c r="X661" s="179"/>
      <c r="Y661" s="179"/>
      <c r="Z661" s="179"/>
      <c r="AA661" s="179"/>
      <c r="AB661" s="179"/>
      <c r="AC661" s="179"/>
      <c r="AD661" s="179"/>
      <c r="AE661" s="179"/>
    </row>
    <row r="662" spans="1:31" ht="15.75" customHeight="1">
      <c r="A662" s="176"/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77"/>
      <c r="V662" s="178"/>
      <c r="W662" s="179"/>
      <c r="X662" s="179"/>
      <c r="Y662" s="179"/>
      <c r="Z662" s="179"/>
      <c r="AA662" s="179"/>
      <c r="AB662" s="179"/>
      <c r="AC662" s="179"/>
      <c r="AD662" s="179"/>
      <c r="AE662" s="179"/>
    </row>
    <row r="663" spans="1:31" ht="15.75" customHeight="1">
      <c r="A663" s="176"/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77"/>
      <c r="V663" s="178"/>
      <c r="W663" s="179"/>
      <c r="X663" s="179"/>
      <c r="Y663" s="179"/>
      <c r="Z663" s="179"/>
      <c r="AA663" s="179"/>
      <c r="AB663" s="179"/>
      <c r="AC663" s="179"/>
      <c r="AD663" s="179"/>
      <c r="AE663" s="179"/>
    </row>
    <row r="664" spans="1:31" ht="15.75" customHeight="1">
      <c r="A664" s="176"/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77"/>
      <c r="V664" s="178"/>
      <c r="W664" s="179"/>
      <c r="X664" s="179"/>
      <c r="Y664" s="179"/>
      <c r="Z664" s="179"/>
      <c r="AA664" s="179"/>
      <c r="AB664" s="179"/>
      <c r="AC664" s="179"/>
      <c r="AD664" s="179"/>
      <c r="AE664" s="179"/>
    </row>
    <row r="665" spans="1:31" ht="15.75" customHeight="1">
      <c r="A665" s="176"/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77"/>
      <c r="V665" s="178"/>
      <c r="W665" s="179"/>
      <c r="X665" s="179"/>
      <c r="Y665" s="179"/>
      <c r="Z665" s="179"/>
      <c r="AA665" s="179"/>
      <c r="AB665" s="179"/>
      <c r="AC665" s="179"/>
      <c r="AD665" s="179"/>
      <c r="AE665" s="179"/>
    </row>
    <row r="666" spans="1:31" ht="15.75" customHeight="1">
      <c r="A666" s="176"/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77"/>
      <c r="V666" s="178"/>
      <c r="W666" s="179"/>
      <c r="X666" s="179"/>
      <c r="Y666" s="179"/>
      <c r="Z666" s="179"/>
      <c r="AA666" s="179"/>
      <c r="AB666" s="179"/>
      <c r="AC666" s="179"/>
      <c r="AD666" s="179"/>
      <c r="AE666" s="179"/>
    </row>
    <row r="667" spans="1:31" ht="15.75" customHeight="1">
      <c r="A667" s="176"/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77"/>
      <c r="V667" s="178"/>
      <c r="W667" s="179"/>
      <c r="X667" s="179"/>
      <c r="Y667" s="179"/>
      <c r="Z667" s="179"/>
      <c r="AA667" s="179"/>
      <c r="AB667" s="179"/>
      <c r="AC667" s="179"/>
      <c r="AD667" s="179"/>
      <c r="AE667" s="179"/>
    </row>
    <row r="668" spans="1:31" ht="15.75" customHeight="1">
      <c r="A668" s="176"/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77"/>
      <c r="V668" s="178"/>
      <c r="W668" s="179"/>
      <c r="X668" s="179"/>
      <c r="Y668" s="179"/>
      <c r="Z668" s="179"/>
      <c r="AA668" s="179"/>
      <c r="AB668" s="179"/>
      <c r="AC668" s="179"/>
      <c r="AD668" s="179"/>
      <c r="AE668" s="179"/>
    </row>
    <row r="669" spans="1:31" ht="15.75" customHeight="1">
      <c r="A669" s="176"/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77"/>
      <c r="V669" s="178"/>
      <c r="W669" s="179"/>
      <c r="X669" s="179"/>
      <c r="Y669" s="179"/>
      <c r="Z669" s="179"/>
      <c r="AA669" s="179"/>
      <c r="AB669" s="179"/>
      <c r="AC669" s="179"/>
      <c r="AD669" s="179"/>
      <c r="AE669" s="179"/>
    </row>
    <row r="670" spans="1:31" ht="15.75" customHeight="1">
      <c r="A670" s="176"/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77"/>
      <c r="V670" s="178"/>
      <c r="W670" s="179"/>
      <c r="X670" s="179"/>
      <c r="Y670" s="179"/>
      <c r="Z670" s="179"/>
      <c r="AA670" s="179"/>
      <c r="AB670" s="179"/>
      <c r="AC670" s="179"/>
      <c r="AD670" s="179"/>
      <c r="AE670" s="179"/>
    </row>
    <row r="671" spans="1:31" ht="15.75" customHeight="1">
      <c r="A671" s="176"/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77"/>
      <c r="V671" s="178"/>
      <c r="W671" s="179"/>
      <c r="X671" s="179"/>
      <c r="Y671" s="179"/>
      <c r="Z671" s="179"/>
      <c r="AA671" s="179"/>
      <c r="AB671" s="179"/>
      <c r="AC671" s="179"/>
      <c r="AD671" s="179"/>
      <c r="AE671" s="179"/>
    </row>
    <row r="672" spans="1:31" ht="15.75" customHeight="1">
      <c r="A672" s="176"/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77"/>
      <c r="V672" s="178"/>
      <c r="W672" s="179"/>
      <c r="X672" s="179"/>
      <c r="Y672" s="179"/>
      <c r="Z672" s="179"/>
      <c r="AA672" s="179"/>
      <c r="AB672" s="179"/>
      <c r="AC672" s="179"/>
      <c r="AD672" s="179"/>
      <c r="AE672" s="179"/>
    </row>
    <row r="673" spans="1:31" ht="15.75" customHeight="1">
      <c r="A673" s="176"/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77"/>
      <c r="V673" s="178"/>
      <c r="W673" s="179"/>
      <c r="X673" s="179"/>
      <c r="Y673" s="179"/>
      <c r="Z673" s="179"/>
      <c r="AA673" s="179"/>
      <c r="AB673" s="179"/>
      <c r="AC673" s="179"/>
      <c r="AD673" s="179"/>
      <c r="AE673" s="179"/>
    </row>
    <row r="674" spans="1:31" ht="15.75" customHeight="1">
      <c r="A674" s="176"/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77"/>
      <c r="V674" s="178"/>
      <c r="W674" s="179"/>
      <c r="X674" s="179"/>
      <c r="Y674" s="179"/>
      <c r="Z674" s="179"/>
      <c r="AA674" s="179"/>
      <c r="AB674" s="179"/>
      <c r="AC674" s="179"/>
      <c r="AD674" s="179"/>
      <c r="AE674" s="179"/>
    </row>
    <row r="675" spans="1:31" ht="15.75" customHeight="1">
      <c r="A675" s="176"/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77"/>
      <c r="V675" s="178"/>
      <c r="W675" s="179"/>
      <c r="X675" s="179"/>
      <c r="Y675" s="179"/>
      <c r="Z675" s="179"/>
      <c r="AA675" s="179"/>
      <c r="AB675" s="179"/>
      <c r="AC675" s="179"/>
      <c r="AD675" s="179"/>
      <c r="AE675" s="179"/>
    </row>
    <row r="676" spans="1:31" ht="15.75" customHeight="1">
      <c r="A676" s="176"/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77"/>
      <c r="V676" s="178"/>
      <c r="W676" s="179"/>
      <c r="X676" s="179"/>
      <c r="Y676" s="179"/>
      <c r="Z676" s="179"/>
      <c r="AA676" s="179"/>
      <c r="AB676" s="179"/>
      <c r="AC676" s="179"/>
      <c r="AD676" s="179"/>
      <c r="AE676" s="179"/>
    </row>
    <row r="677" spans="1:31" ht="15.75" customHeight="1">
      <c r="A677" s="176"/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77"/>
      <c r="V677" s="178"/>
      <c r="W677" s="179"/>
      <c r="X677" s="179"/>
      <c r="Y677" s="179"/>
      <c r="Z677" s="179"/>
      <c r="AA677" s="179"/>
      <c r="AB677" s="179"/>
      <c r="AC677" s="179"/>
      <c r="AD677" s="179"/>
      <c r="AE677" s="179"/>
    </row>
    <row r="678" spans="1:31" ht="15.75" customHeight="1">
      <c r="A678" s="176"/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77"/>
      <c r="V678" s="178"/>
      <c r="W678" s="179"/>
      <c r="X678" s="179"/>
      <c r="Y678" s="179"/>
      <c r="Z678" s="179"/>
      <c r="AA678" s="179"/>
      <c r="AB678" s="179"/>
      <c r="AC678" s="179"/>
      <c r="AD678" s="179"/>
      <c r="AE678" s="179"/>
    </row>
    <row r="679" spans="1:31" ht="15.75" customHeight="1">
      <c r="A679" s="176"/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77"/>
      <c r="V679" s="178"/>
      <c r="W679" s="179"/>
      <c r="X679" s="179"/>
      <c r="Y679" s="179"/>
      <c r="Z679" s="179"/>
      <c r="AA679" s="179"/>
      <c r="AB679" s="179"/>
      <c r="AC679" s="179"/>
      <c r="AD679" s="179"/>
      <c r="AE679" s="179"/>
    </row>
    <row r="680" spans="1:31" ht="15.75" customHeight="1">
      <c r="A680" s="176"/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77"/>
      <c r="V680" s="178"/>
      <c r="W680" s="179"/>
      <c r="X680" s="179"/>
      <c r="Y680" s="179"/>
      <c r="Z680" s="179"/>
      <c r="AA680" s="179"/>
      <c r="AB680" s="179"/>
      <c r="AC680" s="179"/>
      <c r="AD680" s="179"/>
      <c r="AE680" s="179"/>
    </row>
    <row r="681" spans="1:31" ht="15.75" customHeight="1">
      <c r="A681" s="176"/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77"/>
      <c r="V681" s="178"/>
      <c r="W681" s="179"/>
      <c r="X681" s="179"/>
      <c r="Y681" s="179"/>
      <c r="Z681" s="179"/>
      <c r="AA681" s="179"/>
      <c r="AB681" s="179"/>
      <c r="AC681" s="179"/>
      <c r="AD681" s="179"/>
      <c r="AE681" s="179"/>
    </row>
    <row r="682" spans="1:31" ht="15.75" customHeight="1">
      <c r="A682" s="176"/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77"/>
      <c r="V682" s="178"/>
      <c r="W682" s="179"/>
      <c r="X682" s="179"/>
      <c r="Y682" s="179"/>
      <c r="Z682" s="179"/>
      <c r="AA682" s="179"/>
      <c r="AB682" s="179"/>
      <c r="AC682" s="179"/>
      <c r="AD682" s="179"/>
      <c r="AE682" s="179"/>
    </row>
    <row r="683" spans="1:31" ht="15.75" customHeight="1">
      <c r="A683" s="176"/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77"/>
      <c r="V683" s="178"/>
      <c r="W683" s="179"/>
      <c r="X683" s="179"/>
      <c r="Y683" s="179"/>
      <c r="Z683" s="179"/>
      <c r="AA683" s="179"/>
      <c r="AB683" s="179"/>
      <c r="AC683" s="179"/>
      <c r="AD683" s="179"/>
      <c r="AE683" s="179"/>
    </row>
    <row r="684" spans="1:31" ht="15.75" customHeight="1">
      <c r="A684" s="176"/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77"/>
      <c r="V684" s="178"/>
      <c r="W684" s="179"/>
      <c r="X684" s="179"/>
      <c r="Y684" s="179"/>
      <c r="Z684" s="179"/>
      <c r="AA684" s="179"/>
      <c r="AB684" s="179"/>
      <c r="AC684" s="179"/>
      <c r="AD684" s="179"/>
      <c r="AE684" s="179"/>
    </row>
    <row r="685" spans="1:31" ht="15.75" customHeight="1">
      <c r="A685" s="176"/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77"/>
      <c r="V685" s="178"/>
      <c r="W685" s="179"/>
      <c r="X685" s="179"/>
      <c r="Y685" s="179"/>
      <c r="Z685" s="179"/>
      <c r="AA685" s="179"/>
      <c r="AB685" s="179"/>
      <c r="AC685" s="179"/>
      <c r="AD685" s="179"/>
      <c r="AE685" s="179"/>
    </row>
    <row r="686" spans="1:31" ht="15.75" customHeight="1">
      <c r="A686" s="176"/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77"/>
      <c r="V686" s="178"/>
      <c r="W686" s="179"/>
      <c r="X686" s="179"/>
      <c r="Y686" s="179"/>
      <c r="Z686" s="179"/>
      <c r="AA686" s="179"/>
      <c r="AB686" s="179"/>
      <c r="AC686" s="179"/>
      <c r="AD686" s="179"/>
      <c r="AE686" s="179"/>
    </row>
    <row r="687" spans="1:31" ht="15.75" customHeight="1">
      <c r="A687" s="176"/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77"/>
      <c r="V687" s="178"/>
      <c r="W687" s="179"/>
      <c r="X687" s="179"/>
      <c r="Y687" s="179"/>
      <c r="Z687" s="179"/>
      <c r="AA687" s="179"/>
      <c r="AB687" s="179"/>
      <c r="AC687" s="179"/>
      <c r="AD687" s="179"/>
      <c r="AE687" s="179"/>
    </row>
    <row r="688" spans="1:31" ht="15.75" customHeight="1">
      <c r="A688" s="176"/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77"/>
      <c r="V688" s="178"/>
      <c r="W688" s="179"/>
      <c r="X688" s="179"/>
      <c r="Y688" s="179"/>
      <c r="Z688" s="179"/>
      <c r="AA688" s="179"/>
      <c r="AB688" s="179"/>
      <c r="AC688" s="179"/>
      <c r="AD688" s="179"/>
      <c r="AE688" s="179"/>
    </row>
    <row r="689" spans="1:31" ht="15.75" customHeight="1">
      <c r="A689" s="176"/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77"/>
      <c r="V689" s="178"/>
      <c r="W689" s="179"/>
      <c r="X689" s="179"/>
      <c r="Y689" s="179"/>
      <c r="Z689" s="179"/>
      <c r="AA689" s="179"/>
      <c r="AB689" s="179"/>
      <c r="AC689" s="179"/>
      <c r="AD689" s="179"/>
      <c r="AE689" s="179"/>
    </row>
    <row r="690" spans="1:31" ht="15.75" customHeight="1">
      <c r="A690" s="176"/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77"/>
      <c r="V690" s="178"/>
      <c r="W690" s="179"/>
      <c r="X690" s="179"/>
      <c r="Y690" s="179"/>
      <c r="Z690" s="179"/>
      <c r="AA690" s="179"/>
      <c r="AB690" s="179"/>
      <c r="AC690" s="179"/>
      <c r="AD690" s="179"/>
      <c r="AE690" s="179"/>
    </row>
    <row r="691" spans="1:31" ht="15.75" customHeight="1">
      <c r="A691" s="176"/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77"/>
      <c r="V691" s="178"/>
      <c r="W691" s="179"/>
      <c r="X691" s="179"/>
      <c r="Y691" s="179"/>
      <c r="Z691" s="179"/>
      <c r="AA691" s="179"/>
      <c r="AB691" s="179"/>
      <c r="AC691" s="179"/>
      <c r="AD691" s="179"/>
      <c r="AE691" s="179"/>
    </row>
    <row r="692" spans="1:31" ht="15.75" customHeight="1">
      <c r="A692" s="176"/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77"/>
      <c r="V692" s="178"/>
      <c r="W692" s="179"/>
      <c r="X692" s="179"/>
      <c r="Y692" s="179"/>
      <c r="Z692" s="179"/>
      <c r="AA692" s="179"/>
      <c r="AB692" s="179"/>
      <c r="AC692" s="179"/>
      <c r="AD692" s="179"/>
      <c r="AE692" s="179"/>
    </row>
    <row r="693" spans="1:31" ht="15.75" customHeight="1">
      <c r="A693" s="176"/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77"/>
      <c r="V693" s="178"/>
      <c r="W693" s="179"/>
      <c r="X693" s="179"/>
      <c r="Y693" s="179"/>
      <c r="Z693" s="179"/>
      <c r="AA693" s="179"/>
      <c r="AB693" s="179"/>
      <c r="AC693" s="179"/>
      <c r="AD693" s="179"/>
      <c r="AE693" s="179"/>
    </row>
    <row r="694" spans="1:31" ht="15.75" customHeight="1">
      <c r="A694" s="176"/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77"/>
      <c r="V694" s="178"/>
      <c r="W694" s="179"/>
      <c r="X694" s="179"/>
      <c r="Y694" s="179"/>
      <c r="Z694" s="179"/>
      <c r="AA694" s="179"/>
      <c r="AB694" s="179"/>
      <c r="AC694" s="179"/>
      <c r="AD694" s="179"/>
      <c r="AE694" s="179"/>
    </row>
    <row r="695" spans="1:31" ht="15.75" customHeight="1">
      <c r="A695" s="176"/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77"/>
      <c r="V695" s="178"/>
      <c r="W695" s="179"/>
      <c r="X695" s="179"/>
      <c r="Y695" s="179"/>
      <c r="Z695" s="179"/>
      <c r="AA695" s="179"/>
      <c r="AB695" s="179"/>
      <c r="AC695" s="179"/>
      <c r="AD695" s="179"/>
      <c r="AE695" s="179"/>
    </row>
    <row r="696" spans="1:31" ht="15.75" customHeight="1">
      <c r="A696" s="176"/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77"/>
      <c r="V696" s="178"/>
      <c r="W696" s="179"/>
      <c r="X696" s="179"/>
      <c r="Y696" s="179"/>
      <c r="Z696" s="179"/>
      <c r="AA696" s="179"/>
      <c r="AB696" s="179"/>
      <c r="AC696" s="179"/>
      <c r="AD696" s="179"/>
      <c r="AE696" s="179"/>
    </row>
    <row r="697" spans="1:31" ht="15.75" customHeight="1">
      <c r="A697" s="176"/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77"/>
      <c r="V697" s="178"/>
      <c r="W697" s="179"/>
      <c r="X697" s="179"/>
      <c r="Y697" s="179"/>
      <c r="Z697" s="179"/>
      <c r="AA697" s="179"/>
      <c r="AB697" s="179"/>
      <c r="AC697" s="179"/>
      <c r="AD697" s="179"/>
      <c r="AE697" s="179"/>
    </row>
    <row r="698" spans="1:31" ht="15.75" customHeight="1">
      <c r="A698" s="176"/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77"/>
      <c r="V698" s="178"/>
      <c r="W698" s="179"/>
      <c r="X698" s="179"/>
      <c r="Y698" s="179"/>
      <c r="Z698" s="179"/>
      <c r="AA698" s="179"/>
      <c r="AB698" s="179"/>
      <c r="AC698" s="179"/>
      <c r="AD698" s="179"/>
      <c r="AE698" s="179"/>
    </row>
    <row r="699" spans="1:31" ht="15.75" customHeight="1">
      <c r="A699" s="176"/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77"/>
      <c r="V699" s="178"/>
      <c r="W699" s="179"/>
      <c r="X699" s="179"/>
      <c r="Y699" s="179"/>
      <c r="Z699" s="179"/>
      <c r="AA699" s="179"/>
      <c r="AB699" s="179"/>
      <c r="AC699" s="179"/>
      <c r="AD699" s="179"/>
      <c r="AE699" s="179"/>
    </row>
    <row r="700" spans="1:31" ht="15.75" customHeight="1">
      <c r="A700" s="176"/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77"/>
      <c r="V700" s="178"/>
      <c r="W700" s="179"/>
      <c r="X700" s="179"/>
      <c r="Y700" s="179"/>
      <c r="Z700" s="179"/>
      <c r="AA700" s="179"/>
      <c r="AB700" s="179"/>
      <c r="AC700" s="179"/>
      <c r="AD700" s="179"/>
      <c r="AE700" s="179"/>
    </row>
    <row r="701" spans="1:31" ht="15.75" customHeight="1">
      <c r="A701" s="176"/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77"/>
      <c r="V701" s="178"/>
      <c r="W701" s="179"/>
      <c r="X701" s="179"/>
      <c r="Y701" s="179"/>
      <c r="Z701" s="179"/>
      <c r="AA701" s="179"/>
      <c r="AB701" s="179"/>
      <c r="AC701" s="179"/>
      <c r="AD701" s="179"/>
      <c r="AE701" s="179"/>
    </row>
    <row r="702" spans="1:31" ht="15.75" customHeight="1">
      <c r="A702" s="176"/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77"/>
      <c r="V702" s="178"/>
      <c r="W702" s="179"/>
      <c r="X702" s="179"/>
      <c r="Y702" s="179"/>
      <c r="Z702" s="179"/>
      <c r="AA702" s="179"/>
      <c r="AB702" s="179"/>
      <c r="AC702" s="179"/>
      <c r="AD702" s="179"/>
      <c r="AE702" s="179"/>
    </row>
    <row r="703" spans="1:31" ht="15.75" customHeight="1">
      <c r="A703" s="176"/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77"/>
      <c r="V703" s="178"/>
      <c r="W703" s="179"/>
      <c r="X703" s="179"/>
      <c r="Y703" s="179"/>
      <c r="Z703" s="179"/>
      <c r="AA703" s="179"/>
      <c r="AB703" s="179"/>
      <c r="AC703" s="179"/>
      <c r="AD703" s="179"/>
      <c r="AE703" s="179"/>
    </row>
    <row r="704" spans="1:31" ht="15.75" customHeight="1">
      <c r="A704" s="176"/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77"/>
      <c r="V704" s="178"/>
      <c r="W704" s="179"/>
      <c r="X704" s="179"/>
      <c r="Y704" s="179"/>
      <c r="Z704" s="179"/>
      <c r="AA704" s="179"/>
      <c r="AB704" s="179"/>
      <c r="AC704" s="179"/>
      <c r="AD704" s="179"/>
      <c r="AE704" s="179"/>
    </row>
    <row r="705" spans="1:31" ht="15.75" customHeight="1">
      <c r="A705" s="176"/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77"/>
      <c r="V705" s="178"/>
      <c r="W705" s="179"/>
      <c r="X705" s="179"/>
      <c r="Y705" s="179"/>
      <c r="Z705" s="179"/>
      <c r="AA705" s="179"/>
      <c r="AB705" s="179"/>
      <c r="AC705" s="179"/>
      <c r="AD705" s="179"/>
      <c r="AE705" s="179"/>
    </row>
    <row r="706" spans="1:31" ht="15.75" customHeight="1">
      <c r="A706" s="176"/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77"/>
      <c r="V706" s="178"/>
      <c r="W706" s="179"/>
      <c r="X706" s="179"/>
      <c r="Y706" s="179"/>
      <c r="Z706" s="179"/>
      <c r="AA706" s="179"/>
      <c r="AB706" s="179"/>
      <c r="AC706" s="179"/>
      <c r="AD706" s="179"/>
      <c r="AE706" s="179"/>
    </row>
    <row r="707" spans="1:31" ht="15.75" customHeight="1">
      <c r="A707" s="176"/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77"/>
      <c r="V707" s="178"/>
      <c r="W707" s="179"/>
      <c r="X707" s="179"/>
      <c r="Y707" s="179"/>
      <c r="Z707" s="179"/>
      <c r="AA707" s="179"/>
      <c r="AB707" s="179"/>
      <c r="AC707" s="179"/>
      <c r="AD707" s="179"/>
      <c r="AE707" s="179"/>
    </row>
    <row r="708" spans="1:31" ht="15.75" customHeight="1">
      <c r="A708" s="176"/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77"/>
      <c r="V708" s="178"/>
      <c r="W708" s="179"/>
      <c r="X708" s="179"/>
      <c r="Y708" s="179"/>
      <c r="Z708" s="179"/>
      <c r="AA708" s="179"/>
      <c r="AB708" s="179"/>
      <c r="AC708" s="179"/>
      <c r="AD708" s="179"/>
      <c r="AE708" s="179"/>
    </row>
    <row r="709" spans="1:31" ht="15.75" customHeight="1">
      <c r="A709" s="176"/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77"/>
      <c r="V709" s="178"/>
      <c r="W709" s="179"/>
      <c r="X709" s="179"/>
      <c r="Y709" s="179"/>
      <c r="Z709" s="179"/>
      <c r="AA709" s="179"/>
      <c r="AB709" s="179"/>
      <c r="AC709" s="179"/>
      <c r="AD709" s="179"/>
      <c r="AE709" s="179"/>
    </row>
    <row r="710" spans="1:31" ht="15.75" customHeight="1">
      <c r="A710" s="176"/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77"/>
      <c r="V710" s="178"/>
      <c r="W710" s="179"/>
      <c r="X710" s="179"/>
      <c r="Y710" s="179"/>
      <c r="Z710" s="179"/>
      <c r="AA710" s="179"/>
      <c r="AB710" s="179"/>
      <c r="AC710" s="179"/>
      <c r="AD710" s="179"/>
      <c r="AE710" s="179"/>
    </row>
    <row r="711" spans="1:31" ht="15.75" customHeight="1">
      <c r="A711" s="176"/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77"/>
      <c r="V711" s="178"/>
      <c r="W711" s="179"/>
      <c r="X711" s="179"/>
      <c r="Y711" s="179"/>
      <c r="Z711" s="179"/>
      <c r="AA711" s="179"/>
      <c r="AB711" s="179"/>
      <c r="AC711" s="179"/>
      <c r="AD711" s="179"/>
      <c r="AE711" s="179"/>
    </row>
    <row r="712" spans="1:31" ht="15.75" customHeight="1">
      <c r="A712" s="176"/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77"/>
      <c r="V712" s="178"/>
      <c r="W712" s="179"/>
      <c r="X712" s="179"/>
      <c r="Y712" s="179"/>
      <c r="Z712" s="179"/>
      <c r="AA712" s="179"/>
      <c r="AB712" s="179"/>
      <c r="AC712" s="179"/>
      <c r="AD712" s="179"/>
      <c r="AE712" s="179"/>
    </row>
    <row r="713" spans="1:31" ht="15.75" customHeight="1">
      <c r="A713" s="176"/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77"/>
      <c r="V713" s="178"/>
      <c r="W713" s="179"/>
      <c r="X713" s="179"/>
      <c r="Y713" s="179"/>
      <c r="Z713" s="179"/>
      <c r="AA713" s="179"/>
      <c r="AB713" s="179"/>
      <c r="AC713" s="179"/>
      <c r="AD713" s="179"/>
      <c r="AE713" s="179"/>
    </row>
    <row r="714" spans="1:31" ht="15.75" customHeight="1">
      <c r="A714" s="176"/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77"/>
      <c r="V714" s="178"/>
      <c r="W714" s="179"/>
      <c r="X714" s="179"/>
      <c r="Y714" s="179"/>
      <c r="Z714" s="179"/>
      <c r="AA714" s="179"/>
      <c r="AB714" s="179"/>
      <c r="AC714" s="179"/>
      <c r="AD714" s="179"/>
      <c r="AE714" s="179"/>
    </row>
    <row r="715" spans="1:31" ht="15.75" customHeight="1">
      <c r="A715" s="176"/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77"/>
      <c r="V715" s="178"/>
      <c r="W715" s="179"/>
      <c r="X715" s="179"/>
      <c r="Y715" s="179"/>
      <c r="Z715" s="179"/>
      <c r="AA715" s="179"/>
      <c r="AB715" s="179"/>
      <c r="AC715" s="179"/>
      <c r="AD715" s="179"/>
      <c r="AE715" s="179"/>
    </row>
    <row r="716" spans="1:31" ht="15.75" customHeight="1">
      <c r="A716" s="176"/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77"/>
      <c r="V716" s="178"/>
      <c r="W716" s="179"/>
      <c r="X716" s="179"/>
      <c r="Y716" s="179"/>
      <c r="Z716" s="179"/>
      <c r="AA716" s="179"/>
      <c r="AB716" s="179"/>
      <c r="AC716" s="179"/>
      <c r="AD716" s="179"/>
      <c r="AE716" s="179"/>
    </row>
    <row r="717" spans="1:31" ht="15.75" customHeight="1">
      <c r="A717" s="176"/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77"/>
      <c r="V717" s="178"/>
      <c r="W717" s="179"/>
      <c r="X717" s="179"/>
      <c r="Y717" s="179"/>
      <c r="Z717" s="179"/>
      <c r="AA717" s="179"/>
      <c r="AB717" s="179"/>
      <c r="AC717" s="179"/>
      <c r="AD717" s="179"/>
      <c r="AE717" s="179"/>
    </row>
    <row r="718" spans="1:31" ht="15.75" customHeight="1">
      <c r="A718" s="176"/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77"/>
      <c r="V718" s="178"/>
      <c r="W718" s="179"/>
      <c r="X718" s="179"/>
      <c r="Y718" s="179"/>
      <c r="Z718" s="179"/>
      <c r="AA718" s="179"/>
      <c r="AB718" s="179"/>
      <c r="AC718" s="179"/>
      <c r="AD718" s="179"/>
      <c r="AE718" s="179"/>
    </row>
    <row r="719" spans="1:31" ht="15.75" customHeight="1">
      <c r="A719" s="176"/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77"/>
      <c r="V719" s="178"/>
      <c r="W719" s="179"/>
      <c r="X719" s="179"/>
      <c r="Y719" s="179"/>
      <c r="Z719" s="179"/>
      <c r="AA719" s="179"/>
      <c r="AB719" s="179"/>
      <c r="AC719" s="179"/>
      <c r="AD719" s="179"/>
      <c r="AE719" s="179"/>
    </row>
    <row r="720" spans="1:31" ht="15.75" customHeight="1">
      <c r="A720" s="176"/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77"/>
      <c r="V720" s="178"/>
      <c r="W720" s="179"/>
      <c r="X720" s="179"/>
      <c r="Y720" s="179"/>
      <c r="Z720" s="179"/>
      <c r="AA720" s="179"/>
      <c r="AB720" s="179"/>
      <c r="AC720" s="179"/>
      <c r="AD720" s="179"/>
      <c r="AE720" s="179"/>
    </row>
    <row r="721" spans="1:31" ht="15.75" customHeight="1">
      <c r="A721" s="176"/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77"/>
      <c r="V721" s="178"/>
      <c r="W721" s="179"/>
      <c r="X721" s="179"/>
      <c r="Y721" s="179"/>
      <c r="Z721" s="179"/>
      <c r="AA721" s="179"/>
      <c r="AB721" s="179"/>
      <c r="AC721" s="179"/>
      <c r="AD721" s="179"/>
      <c r="AE721" s="179"/>
    </row>
    <row r="722" spans="1:31" ht="15.75" customHeight="1">
      <c r="A722" s="176"/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77"/>
      <c r="V722" s="178"/>
      <c r="W722" s="179"/>
      <c r="X722" s="179"/>
      <c r="Y722" s="179"/>
      <c r="Z722" s="179"/>
      <c r="AA722" s="179"/>
      <c r="AB722" s="179"/>
      <c r="AC722" s="179"/>
      <c r="AD722" s="179"/>
      <c r="AE722" s="179"/>
    </row>
    <row r="723" spans="1:31" ht="15.75" customHeight="1">
      <c r="A723" s="176"/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77"/>
      <c r="V723" s="178"/>
      <c r="W723" s="179"/>
      <c r="X723" s="179"/>
      <c r="Y723" s="179"/>
      <c r="Z723" s="179"/>
      <c r="AA723" s="179"/>
      <c r="AB723" s="179"/>
      <c r="AC723" s="179"/>
      <c r="AD723" s="179"/>
      <c r="AE723" s="179"/>
    </row>
    <row r="724" spans="1:31" ht="15.75" customHeight="1">
      <c r="A724" s="176"/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77"/>
      <c r="V724" s="178"/>
      <c r="W724" s="179"/>
      <c r="X724" s="179"/>
      <c r="Y724" s="179"/>
      <c r="Z724" s="179"/>
      <c r="AA724" s="179"/>
      <c r="AB724" s="179"/>
      <c r="AC724" s="179"/>
      <c r="AD724" s="179"/>
      <c r="AE724" s="179"/>
    </row>
    <row r="725" spans="1:31" ht="15.75" customHeight="1">
      <c r="A725" s="176"/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77"/>
      <c r="V725" s="178"/>
      <c r="W725" s="179"/>
      <c r="X725" s="179"/>
      <c r="Y725" s="179"/>
      <c r="Z725" s="179"/>
      <c r="AA725" s="179"/>
      <c r="AB725" s="179"/>
      <c r="AC725" s="179"/>
      <c r="AD725" s="179"/>
      <c r="AE725" s="179"/>
    </row>
    <row r="726" spans="1:31" ht="15.75" customHeight="1">
      <c r="A726" s="176"/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77"/>
      <c r="V726" s="178"/>
      <c r="W726" s="179"/>
      <c r="X726" s="179"/>
      <c r="Y726" s="179"/>
      <c r="Z726" s="179"/>
      <c r="AA726" s="179"/>
      <c r="AB726" s="179"/>
      <c r="AC726" s="179"/>
      <c r="AD726" s="179"/>
      <c r="AE726" s="179"/>
    </row>
    <row r="727" spans="1:31" ht="15.75" customHeight="1">
      <c r="A727" s="176"/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77"/>
      <c r="V727" s="178"/>
      <c r="W727" s="179"/>
      <c r="X727" s="179"/>
      <c r="Y727" s="179"/>
      <c r="Z727" s="179"/>
      <c r="AA727" s="179"/>
      <c r="AB727" s="179"/>
      <c r="AC727" s="179"/>
      <c r="AD727" s="179"/>
      <c r="AE727" s="179"/>
    </row>
    <row r="728" spans="1:31" ht="15.75" customHeight="1">
      <c r="A728" s="176"/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77"/>
      <c r="V728" s="178"/>
      <c r="W728" s="179"/>
      <c r="X728" s="179"/>
      <c r="Y728" s="179"/>
      <c r="Z728" s="179"/>
      <c r="AA728" s="179"/>
      <c r="AB728" s="179"/>
      <c r="AC728" s="179"/>
      <c r="AD728" s="179"/>
      <c r="AE728" s="179"/>
    </row>
    <row r="729" spans="1:31" ht="15.75" customHeight="1">
      <c r="A729" s="176"/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77"/>
      <c r="V729" s="178"/>
      <c r="W729" s="179"/>
      <c r="X729" s="179"/>
      <c r="Y729" s="179"/>
      <c r="Z729" s="179"/>
      <c r="AA729" s="179"/>
      <c r="AB729" s="179"/>
      <c r="AC729" s="179"/>
      <c r="AD729" s="179"/>
      <c r="AE729" s="179"/>
    </row>
    <row r="730" spans="1:31" ht="15.75" customHeight="1">
      <c r="A730" s="176"/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77"/>
      <c r="V730" s="178"/>
      <c r="W730" s="179"/>
      <c r="X730" s="179"/>
      <c r="Y730" s="179"/>
      <c r="Z730" s="179"/>
      <c r="AA730" s="179"/>
      <c r="AB730" s="179"/>
      <c r="AC730" s="179"/>
      <c r="AD730" s="179"/>
      <c r="AE730" s="179"/>
    </row>
    <row r="731" spans="1:31" ht="15.75" customHeight="1">
      <c r="A731" s="176"/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77"/>
      <c r="V731" s="178"/>
      <c r="W731" s="179"/>
      <c r="X731" s="179"/>
      <c r="Y731" s="179"/>
      <c r="Z731" s="179"/>
      <c r="AA731" s="179"/>
      <c r="AB731" s="179"/>
      <c r="AC731" s="179"/>
      <c r="AD731" s="179"/>
      <c r="AE731" s="179"/>
    </row>
    <row r="732" spans="1:31" ht="15.75" customHeight="1">
      <c r="A732" s="176"/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77"/>
      <c r="V732" s="178"/>
      <c r="W732" s="179"/>
      <c r="X732" s="179"/>
      <c r="Y732" s="179"/>
      <c r="Z732" s="179"/>
      <c r="AA732" s="179"/>
      <c r="AB732" s="179"/>
      <c r="AC732" s="179"/>
      <c r="AD732" s="179"/>
      <c r="AE732" s="179"/>
    </row>
    <row r="733" spans="1:31" ht="15.75" customHeight="1">
      <c r="A733" s="176"/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77"/>
      <c r="V733" s="178"/>
      <c r="W733" s="179"/>
      <c r="X733" s="179"/>
      <c r="Y733" s="179"/>
      <c r="Z733" s="179"/>
      <c r="AA733" s="179"/>
      <c r="AB733" s="179"/>
      <c r="AC733" s="179"/>
      <c r="AD733" s="179"/>
      <c r="AE733" s="179"/>
    </row>
    <row r="734" spans="1:31" ht="15.75" customHeight="1">
      <c r="A734" s="176"/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77"/>
      <c r="V734" s="178"/>
      <c r="W734" s="179"/>
      <c r="X734" s="179"/>
      <c r="Y734" s="179"/>
      <c r="Z734" s="179"/>
      <c r="AA734" s="179"/>
      <c r="AB734" s="179"/>
      <c r="AC734" s="179"/>
      <c r="AD734" s="179"/>
      <c r="AE734" s="179"/>
    </row>
    <row r="735" spans="1:31" ht="15.75" customHeight="1">
      <c r="A735" s="176"/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77"/>
      <c r="V735" s="178"/>
      <c r="W735" s="179"/>
      <c r="X735" s="179"/>
      <c r="Y735" s="179"/>
      <c r="Z735" s="179"/>
      <c r="AA735" s="179"/>
      <c r="AB735" s="179"/>
      <c r="AC735" s="179"/>
      <c r="AD735" s="179"/>
      <c r="AE735" s="179"/>
    </row>
    <row r="736" spans="1:31" ht="15.75" customHeight="1">
      <c r="A736" s="176"/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77"/>
      <c r="V736" s="178"/>
      <c r="W736" s="179"/>
      <c r="X736" s="179"/>
      <c r="Y736" s="179"/>
      <c r="Z736" s="179"/>
      <c r="AA736" s="179"/>
      <c r="AB736" s="179"/>
      <c r="AC736" s="179"/>
      <c r="AD736" s="179"/>
      <c r="AE736" s="179"/>
    </row>
    <row r="737" spans="1:31" ht="15.75" customHeight="1">
      <c r="A737" s="176"/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77"/>
      <c r="V737" s="178"/>
      <c r="W737" s="179"/>
      <c r="X737" s="179"/>
      <c r="Y737" s="179"/>
      <c r="Z737" s="179"/>
      <c r="AA737" s="179"/>
      <c r="AB737" s="179"/>
      <c r="AC737" s="179"/>
      <c r="AD737" s="179"/>
      <c r="AE737" s="179"/>
    </row>
    <row r="738" spans="1:31" ht="15.75" customHeight="1">
      <c r="A738" s="176"/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77"/>
      <c r="V738" s="178"/>
      <c r="W738" s="179"/>
      <c r="X738" s="179"/>
      <c r="Y738" s="179"/>
      <c r="Z738" s="179"/>
      <c r="AA738" s="179"/>
      <c r="AB738" s="179"/>
      <c r="AC738" s="179"/>
      <c r="AD738" s="179"/>
      <c r="AE738" s="179"/>
    </row>
    <row r="739" spans="1:31" ht="15.75" customHeight="1">
      <c r="A739" s="176"/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77"/>
      <c r="V739" s="178"/>
      <c r="W739" s="179"/>
      <c r="X739" s="179"/>
      <c r="Y739" s="179"/>
      <c r="Z739" s="179"/>
      <c r="AA739" s="179"/>
      <c r="AB739" s="179"/>
      <c r="AC739" s="179"/>
      <c r="AD739" s="179"/>
      <c r="AE739" s="179"/>
    </row>
    <row r="740" spans="1:31" ht="15.75" customHeight="1">
      <c r="A740" s="176"/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77"/>
      <c r="V740" s="178"/>
      <c r="W740" s="179"/>
      <c r="X740" s="179"/>
      <c r="Y740" s="179"/>
      <c r="Z740" s="179"/>
      <c r="AA740" s="179"/>
      <c r="AB740" s="179"/>
      <c r="AC740" s="179"/>
      <c r="AD740" s="179"/>
      <c r="AE740" s="179"/>
    </row>
    <row r="741" spans="1:31" ht="15.75" customHeight="1">
      <c r="A741" s="176"/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77"/>
      <c r="V741" s="178"/>
      <c r="W741" s="179"/>
      <c r="X741" s="179"/>
      <c r="Y741" s="179"/>
      <c r="Z741" s="179"/>
      <c r="AA741" s="179"/>
      <c r="AB741" s="179"/>
      <c r="AC741" s="179"/>
      <c r="AD741" s="179"/>
      <c r="AE741" s="179"/>
    </row>
    <row r="742" spans="1:31" ht="15.75" customHeight="1">
      <c r="A742" s="176"/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77"/>
      <c r="V742" s="178"/>
      <c r="W742" s="179"/>
      <c r="X742" s="179"/>
      <c r="Y742" s="179"/>
      <c r="Z742" s="179"/>
      <c r="AA742" s="179"/>
      <c r="AB742" s="179"/>
      <c r="AC742" s="179"/>
      <c r="AD742" s="179"/>
      <c r="AE742" s="179"/>
    </row>
    <row r="743" spans="1:31" ht="15.75" customHeight="1">
      <c r="A743" s="176"/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77"/>
      <c r="V743" s="178"/>
      <c r="W743" s="179"/>
      <c r="X743" s="179"/>
      <c r="Y743" s="179"/>
      <c r="Z743" s="179"/>
      <c r="AA743" s="179"/>
      <c r="AB743" s="179"/>
      <c r="AC743" s="179"/>
      <c r="AD743" s="179"/>
      <c r="AE743" s="179"/>
    </row>
    <row r="744" spans="1:31" ht="15.75" customHeight="1">
      <c r="A744" s="176"/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77"/>
      <c r="V744" s="178"/>
      <c r="W744" s="179"/>
      <c r="X744" s="179"/>
      <c r="Y744" s="179"/>
      <c r="Z744" s="179"/>
      <c r="AA744" s="179"/>
      <c r="AB744" s="179"/>
      <c r="AC744" s="179"/>
      <c r="AD744" s="179"/>
      <c r="AE744" s="179"/>
    </row>
    <row r="745" spans="1:31" ht="15.75" customHeight="1">
      <c r="A745" s="176"/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77"/>
      <c r="V745" s="178"/>
      <c r="W745" s="179"/>
      <c r="X745" s="179"/>
      <c r="Y745" s="179"/>
      <c r="Z745" s="179"/>
      <c r="AA745" s="179"/>
      <c r="AB745" s="179"/>
      <c r="AC745" s="179"/>
      <c r="AD745" s="179"/>
      <c r="AE745" s="179"/>
    </row>
    <row r="746" spans="1:31" ht="15.75" customHeight="1">
      <c r="A746" s="176"/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77"/>
      <c r="V746" s="178"/>
      <c r="W746" s="179"/>
      <c r="X746" s="179"/>
      <c r="Y746" s="179"/>
      <c r="Z746" s="179"/>
      <c r="AA746" s="179"/>
      <c r="AB746" s="179"/>
      <c r="AC746" s="179"/>
      <c r="AD746" s="179"/>
      <c r="AE746" s="179"/>
    </row>
    <row r="747" spans="1:31" ht="15.75" customHeight="1">
      <c r="A747" s="176"/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77"/>
      <c r="V747" s="178"/>
      <c r="W747" s="179"/>
      <c r="X747" s="179"/>
      <c r="Y747" s="179"/>
      <c r="Z747" s="179"/>
      <c r="AA747" s="179"/>
      <c r="AB747" s="179"/>
      <c r="AC747" s="179"/>
      <c r="AD747" s="179"/>
      <c r="AE747" s="179"/>
    </row>
    <row r="748" spans="1:31" ht="15.75" customHeight="1">
      <c r="A748" s="176"/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77"/>
      <c r="V748" s="178"/>
      <c r="W748" s="179"/>
      <c r="X748" s="179"/>
      <c r="Y748" s="179"/>
      <c r="Z748" s="179"/>
      <c r="AA748" s="179"/>
      <c r="AB748" s="179"/>
      <c r="AC748" s="179"/>
      <c r="AD748" s="179"/>
      <c r="AE748" s="179"/>
    </row>
    <row r="749" spans="1:31" ht="15.75" customHeight="1">
      <c r="A749" s="176"/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77"/>
      <c r="V749" s="178"/>
      <c r="W749" s="179"/>
      <c r="X749" s="179"/>
      <c r="Y749" s="179"/>
      <c r="Z749" s="179"/>
      <c r="AA749" s="179"/>
      <c r="AB749" s="179"/>
      <c r="AC749" s="179"/>
      <c r="AD749" s="179"/>
      <c r="AE749" s="179"/>
    </row>
    <row r="750" spans="1:31" ht="15.75" customHeight="1">
      <c r="A750" s="176"/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77"/>
      <c r="V750" s="178"/>
      <c r="W750" s="179"/>
      <c r="X750" s="179"/>
      <c r="Y750" s="179"/>
      <c r="Z750" s="179"/>
      <c r="AA750" s="179"/>
      <c r="AB750" s="179"/>
      <c r="AC750" s="179"/>
      <c r="AD750" s="179"/>
      <c r="AE750" s="179"/>
    </row>
    <row r="751" spans="1:31" ht="15.75" customHeight="1">
      <c r="A751" s="176"/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77"/>
      <c r="V751" s="178"/>
      <c r="W751" s="179"/>
      <c r="X751" s="179"/>
      <c r="Y751" s="179"/>
      <c r="Z751" s="179"/>
      <c r="AA751" s="179"/>
      <c r="AB751" s="179"/>
      <c r="AC751" s="179"/>
      <c r="AD751" s="179"/>
      <c r="AE751" s="179"/>
    </row>
    <row r="752" spans="1:31" ht="15.75" customHeight="1">
      <c r="A752" s="176"/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77"/>
      <c r="V752" s="178"/>
      <c r="W752" s="179"/>
      <c r="X752" s="179"/>
      <c r="Y752" s="179"/>
      <c r="Z752" s="179"/>
      <c r="AA752" s="179"/>
      <c r="AB752" s="179"/>
      <c r="AC752" s="179"/>
      <c r="AD752" s="179"/>
      <c r="AE752" s="179"/>
    </row>
    <row r="753" spans="1:31" ht="15.75" customHeight="1">
      <c r="A753" s="176"/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77"/>
      <c r="V753" s="178"/>
      <c r="W753" s="179"/>
      <c r="X753" s="179"/>
      <c r="Y753" s="179"/>
      <c r="Z753" s="179"/>
      <c r="AA753" s="179"/>
      <c r="AB753" s="179"/>
      <c r="AC753" s="179"/>
      <c r="AD753" s="179"/>
      <c r="AE753" s="179"/>
    </row>
    <row r="754" spans="1:31" ht="15.75" customHeight="1">
      <c r="A754" s="176"/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77"/>
      <c r="V754" s="178"/>
      <c r="W754" s="179"/>
      <c r="X754" s="179"/>
      <c r="Y754" s="179"/>
      <c r="Z754" s="179"/>
      <c r="AA754" s="179"/>
      <c r="AB754" s="179"/>
      <c r="AC754" s="179"/>
      <c r="AD754" s="179"/>
      <c r="AE754" s="179"/>
    </row>
    <row r="755" spans="1:31" ht="15.75" customHeight="1">
      <c r="A755" s="176"/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77"/>
      <c r="V755" s="178"/>
      <c r="W755" s="179"/>
      <c r="X755" s="179"/>
      <c r="Y755" s="179"/>
      <c r="Z755" s="179"/>
      <c r="AA755" s="179"/>
      <c r="AB755" s="179"/>
      <c r="AC755" s="179"/>
      <c r="AD755" s="179"/>
      <c r="AE755" s="179"/>
    </row>
    <row r="756" spans="1:31" ht="15.75" customHeight="1">
      <c r="A756" s="176"/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77"/>
      <c r="V756" s="178"/>
      <c r="W756" s="179"/>
      <c r="X756" s="179"/>
      <c r="Y756" s="179"/>
      <c r="Z756" s="179"/>
      <c r="AA756" s="179"/>
      <c r="AB756" s="179"/>
      <c r="AC756" s="179"/>
      <c r="AD756" s="179"/>
      <c r="AE756" s="179"/>
    </row>
    <row r="757" spans="1:31" ht="15.75" customHeight="1">
      <c r="A757" s="176"/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77"/>
      <c r="V757" s="178"/>
      <c r="W757" s="179"/>
      <c r="X757" s="179"/>
      <c r="Y757" s="179"/>
      <c r="Z757" s="179"/>
      <c r="AA757" s="179"/>
      <c r="AB757" s="179"/>
      <c r="AC757" s="179"/>
      <c r="AD757" s="179"/>
      <c r="AE757" s="179"/>
    </row>
    <row r="758" spans="1:31" ht="15.75" customHeight="1">
      <c r="A758" s="176"/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77"/>
      <c r="V758" s="178"/>
      <c r="W758" s="179"/>
      <c r="X758" s="179"/>
      <c r="Y758" s="179"/>
      <c r="Z758" s="179"/>
      <c r="AA758" s="179"/>
      <c r="AB758" s="179"/>
      <c r="AC758" s="179"/>
      <c r="AD758" s="179"/>
      <c r="AE758" s="179"/>
    </row>
    <row r="759" spans="1:31" ht="15.75" customHeight="1">
      <c r="A759" s="176"/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77"/>
      <c r="V759" s="178"/>
      <c r="W759" s="179"/>
      <c r="X759" s="179"/>
      <c r="Y759" s="179"/>
      <c r="Z759" s="179"/>
      <c r="AA759" s="179"/>
      <c r="AB759" s="179"/>
      <c r="AC759" s="179"/>
      <c r="AD759" s="179"/>
      <c r="AE759" s="179"/>
    </row>
    <row r="760" spans="1:31" ht="15.75" customHeight="1">
      <c r="A760" s="176"/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77"/>
      <c r="V760" s="178"/>
      <c r="W760" s="179"/>
      <c r="X760" s="179"/>
      <c r="Y760" s="179"/>
      <c r="Z760" s="179"/>
      <c r="AA760" s="179"/>
      <c r="AB760" s="179"/>
      <c r="AC760" s="179"/>
      <c r="AD760" s="179"/>
      <c r="AE760" s="179"/>
    </row>
    <row r="761" spans="1:31" ht="15.75" customHeight="1">
      <c r="A761" s="176"/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77"/>
      <c r="V761" s="178"/>
      <c r="W761" s="179"/>
      <c r="X761" s="179"/>
      <c r="Y761" s="179"/>
      <c r="Z761" s="179"/>
      <c r="AA761" s="179"/>
      <c r="AB761" s="179"/>
      <c r="AC761" s="179"/>
      <c r="AD761" s="179"/>
      <c r="AE761" s="179"/>
    </row>
    <row r="762" spans="1:31" ht="15.75" customHeight="1">
      <c r="A762" s="176"/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77"/>
      <c r="V762" s="178"/>
      <c r="W762" s="179"/>
      <c r="X762" s="179"/>
      <c r="Y762" s="179"/>
      <c r="Z762" s="179"/>
      <c r="AA762" s="179"/>
      <c r="AB762" s="179"/>
      <c r="AC762" s="179"/>
      <c r="AD762" s="179"/>
      <c r="AE762" s="179"/>
    </row>
    <row r="763" spans="1:31" ht="15.75" customHeight="1">
      <c r="A763" s="176"/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77"/>
      <c r="V763" s="178"/>
      <c r="W763" s="179"/>
      <c r="X763" s="179"/>
      <c r="Y763" s="179"/>
      <c r="Z763" s="179"/>
      <c r="AA763" s="179"/>
      <c r="AB763" s="179"/>
      <c r="AC763" s="179"/>
      <c r="AD763" s="179"/>
      <c r="AE763" s="179"/>
    </row>
    <row r="764" spans="1:31" ht="15.75" customHeight="1">
      <c r="A764" s="176"/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77"/>
      <c r="V764" s="178"/>
      <c r="W764" s="179"/>
      <c r="X764" s="179"/>
      <c r="Y764" s="179"/>
      <c r="Z764" s="179"/>
      <c r="AA764" s="179"/>
      <c r="AB764" s="179"/>
      <c r="AC764" s="179"/>
      <c r="AD764" s="179"/>
      <c r="AE764" s="179"/>
    </row>
    <row r="765" spans="1:31" ht="15.75" customHeight="1">
      <c r="A765" s="176"/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77"/>
      <c r="V765" s="178"/>
      <c r="W765" s="179"/>
      <c r="X765" s="179"/>
      <c r="Y765" s="179"/>
      <c r="Z765" s="179"/>
      <c r="AA765" s="179"/>
      <c r="AB765" s="179"/>
      <c r="AC765" s="179"/>
      <c r="AD765" s="179"/>
      <c r="AE765" s="179"/>
    </row>
    <row r="766" spans="1:31" ht="15.75" customHeight="1">
      <c r="A766" s="176"/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77"/>
      <c r="V766" s="178"/>
      <c r="W766" s="179"/>
      <c r="X766" s="179"/>
      <c r="Y766" s="179"/>
      <c r="Z766" s="179"/>
      <c r="AA766" s="179"/>
      <c r="AB766" s="179"/>
      <c r="AC766" s="179"/>
      <c r="AD766" s="179"/>
      <c r="AE766" s="179"/>
    </row>
    <row r="767" spans="1:31" ht="15.75" customHeight="1">
      <c r="A767" s="176"/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77"/>
      <c r="V767" s="178"/>
      <c r="W767" s="179"/>
      <c r="X767" s="179"/>
      <c r="Y767" s="179"/>
      <c r="Z767" s="179"/>
      <c r="AA767" s="179"/>
      <c r="AB767" s="179"/>
      <c r="AC767" s="179"/>
      <c r="AD767" s="179"/>
      <c r="AE767" s="179"/>
    </row>
    <row r="768" spans="1:31" ht="15.75" customHeight="1">
      <c r="A768" s="176"/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77"/>
      <c r="V768" s="178"/>
      <c r="W768" s="179"/>
      <c r="X768" s="179"/>
      <c r="Y768" s="179"/>
      <c r="Z768" s="179"/>
      <c r="AA768" s="179"/>
      <c r="AB768" s="179"/>
      <c r="AC768" s="179"/>
      <c r="AD768" s="179"/>
      <c r="AE768" s="179"/>
    </row>
    <row r="769" spans="1:31" ht="15.75" customHeight="1">
      <c r="A769" s="176"/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77"/>
      <c r="V769" s="178"/>
      <c r="W769" s="179"/>
      <c r="X769" s="179"/>
      <c r="Y769" s="179"/>
      <c r="Z769" s="179"/>
      <c r="AA769" s="179"/>
      <c r="AB769" s="179"/>
      <c r="AC769" s="179"/>
      <c r="AD769" s="179"/>
      <c r="AE769" s="179"/>
    </row>
    <row r="770" spans="1:31" ht="15.75" customHeight="1">
      <c r="A770" s="176"/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77"/>
      <c r="V770" s="178"/>
      <c r="W770" s="179"/>
      <c r="X770" s="179"/>
      <c r="Y770" s="179"/>
      <c r="Z770" s="179"/>
      <c r="AA770" s="179"/>
      <c r="AB770" s="179"/>
      <c r="AC770" s="179"/>
      <c r="AD770" s="179"/>
      <c r="AE770" s="179"/>
    </row>
    <row r="771" spans="1:31" ht="15.75" customHeight="1">
      <c r="A771" s="176"/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77"/>
      <c r="V771" s="178"/>
      <c r="W771" s="179"/>
      <c r="X771" s="179"/>
      <c r="Y771" s="179"/>
      <c r="Z771" s="179"/>
      <c r="AA771" s="179"/>
      <c r="AB771" s="179"/>
      <c r="AC771" s="179"/>
      <c r="AD771" s="179"/>
      <c r="AE771" s="179"/>
    </row>
    <row r="772" spans="1:31" ht="15.75" customHeight="1">
      <c r="A772" s="176"/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77"/>
      <c r="V772" s="178"/>
      <c r="W772" s="179"/>
      <c r="X772" s="179"/>
      <c r="Y772" s="179"/>
      <c r="Z772" s="179"/>
      <c r="AA772" s="179"/>
      <c r="AB772" s="179"/>
      <c r="AC772" s="179"/>
      <c r="AD772" s="179"/>
      <c r="AE772" s="179"/>
    </row>
    <row r="773" spans="1:31" ht="15.75" customHeight="1">
      <c r="A773" s="176"/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77"/>
      <c r="V773" s="178"/>
      <c r="W773" s="179"/>
      <c r="X773" s="179"/>
      <c r="Y773" s="179"/>
      <c r="Z773" s="179"/>
      <c r="AA773" s="179"/>
      <c r="AB773" s="179"/>
      <c r="AC773" s="179"/>
      <c r="AD773" s="179"/>
      <c r="AE773" s="179"/>
    </row>
    <row r="774" spans="1:31" ht="15.75" customHeight="1">
      <c r="A774" s="176"/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77"/>
      <c r="V774" s="178"/>
      <c r="W774" s="179"/>
      <c r="X774" s="179"/>
      <c r="Y774" s="179"/>
      <c r="Z774" s="179"/>
      <c r="AA774" s="179"/>
      <c r="AB774" s="179"/>
      <c r="AC774" s="179"/>
      <c r="AD774" s="179"/>
      <c r="AE774" s="179"/>
    </row>
    <row r="775" spans="1:31" ht="15.75" customHeight="1">
      <c r="A775" s="176"/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77"/>
      <c r="V775" s="178"/>
      <c r="W775" s="179"/>
      <c r="X775" s="179"/>
      <c r="Y775" s="179"/>
      <c r="Z775" s="179"/>
      <c r="AA775" s="179"/>
      <c r="AB775" s="179"/>
      <c r="AC775" s="179"/>
      <c r="AD775" s="179"/>
      <c r="AE775" s="179"/>
    </row>
    <row r="776" spans="1:31" ht="15.75" customHeight="1">
      <c r="A776" s="176"/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77"/>
      <c r="V776" s="178"/>
      <c r="W776" s="179"/>
      <c r="X776" s="179"/>
      <c r="Y776" s="179"/>
      <c r="Z776" s="179"/>
      <c r="AA776" s="179"/>
      <c r="AB776" s="179"/>
      <c r="AC776" s="179"/>
      <c r="AD776" s="179"/>
      <c r="AE776" s="179"/>
    </row>
    <row r="777" spans="1:31" ht="15.75" customHeight="1">
      <c r="A777" s="176"/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77"/>
      <c r="V777" s="178"/>
      <c r="W777" s="179"/>
      <c r="X777" s="179"/>
      <c r="Y777" s="179"/>
      <c r="Z777" s="179"/>
      <c r="AA777" s="179"/>
      <c r="AB777" s="179"/>
      <c r="AC777" s="179"/>
      <c r="AD777" s="179"/>
      <c r="AE777" s="179"/>
    </row>
    <row r="778" spans="1:31" ht="15.75" customHeight="1">
      <c r="A778" s="176"/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77"/>
      <c r="V778" s="178"/>
      <c r="W778" s="179"/>
      <c r="X778" s="179"/>
      <c r="Y778" s="179"/>
      <c r="Z778" s="179"/>
      <c r="AA778" s="179"/>
      <c r="AB778" s="179"/>
      <c r="AC778" s="179"/>
      <c r="AD778" s="179"/>
      <c r="AE778" s="179"/>
    </row>
    <row r="779" spans="1:31" ht="15.75" customHeight="1">
      <c r="A779" s="176"/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77"/>
      <c r="V779" s="178"/>
      <c r="W779" s="179"/>
      <c r="X779" s="179"/>
      <c r="Y779" s="179"/>
      <c r="Z779" s="179"/>
      <c r="AA779" s="179"/>
      <c r="AB779" s="179"/>
      <c r="AC779" s="179"/>
      <c r="AD779" s="179"/>
      <c r="AE779" s="179"/>
    </row>
    <row r="780" spans="1:31" ht="15.75" customHeight="1">
      <c r="A780" s="176"/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77"/>
      <c r="V780" s="178"/>
      <c r="W780" s="179"/>
      <c r="X780" s="179"/>
      <c r="Y780" s="179"/>
      <c r="Z780" s="179"/>
      <c r="AA780" s="179"/>
      <c r="AB780" s="179"/>
      <c r="AC780" s="179"/>
      <c r="AD780" s="179"/>
      <c r="AE780" s="179"/>
    </row>
    <row r="781" spans="1:31" ht="15.75" customHeight="1">
      <c r="A781" s="176"/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77"/>
      <c r="V781" s="178"/>
      <c r="W781" s="179"/>
      <c r="X781" s="179"/>
      <c r="Y781" s="179"/>
      <c r="Z781" s="179"/>
      <c r="AA781" s="179"/>
      <c r="AB781" s="179"/>
      <c r="AC781" s="179"/>
      <c r="AD781" s="179"/>
      <c r="AE781" s="179"/>
    </row>
    <row r="782" spans="1:31" ht="15.75" customHeight="1">
      <c r="A782" s="176"/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77"/>
      <c r="V782" s="178"/>
      <c r="W782" s="179"/>
      <c r="X782" s="179"/>
      <c r="Y782" s="179"/>
      <c r="Z782" s="179"/>
      <c r="AA782" s="179"/>
      <c r="AB782" s="179"/>
      <c r="AC782" s="179"/>
      <c r="AD782" s="179"/>
      <c r="AE782" s="179"/>
    </row>
    <row r="783" spans="1:31" ht="15.75" customHeight="1">
      <c r="A783" s="176"/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77"/>
      <c r="V783" s="178"/>
      <c r="W783" s="179"/>
      <c r="X783" s="179"/>
      <c r="Y783" s="179"/>
      <c r="Z783" s="179"/>
      <c r="AA783" s="179"/>
      <c r="AB783" s="179"/>
      <c r="AC783" s="179"/>
      <c r="AD783" s="179"/>
      <c r="AE783" s="179"/>
    </row>
    <row r="784" spans="1:31" ht="15.75" customHeight="1">
      <c r="A784" s="176"/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77"/>
      <c r="V784" s="178"/>
      <c r="W784" s="179"/>
      <c r="X784" s="179"/>
      <c r="Y784" s="179"/>
      <c r="Z784" s="179"/>
      <c r="AA784" s="179"/>
      <c r="AB784" s="179"/>
      <c r="AC784" s="179"/>
      <c r="AD784" s="179"/>
      <c r="AE784" s="179"/>
    </row>
    <row r="785" spans="1:31" ht="15.75" customHeight="1">
      <c r="A785" s="176"/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77"/>
      <c r="V785" s="178"/>
      <c r="W785" s="179"/>
      <c r="X785" s="179"/>
      <c r="Y785" s="179"/>
      <c r="Z785" s="179"/>
      <c r="AA785" s="179"/>
      <c r="AB785" s="179"/>
      <c r="AC785" s="179"/>
      <c r="AD785" s="179"/>
      <c r="AE785" s="179"/>
    </row>
    <row r="786" spans="1:31" ht="15.75" customHeight="1">
      <c r="A786" s="176"/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77"/>
      <c r="V786" s="178"/>
      <c r="W786" s="179"/>
      <c r="X786" s="179"/>
      <c r="Y786" s="179"/>
      <c r="Z786" s="179"/>
      <c r="AA786" s="179"/>
      <c r="AB786" s="179"/>
      <c r="AC786" s="179"/>
      <c r="AD786" s="179"/>
      <c r="AE786" s="179"/>
    </row>
    <row r="787" spans="1:31" ht="15.75" customHeight="1">
      <c r="A787" s="176"/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77"/>
      <c r="V787" s="178"/>
      <c r="W787" s="179"/>
      <c r="X787" s="179"/>
      <c r="Y787" s="179"/>
      <c r="Z787" s="179"/>
      <c r="AA787" s="179"/>
      <c r="AB787" s="179"/>
      <c r="AC787" s="179"/>
      <c r="AD787" s="179"/>
      <c r="AE787" s="179"/>
    </row>
    <row r="788" spans="1:31" ht="15.75" customHeight="1">
      <c r="A788" s="176"/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77"/>
      <c r="V788" s="178"/>
      <c r="W788" s="179"/>
      <c r="X788" s="179"/>
      <c r="Y788" s="179"/>
      <c r="Z788" s="179"/>
      <c r="AA788" s="179"/>
      <c r="AB788" s="179"/>
      <c r="AC788" s="179"/>
      <c r="AD788" s="179"/>
      <c r="AE788" s="179"/>
    </row>
    <row r="789" spans="1:31" ht="15.75" customHeight="1">
      <c r="A789" s="176"/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77"/>
      <c r="V789" s="178"/>
      <c r="W789" s="179"/>
      <c r="X789" s="179"/>
      <c r="Y789" s="179"/>
      <c r="Z789" s="179"/>
      <c r="AA789" s="179"/>
      <c r="AB789" s="179"/>
      <c r="AC789" s="179"/>
      <c r="AD789" s="179"/>
      <c r="AE789" s="179"/>
    </row>
    <row r="790" spans="1:31" ht="15.75" customHeight="1">
      <c r="A790" s="176"/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77"/>
      <c r="V790" s="178"/>
      <c r="W790" s="179"/>
      <c r="X790" s="179"/>
      <c r="Y790" s="179"/>
      <c r="Z790" s="179"/>
      <c r="AA790" s="179"/>
      <c r="AB790" s="179"/>
      <c r="AC790" s="179"/>
      <c r="AD790" s="179"/>
      <c r="AE790" s="179"/>
    </row>
    <row r="791" spans="1:31" ht="15.75" customHeight="1">
      <c r="A791" s="176"/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77"/>
      <c r="V791" s="178"/>
      <c r="W791" s="179"/>
      <c r="X791" s="179"/>
      <c r="Y791" s="179"/>
      <c r="Z791" s="179"/>
      <c r="AA791" s="179"/>
      <c r="AB791" s="179"/>
      <c r="AC791" s="179"/>
      <c r="AD791" s="179"/>
      <c r="AE791" s="179"/>
    </row>
    <row r="792" spans="1:31" ht="15.75" customHeight="1">
      <c r="A792" s="176"/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77"/>
      <c r="V792" s="178"/>
      <c r="W792" s="179"/>
      <c r="X792" s="179"/>
      <c r="Y792" s="179"/>
      <c r="Z792" s="179"/>
      <c r="AA792" s="179"/>
      <c r="AB792" s="179"/>
      <c r="AC792" s="179"/>
      <c r="AD792" s="179"/>
      <c r="AE792" s="179"/>
    </row>
    <row r="793" spans="1:31" ht="15.75" customHeight="1">
      <c r="A793" s="176"/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77"/>
      <c r="V793" s="178"/>
      <c r="W793" s="179"/>
      <c r="X793" s="179"/>
      <c r="Y793" s="179"/>
      <c r="Z793" s="179"/>
      <c r="AA793" s="179"/>
      <c r="AB793" s="179"/>
      <c r="AC793" s="179"/>
      <c r="AD793" s="179"/>
      <c r="AE793" s="179"/>
    </row>
    <row r="794" spans="1:31" ht="15.75" customHeight="1">
      <c r="A794" s="176"/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77"/>
      <c r="V794" s="178"/>
      <c r="W794" s="179"/>
      <c r="X794" s="179"/>
      <c r="Y794" s="179"/>
      <c r="Z794" s="179"/>
      <c r="AA794" s="179"/>
      <c r="AB794" s="179"/>
      <c r="AC794" s="179"/>
      <c r="AD794" s="179"/>
      <c r="AE794" s="179"/>
    </row>
    <row r="795" spans="1:31" ht="15.75" customHeight="1">
      <c r="A795" s="176"/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77"/>
      <c r="V795" s="178"/>
      <c r="W795" s="179"/>
      <c r="X795" s="179"/>
      <c r="Y795" s="179"/>
      <c r="Z795" s="179"/>
      <c r="AA795" s="179"/>
      <c r="AB795" s="179"/>
      <c r="AC795" s="179"/>
      <c r="AD795" s="179"/>
      <c r="AE795" s="179"/>
    </row>
    <row r="796" spans="1:31" ht="15.75" customHeight="1">
      <c r="A796" s="176"/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77"/>
      <c r="V796" s="178"/>
      <c r="W796" s="179"/>
      <c r="X796" s="179"/>
      <c r="Y796" s="179"/>
      <c r="Z796" s="179"/>
      <c r="AA796" s="179"/>
      <c r="AB796" s="179"/>
      <c r="AC796" s="179"/>
      <c r="AD796" s="179"/>
      <c r="AE796" s="179"/>
    </row>
    <row r="797" spans="1:31" ht="15.75" customHeight="1">
      <c r="A797" s="176"/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77"/>
      <c r="V797" s="178"/>
      <c r="W797" s="179"/>
      <c r="X797" s="179"/>
      <c r="Y797" s="179"/>
      <c r="Z797" s="179"/>
      <c r="AA797" s="179"/>
      <c r="AB797" s="179"/>
      <c r="AC797" s="179"/>
      <c r="AD797" s="179"/>
      <c r="AE797" s="179"/>
    </row>
    <row r="798" spans="1:31" ht="15.75" customHeight="1">
      <c r="A798" s="176"/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77"/>
      <c r="V798" s="178"/>
      <c r="W798" s="179"/>
      <c r="X798" s="179"/>
      <c r="Y798" s="179"/>
      <c r="Z798" s="179"/>
      <c r="AA798" s="179"/>
      <c r="AB798" s="179"/>
      <c r="AC798" s="179"/>
      <c r="AD798" s="179"/>
      <c r="AE798" s="179"/>
    </row>
    <row r="799" spans="1:31" ht="15.75" customHeight="1">
      <c r="A799" s="176"/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77"/>
      <c r="V799" s="178"/>
      <c r="W799" s="179"/>
      <c r="X799" s="179"/>
      <c r="Y799" s="179"/>
      <c r="Z799" s="179"/>
      <c r="AA799" s="179"/>
      <c r="AB799" s="179"/>
      <c r="AC799" s="179"/>
      <c r="AD799" s="179"/>
      <c r="AE799" s="179"/>
    </row>
    <row r="800" spans="1:31" ht="15.75" customHeight="1">
      <c r="A800" s="176"/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77"/>
      <c r="V800" s="178"/>
      <c r="W800" s="179"/>
      <c r="X800" s="179"/>
      <c r="Y800" s="179"/>
      <c r="Z800" s="179"/>
      <c r="AA800" s="179"/>
      <c r="AB800" s="179"/>
      <c r="AC800" s="179"/>
      <c r="AD800" s="179"/>
      <c r="AE800" s="179"/>
    </row>
    <row r="801" spans="1:31" ht="15.75" customHeight="1">
      <c r="A801" s="176"/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77"/>
      <c r="V801" s="178"/>
      <c r="W801" s="179"/>
      <c r="X801" s="179"/>
      <c r="Y801" s="179"/>
      <c r="Z801" s="179"/>
      <c r="AA801" s="179"/>
      <c r="AB801" s="179"/>
      <c r="AC801" s="179"/>
      <c r="AD801" s="179"/>
      <c r="AE801" s="179"/>
    </row>
    <row r="802" spans="1:31" ht="15.75" customHeight="1">
      <c r="A802" s="176"/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77"/>
      <c r="V802" s="178"/>
      <c r="W802" s="179"/>
      <c r="X802" s="179"/>
      <c r="Y802" s="179"/>
      <c r="Z802" s="179"/>
      <c r="AA802" s="179"/>
      <c r="AB802" s="179"/>
      <c r="AC802" s="179"/>
      <c r="AD802" s="179"/>
      <c r="AE802" s="179"/>
    </row>
    <row r="803" spans="1:31" ht="15.75" customHeight="1">
      <c r="A803" s="176"/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77"/>
      <c r="V803" s="178"/>
      <c r="W803" s="179"/>
      <c r="X803" s="179"/>
      <c r="Y803" s="179"/>
      <c r="Z803" s="179"/>
      <c r="AA803" s="179"/>
      <c r="AB803" s="179"/>
      <c r="AC803" s="179"/>
      <c r="AD803" s="179"/>
      <c r="AE803" s="179"/>
    </row>
    <row r="804" spans="1:31" ht="15.75" customHeight="1">
      <c r="A804" s="176"/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77"/>
      <c r="V804" s="178"/>
      <c r="W804" s="179"/>
      <c r="X804" s="179"/>
      <c r="Y804" s="179"/>
      <c r="Z804" s="179"/>
      <c r="AA804" s="179"/>
      <c r="AB804" s="179"/>
      <c r="AC804" s="179"/>
      <c r="AD804" s="179"/>
      <c r="AE804" s="179"/>
    </row>
    <row r="805" spans="1:31" ht="15.75" customHeight="1">
      <c r="A805" s="176"/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77"/>
      <c r="V805" s="178"/>
      <c r="W805" s="179"/>
      <c r="X805" s="179"/>
      <c r="Y805" s="179"/>
      <c r="Z805" s="179"/>
      <c r="AA805" s="179"/>
      <c r="AB805" s="179"/>
      <c r="AC805" s="179"/>
      <c r="AD805" s="179"/>
      <c r="AE805" s="179"/>
    </row>
    <row r="806" spans="1:31" ht="15.75" customHeight="1">
      <c r="A806" s="176"/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77"/>
      <c r="V806" s="178"/>
      <c r="W806" s="179"/>
      <c r="X806" s="179"/>
      <c r="Y806" s="179"/>
      <c r="Z806" s="179"/>
      <c r="AA806" s="179"/>
      <c r="AB806" s="179"/>
      <c r="AC806" s="179"/>
      <c r="AD806" s="179"/>
      <c r="AE806" s="179"/>
    </row>
    <row r="807" spans="1:31" ht="15.75" customHeight="1">
      <c r="A807" s="176"/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77"/>
      <c r="V807" s="178"/>
      <c r="W807" s="179"/>
      <c r="X807" s="179"/>
      <c r="Y807" s="179"/>
      <c r="Z807" s="179"/>
      <c r="AA807" s="179"/>
      <c r="AB807" s="179"/>
      <c r="AC807" s="179"/>
      <c r="AD807" s="179"/>
      <c r="AE807" s="179"/>
    </row>
    <row r="808" spans="1:31" ht="15.75" customHeight="1">
      <c r="A808" s="176"/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77"/>
      <c r="V808" s="178"/>
      <c r="W808" s="179"/>
      <c r="X808" s="179"/>
      <c r="Y808" s="179"/>
      <c r="Z808" s="179"/>
      <c r="AA808" s="179"/>
      <c r="AB808" s="179"/>
      <c r="AC808" s="179"/>
      <c r="AD808" s="179"/>
      <c r="AE808" s="179"/>
    </row>
    <row r="809" spans="1:31" ht="15.75" customHeight="1">
      <c r="A809" s="176"/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77"/>
      <c r="V809" s="178"/>
      <c r="W809" s="179"/>
      <c r="X809" s="179"/>
      <c r="Y809" s="179"/>
      <c r="Z809" s="179"/>
      <c r="AA809" s="179"/>
      <c r="AB809" s="179"/>
      <c r="AC809" s="179"/>
      <c r="AD809" s="179"/>
      <c r="AE809" s="179"/>
    </row>
    <row r="810" spans="1:31" ht="15.75" customHeight="1">
      <c r="A810" s="176"/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77"/>
      <c r="V810" s="178"/>
      <c r="W810" s="179"/>
      <c r="X810" s="179"/>
      <c r="Y810" s="179"/>
      <c r="Z810" s="179"/>
      <c r="AA810" s="179"/>
      <c r="AB810" s="179"/>
      <c r="AC810" s="179"/>
      <c r="AD810" s="179"/>
      <c r="AE810" s="179"/>
    </row>
    <row r="811" spans="1:31" ht="15.75" customHeight="1">
      <c r="A811" s="176"/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77"/>
      <c r="V811" s="178"/>
      <c r="W811" s="179"/>
      <c r="X811" s="179"/>
      <c r="Y811" s="179"/>
      <c r="Z811" s="179"/>
      <c r="AA811" s="179"/>
      <c r="AB811" s="179"/>
      <c r="AC811" s="179"/>
      <c r="AD811" s="179"/>
      <c r="AE811" s="179"/>
    </row>
    <row r="812" spans="1:31" ht="15.75" customHeight="1">
      <c r="A812" s="176"/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77"/>
      <c r="V812" s="178"/>
      <c r="W812" s="179"/>
      <c r="X812" s="179"/>
      <c r="Y812" s="179"/>
      <c r="Z812" s="179"/>
      <c r="AA812" s="179"/>
      <c r="AB812" s="179"/>
      <c r="AC812" s="179"/>
      <c r="AD812" s="179"/>
      <c r="AE812" s="179"/>
    </row>
    <row r="813" spans="1:31" ht="15.75" customHeight="1">
      <c r="A813" s="176"/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77"/>
      <c r="V813" s="178"/>
      <c r="W813" s="179"/>
      <c r="X813" s="179"/>
      <c r="Y813" s="179"/>
      <c r="Z813" s="179"/>
      <c r="AA813" s="179"/>
      <c r="AB813" s="179"/>
      <c r="AC813" s="179"/>
      <c r="AD813" s="179"/>
      <c r="AE813" s="179"/>
    </row>
    <row r="814" spans="1:31" ht="15.75" customHeight="1">
      <c r="A814" s="176"/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77"/>
      <c r="V814" s="178"/>
      <c r="W814" s="179"/>
      <c r="X814" s="179"/>
      <c r="Y814" s="179"/>
      <c r="Z814" s="179"/>
      <c r="AA814" s="179"/>
      <c r="AB814" s="179"/>
      <c r="AC814" s="179"/>
      <c r="AD814" s="179"/>
      <c r="AE814" s="179"/>
    </row>
    <row r="815" spans="1:31" ht="15.75" customHeight="1">
      <c r="A815" s="176"/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77"/>
      <c r="V815" s="178"/>
      <c r="W815" s="179"/>
      <c r="X815" s="179"/>
      <c r="Y815" s="179"/>
      <c r="Z815" s="179"/>
      <c r="AA815" s="179"/>
      <c r="AB815" s="179"/>
      <c r="AC815" s="179"/>
      <c r="AD815" s="179"/>
      <c r="AE815" s="179"/>
    </row>
    <row r="816" spans="1:31" ht="15.75" customHeight="1">
      <c r="A816" s="176"/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77"/>
      <c r="V816" s="178"/>
      <c r="W816" s="179"/>
      <c r="X816" s="179"/>
      <c r="Y816" s="179"/>
      <c r="Z816" s="179"/>
      <c r="AA816" s="179"/>
      <c r="AB816" s="179"/>
      <c r="AC816" s="179"/>
      <c r="AD816" s="179"/>
      <c r="AE816" s="179"/>
    </row>
    <row r="817" spans="1:31" ht="15.75" customHeight="1">
      <c r="A817" s="176"/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77"/>
      <c r="V817" s="178"/>
      <c r="W817" s="179"/>
      <c r="X817" s="179"/>
      <c r="Y817" s="179"/>
      <c r="Z817" s="179"/>
      <c r="AA817" s="179"/>
      <c r="AB817" s="179"/>
      <c r="AC817" s="179"/>
      <c r="AD817" s="179"/>
      <c r="AE817" s="179"/>
    </row>
    <row r="818" spans="1:31" ht="15.75" customHeight="1">
      <c r="A818" s="176"/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77"/>
      <c r="V818" s="178"/>
      <c r="W818" s="179"/>
      <c r="X818" s="179"/>
      <c r="Y818" s="179"/>
      <c r="Z818" s="179"/>
      <c r="AA818" s="179"/>
      <c r="AB818" s="179"/>
      <c r="AC818" s="179"/>
      <c r="AD818" s="179"/>
      <c r="AE818" s="179"/>
    </row>
    <row r="819" spans="1:31" ht="15.75" customHeight="1">
      <c r="A819" s="176"/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77"/>
      <c r="V819" s="178"/>
      <c r="W819" s="179"/>
      <c r="X819" s="179"/>
      <c r="Y819" s="179"/>
      <c r="Z819" s="179"/>
      <c r="AA819" s="179"/>
      <c r="AB819" s="179"/>
      <c r="AC819" s="179"/>
      <c r="AD819" s="179"/>
      <c r="AE819" s="179"/>
    </row>
    <row r="820" spans="1:31" ht="15.75" customHeight="1">
      <c r="A820" s="176"/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77"/>
      <c r="V820" s="178"/>
      <c r="W820" s="179"/>
      <c r="X820" s="179"/>
      <c r="Y820" s="179"/>
      <c r="Z820" s="179"/>
      <c r="AA820" s="179"/>
      <c r="AB820" s="179"/>
      <c r="AC820" s="179"/>
      <c r="AD820" s="179"/>
      <c r="AE820" s="179"/>
    </row>
    <row r="821" spans="1:31" ht="15.75" customHeight="1">
      <c r="A821" s="176"/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77"/>
      <c r="V821" s="178"/>
      <c r="W821" s="179"/>
      <c r="X821" s="179"/>
      <c r="Y821" s="179"/>
      <c r="Z821" s="179"/>
      <c r="AA821" s="179"/>
      <c r="AB821" s="179"/>
      <c r="AC821" s="179"/>
      <c r="AD821" s="179"/>
      <c r="AE821" s="179"/>
    </row>
    <row r="822" spans="1:31" ht="15.75" customHeight="1">
      <c r="A822" s="176"/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77"/>
      <c r="V822" s="178"/>
      <c r="W822" s="179"/>
      <c r="X822" s="179"/>
      <c r="Y822" s="179"/>
      <c r="Z822" s="179"/>
      <c r="AA822" s="179"/>
      <c r="AB822" s="179"/>
      <c r="AC822" s="179"/>
      <c r="AD822" s="179"/>
      <c r="AE822" s="179"/>
    </row>
    <row r="823" spans="1:31" ht="15.75" customHeight="1">
      <c r="A823" s="176"/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77"/>
      <c r="V823" s="178"/>
      <c r="W823" s="179"/>
      <c r="X823" s="179"/>
      <c r="Y823" s="179"/>
      <c r="Z823" s="179"/>
      <c r="AA823" s="179"/>
      <c r="AB823" s="179"/>
      <c r="AC823" s="179"/>
      <c r="AD823" s="179"/>
      <c r="AE823" s="179"/>
    </row>
    <row r="824" spans="1:31" ht="15.75" customHeight="1">
      <c r="A824" s="176"/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77"/>
      <c r="V824" s="178"/>
      <c r="W824" s="179"/>
      <c r="X824" s="179"/>
      <c r="Y824" s="179"/>
      <c r="Z824" s="179"/>
      <c r="AA824" s="179"/>
      <c r="AB824" s="179"/>
      <c r="AC824" s="179"/>
      <c r="AD824" s="179"/>
      <c r="AE824" s="179"/>
    </row>
    <row r="825" spans="1:31" ht="15.75" customHeight="1">
      <c r="A825" s="176"/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77"/>
      <c r="V825" s="178"/>
      <c r="W825" s="179"/>
      <c r="X825" s="179"/>
      <c r="Y825" s="179"/>
      <c r="Z825" s="179"/>
      <c r="AA825" s="179"/>
      <c r="AB825" s="179"/>
      <c r="AC825" s="179"/>
      <c r="AD825" s="179"/>
      <c r="AE825" s="179"/>
    </row>
    <row r="826" spans="1:31" ht="15.75" customHeight="1">
      <c r="A826" s="176"/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77"/>
      <c r="V826" s="178"/>
      <c r="W826" s="179"/>
      <c r="X826" s="179"/>
      <c r="Y826" s="179"/>
      <c r="Z826" s="179"/>
      <c r="AA826" s="179"/>
      <c r="AB826" s="179"/>
      <c r="AC826" s="179"/>
      <c r="AD826" s="179"/>
      <c r="AE826" s="179"/>
    </row>
    <row r="827" spans="1:31" ht="15.75" customHeight="1">
      <c r="A827" s="176"/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77"/>
      <c r="V827" s="178"/>
      <c r="W827" s="179"/>
      <c r="X827" s="179"/>
      <c r="Y827" s="179"/>
      <c r="Z827" s="179"/>
      <c r="AA827" s="179"/>
      <c r="AB827" s="179"/>
      <c r="AC827" s="179"/>
      <c r="AD827" s="179"/>
      <c r="AE827" s="179"/>
    </row>
    <row r="828" spans="1:31" ht="15.75" customHeight="1">
      <c r="A828" s="176"/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77"/>
      <c r="V828" s="178"/>
      <c r="W828" s="179"/>
      <c r="X828" s="179"/>
      <c r="Y828" s="179"/>
      <c r="Z828" s="179"/>
      <c r="AA828" s="179"/>
      <c r="AB828" s="179"/>
      <c r="AC828" s="179"/>
      <c r="AD828" s="179"/>
      <c r="AE828" s="179"/>
    </row>
    <row r="829" spans="1:31" ht="15.75" customHeight="1">
      <c r="A829" s="176"/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77"/>
      <c r="V829" s="178"/>
      <c r="W829" s="179"/>
      <c r="X829" s="179"/>
      <c r="Y829" s="179"/>
      <c r="Z829" s="179"/>
      <c r="AA829" s="179"/>
      <c r="AB829" s="179"/>
      <c r="AC829" s="179"/>
      <c r="AD829" s="179"/>
      <c r="AE829" s="179"/>
    </row>
    <row r="830" spans="1:31" ht="15.75" customHeight="1">
      <c r="A830" s="176"/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77"/>
      <c r="V830" s="178"/>
      <c r="W830" s="179"/>
      <c r="X830" s="179"/>
      <c r="Y830" s="179"/>
      <c r="Z830" s="179"/>
      <c r="AA830" s="179"/>
      <c r="AB830" s="179"/>
      <c r="AC830" s="179"/>
      <c r="AD830" s="179"/>
      <c r="AE830" s="179"/>
    </row>
    <row r="831" spans="1:31" ht="15.75" customHeight="1">
      <c r="A831" s="176"/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77"/>
      <c r="V831" s="178"/>
      <c r="W831" s="179"/>
      <c r="X831" s="179"/>
      <c r="Y831" s="179"/>
      <c r="Z831" s="179"/>
      <c r="AA831" s="179"/>
      <c r="AB831" s="179"/>
      <c r="AC831" s="179"/>
      <c r="AD831" s="179"/>
      <c r="AE831" s="179"/>
    </row>
    <row r="832" spans="1:31" ht="15.75" customHeight="1">
      <c r="A832" s="176"/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77"/>
      <c r="V832" s="178"/>
      <c r="W832" s="179"/>
      <c r="X832" s="179"/>
      <c r="Y832" s="179"/>
      <c r="Z832" s="179"/>
      <c r="AA832" s="179"/>
      <c r="AB832" s="179"/>
      <c r="AC832" s="179"/>
      <c r="AD832" s="179"/>
      <c r="AE832" s="179"/>
    </row>
    <row r="833" spans="1:31" ht="15.75" customHeight="1">
      <c r="A833" s="176"/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77"/>
      <c r="V833" s="178"/>
      <c r="W833" s="179"/>
      <c r="X833" s="179"/>
      <c r="Y833" s="179"/>
      <c r="Z833" s="179"/>
      <c r="AA833" s="179"/>
      <c r="AB833" s="179"/>
      <c r="AC833" s="179"/>
      <c r="AD833" s="179"/>
      <c r="AE833" s="179"/>
    </row>
    <row r="834" spans="1:31" ht="15.75" customHeight="1">
      <c r="A834" s="176"/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77"/>
      <c r="V834" s="178"/>
      <c r="W834" s="179"/>
      <c r="X834" s="179"/>
      <c r="Y834" s="179"/>
      <c r="Z834" s="179"/>
      <c r="AA834" s="179"/>
      <c r="AB834" s="179"/>
      <c r="AC834" s="179"/>
      <c r="AD834" s="179"/>
      <c r="AE834" s="179"/>
    </row>
    <row r="835" spans="1:31" ht="15.75" customHeight="1">
      <c r="A835" s="176"/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77"/>
      <c r="V835" s="178"/>
      <c r="W835" s="179"/>
      <c r="X835" s="179"/>
      <c r="Y835" s="179"/>
      <c r="Z835" s="179"/>
      <c r="AA835" s="179"/>
      <c r="AB835" s="179"/>
      <c r="AC835" s="179"/>
      <c r="AD835" s="179"/>
      <c r="AE835" s="179"/>
    </row>
    <row r="836" spans="1:31" ht="15.75" customHeight="1">
      <c r="A836" s="176"/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77"/>
      <c r="V836" s="178"/>
      <c r="W836" s="179"/>
      <c r="X836" s="179"/>
      <c r="Y836" s="179"/>
      <c r="Z836" s="179"/>
      <c r="AA836" s="179"/>
      <c r="AB836" s="179"/>
      <c r="AC836" s="179"/>
      <c r="AD836" s="179"/>
      <c r="AE836" s="179"/>
    </row>
    <row r="837" spans="1:31" ht="15.75" customHeight="1">
      <c r="A837" s="176"/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77"/>
      <c r="V837" s="178"/>
      <c r="W837" s="179"/>
      <c r="X837" s="179"/>
      <c r="Y837" s="179"/>
      <c r="Z837" s="179"/>
      <c r="AA837" s="179"/>
      <c r="AB837" s="179"/>
      <c r="AC837" s="179"/>
      <c r="AD837" s="179"/>
      <c r="AE837" s="179"/>
    </row>
    <row r="838" spans="1:31" ht="15.75" customHeight="1">
      <c r="A838" s="176"/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77"/>
      <c r="V838" s="178"/>
      <c r="W838" s="179"/>
      <c r="X838" s="179"/>
      <c r="Y838" s="179"/>
      <c r="Z838" s="179"/>
      <c r="AA838" s="179"/>
      <c r="AB838" s="179"/>
      <c r="AC838" s="179"/>
      <c r="AD838" s="179"/>
      <c r="AE838" s="179"/>
    </row>
    <row r="839" spans="1:31" ht="15.75" customHeight="1">
      <c r="A839" s="176"/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77"/>
      <c r="V839" s="178"/>
      <c r="W839" s="179"/>
      <c r="X839" s="179"/>
      <c r="Y839" s="179"/>
      <c r="Z839" s="179"/>
      <c r="AA839" s="179"/>
      <c r="AB839" s="179"/>
      <c r="AC839" s="179"/>
      <c r="AD839" s="179"/>
      <c r="AE839" s="179"/>
    </row>
    <row r="840" spans="1:31" ht="15.75" customHeight="1">
      <c r="A840" s="176"/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77"/>
      <c r="V840" s="178"/>
      <c r="W840" s="179"/>
      <c r="X840" s="179"/>
      <c r="Y840" s="179"/>
      <c r="Z840" s="179"/>
      <c r="AA840" s="179"/>
      <c r="AB840" s="179"/>
      <c r="AC840" s="179"/>
      <c r="AD840" s="179"/>
      <c r="AE840" s="179"/>
    </row>
    <row r="841" spans="1:31" ht="15.75" customHeight="1">
      <c r="A841" s="176"/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77"/>
      <c r="V841" s="178"/>
      <c r="W841" s="179"/>
      <c r="X841" s="179"/>
      <c r="Y841" s="179"/>
      <c r="Z841" s="179"/>
      <c r="AA841" s="179"/>
      <c r="AB841" s="179"/>
      <c r="AC841" s="179"/>
      <c r="AD841" s="179"/>
      <c r="AE841" s="179"/>
    </row>
    <row r="842" spans="1:31" ht="15.75" customHeight="1">
      <c r="A842" s="176"/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77"/>
      <c r="V842" s="178"/>
      <c r="W842" s="179"/>
      <c r="X842" s="179"/>
      <c r="Y842" s="179"/>
      <c r="Z842" s="179"/>
      <c r="AA842" s="179"/>
      <c r="AB842" s="179"/>
      <c r="AC842" s="179"/>
      <c r="AD842" s="179"/>
      <c r="AE842" s="179"/>
    </row>
    <row r="843" spans="1:31" ht="15.75" customHeight="1">
      <c r="A843" s="176"/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77"/>
      <c r="V843" s="178"/>
      <c r="W843" s="179"/>
      <c r="X843" s="179"/>
      <c r="Y843" s="179"/>
      <c r="Z843" s="179"/>
      <c r="AA843" s="179"/>
      <c r="AB843" s="179"/>
      <c r="AC843" s="179"/>
      <c r="AD843" s="179"/>
      <c r="AE843" s="179"/>
    </row>
    <row r="844" spans="1:31" ht="15.75" customHeight="1">
      <c r="A844" s="176"/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77"/>
      <c r="V844" s="178"/>
      <c r="W844" s="179"/>
      <c r="X844" s="179"/>
      <c r="Y844" s="179"/>
      <c r="Z844" s="179"/>
      <c r="AA844" s="179"/>
      <c r="AB844" s="179"/>
      <c r="AC844" s="179"/>
      <c r="AD844" s="179"/>
      <c r="AE844" s="179"/>
    </row>
    <row r="845" spans="1:31" ht="15.75" customHeight="1">
      <c r="A845" s="176"/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77"/>
      <c r="V845" s="178"/>
      <c r="W845" s="179"/>
      <c r="X845" s="179"/>
      <c r="Y845" s="179"/>
      <c r="Z845" s="179"/>
      <c r="AA845" s="179"/>
      <c r="AB845" s="179"/>
      <c r="AC845" s="179"/>
      <c r="AD845" s="179"/>
      <c r="AE845" s="179"/>
    </row>
    <row r="846" spans="1:31" ht="15.75" customHeight="1">
      <c r="A846" s="176"/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77"/>
      <c r="V846" s="178"/>
      <c r="W846" s="179"/>
      <c r="X846" s="179"/>
      <c r="Y846" s="179"/>
      <c r="Z846" s="179"/>
      <c r="AA846" s="179"/>
      <c r="AB846" s="179"/>
      <c r="AC846" s="179"/>
      <c r="AD846" s="179"/>
      <c r="AE846" s="179"/>
    </row>
    <row r="847" spans="1:31" ht="15.75" customHeight="1">
      <c r="A847" s="176"/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77"/>
      <c r="V847" s="178"/>
      <c r="W847" s="179"/>
      <c r="X847" s="179"/>
      <c r="Y847" s="179"/>
      <c r="Z847" s="179"/>
      <c r="AA847" s="179"/>
      <c r="AB847" s="179"/>
      <c r="AC847" s="179"/>
      <c r="AD847" s="179"/>
      <c r="AE847" s="179"/>
    </row>
    <row r="848" spans="1:31" ht="15.75" customHeight="1">
      <c r="A848" s="176"/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77"/>
      <c r="V848" s="178"/>
      <c r="W848" s="179"/>
      <c r="X848" s="179"/>
      <c r="Y848" s="179"/>
      <c r="Z848" s="179"/>
      <c r="AA848" s="179"/>
      <c r="AB848" s="179"/>
      <c r="AC848" s="179"/>
      <c r="AD848" s="179"/>
      <c r="AE848" s="179"/>
    </row>
    <row r="849" spans="1:31" ht="15.75" customHeight="1">
      <c r="A849" s="176"/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77"/>
      <c r="V849" s="178"/>
      <c r="W849" s="179"/>
      <c r="X849" s="179"/>
      <c r="Y849" s="179"/>
      <c r="Z849" s="179"/>
      <c r="AA849" s="179"/>
      <c r="AB849" s="179"/>
      <c r="AC849" s="179"/>
      <c r="AD849" s="179"/>
      <c r="AE849" s="179"/>
    </row>
    <row r="850" spans="1:31" ht="15.75" customHeight="1">
      <c r="A850" s="176"/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77"/>
      <c r="V850" s="178"/>
      <c r="W850" s="179"/>
      <c r="X850" s="179"/>
      <c r="Y850" s="179"/>
      <c r="Z850" s="179"/>
      <c r="AA850" s="179"/>
      <c r="AB850" s="179"/>
      <c r="AC850" s="179"/>
      <c r="AD850" s="179"/>
      <c r="AE850" s="179"/>
    </row>
    <row r="851" spans="1:31" ht="15.75" customHeight="1">
      <c r="A851" s="176"/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77"/>
      <c r="V851" s="178"/>
      <c r="W851" s="179"/>
      <c r="X851" s="179"/>
      <c r="Y851" s="179"/>
      <c r="Z851" s="179"/>
      <c r="AA851" s="179"/>
      <c r="AB851" s="179"/>
      <c r="AC851" s="179"/>
      <c r="AD851" s="179"/>
      <c r="AE851" s="179"/>
    </row>
    <row r="852" spans="1:31" ht="15.75" customHeight="1">
      <c r="A852" s="176"/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77"/>
      <c r="V852" s="178"/>
      <c r="W852" s="179"/>
      <c r="X852" s="179"/>
      <c r="Y852" s="179"/>
      <c r="Z852" s="179"/>
      <c r="AA852" s="179"/>
      <c r="AB852" s="179"/>
      <c r="AC852" s="179"/>
      <c r="AD852" s="179"/>
      <c r="AE852" s="179"/>
    </row>
    <row r="853" spans="1:31" ht="15.75" customHeight="1">
      <c r="A853" s="176"/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77"/>
      <c r="V853" s="178"/>
      <c r="W853" s="179"/>
      <c r="X853" s="179"/>
      <c r="Y853" s="179"/>
      <c r="Z853" s="179"/>
      <c r="AA853" s="179"/>
      <c r="AB853" s="179"/>
      <c r="AC853" s="179"/>
      <c r="AD853" s="179"/>
      <c r="AE853" s="179"/>
    </row>
    <row r="854" spans="1:31" ht="15.75" customHeight="1">
      <c r="A854" s="176"/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77"/>
      <c r="V854" s="178"/>
      <c r="W854" s="179"/>
      <c r="X854" s="179"/>
      <c r="Y854" s="179"/>
      <c r="Z854" s="179"/>
      <c r="AA854" s="179"/>
      <c r="AB854" s="179"/>
      <c r="AC854" s="179"/>
      <c r="AD854" s="179"/>
      <c r="AE854" s="179"/>
    </row>
    <row r="855" spans="1:31" ht="15.75" customHeight="1">
      <c r="A855" s="176"/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77"/>
      <c r="V855" s="178"/>
      <c r="W855" s="179"/>
      <c r="X855" s="179"/>
      <c r="Y855" s="179"/>
      <c r="Z855" s="179"/>
      <c r="AA855" s="179"/>
      <c r="AB855" s="179"/>
      <c r="AC855" s="179"/>
      <c r="AD855" s="179"/>
      <c r="AE855" s="179"/>
    </row>
    <row r="856" spans="1:31" ht="15.75" customHeight="1">
      <c r="A856" s="176"/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77"/>
      <c r="V856" s="178"/>
      <c r="W856" s="179"/>
      <c r="X856" s="179"/>
      <c r="Y856" s="179"/>
      <c r="Z856" s="179"/>
      <c r="AA856" s="179"/>
      <c r="AB856" s="179"/>
      <c r="AC856" s="179"/>
      <c r="AD856" s="179"/>
      <c r="AE856" s="179"/>
    </row>
    <row r="857" spans="1:31" ht="15.75" customHeight="1">
      <c r="A857" s="176"/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77"/>
      <c r="V857" s="178"/>
      <c r="W857" s="179"/>
      <c r="X857" s="179"/>
      <c r="Y857" s="179"/>
      <c r="Z857" s="179"/>
      <c r="AA857" s="179"/>
      <c r="AB857" s="179"/>
      <c r="AC857" s="179"/>
      <c r="AD857" s="179"/>
      <c r="AE857" s="179"/>
    </row>
    <row r="858" spans="1:31" ht="15.75" customHeight="1">
      <c r="A858" s="176"/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77"/>
      <c r="V858" s="178"/>
      <c r="W858" s="179"/>
      <c r="X858" s="179"/>
      <c r="Y858" s="179"/>
      <c r="Z858" s="179"/>
      <c r="AA858" s="179"/>
      <c r="AB858" s="179"/>
      <c r="AC858" s="179"/>
      <c r="AD858" s="179"/>
      <c r="AE858" s="179"/>
    </row>
    <row r="859" spans="1:31" ht="15.75" customHeight="1">
      <c r="A859" s="176"/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77"/>
      <c r="V859" s="178"/>
      <c r="W859" s="179"/>
      <c r="X859" s="179"/>
      <c r="Y859" s="179"/>
      <c r="Z859" s="179"/>
      <c r="AA859" s="179"/>
      <c r="AB859" s="179"/>
      <c r="AC859" s="179"/>
      <c r="AD859" s="179"/>
      <c r="AE859" s="179"/>
    </row>
    <row r="860" spans="1:31" ht="15.75" customHeight="1">
      <c r="A860" s="176"/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77"/>
      <c r="V860" s="178"/>
      <c r="W860" s="179"/>
      <c r="X860" s="179"/>
      <c r="Y860" s="179"/>
      <c r="Z860" s="179"/>
      <c r="AA860" s="179"/>
      <c r="AB860" s="179"/>
      <c r="AC860" s="179"/>
      <c r="AD860" s="179"/>
      <c r="AE860" s="179"/>
    </row>
    <row r="861" spans="1:31" ht="15.75" customHeight="1">
      <c r="A861" s="176"/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77"/>
      <c r="V861" s="178"/>
      <c r="W861" s="179"/>
      <c r="X861" s="179"/>
      <c r="Y861" s="179"/>
      <c r="Z861" s="179"/>
      <c r="AA861" s="179"/>
      <c r="AB861" s="179"/>
      <c r="AC861" s="179"/>
      <c r="AD861" s="179"/>
      <c r="AE861" s="179"/>
    </row>
    <row r="862" spans="1:31" ht="15.75" customHeight="1">
      <c r="A862" s="176"/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77"/>
      <c r="V862" s="178"/>
      <c r="W862" s="179"/>
      <c r="X862" s="179"/>
      <c r="Y862" s="179"/>
      <c r="Z862" s="179"/>
      <c r="AA862" s="179"/>
      <c r="AB862" s="179"/>
      <c r="AC862" s="179"/>
      <c r="AD862" s="179"/>
      <c r="AE862" s="179"/>
    </row>
    <row r="863" spans="1:31" ht="15.75" customHeight="1">
      <c r="A863" s="176"/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77"/>
      <c r="V863" s="178"/>
      <c r="W863" s="179"/>
      <c r="X863" s="179"/>
      <c r="Y863" s="179"/>
      <c r="Z863" s="179"/>
      <c r="AA863" s="179"/>
      <c r="AB863" s="179"/>
      <c r="AC863" s="179"/>
      <c r="AD863" s="179"/>
      <c r="AE863" s="179"/>
    </row>
    <row r="864" spans="1:31" ht="15.75" customHeight="1">
      <c r="A864" s="176"/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77"/>
      <c r="V864" s="178"/>
      <c r="W864" s="179"/>
      <c r="X864" s="179"/>
      <c r="Y864" s="179"/>
      <c r="Z864" s="179"/>
      <c r="AA864" s="179"/>
      <c r="AB864" s="179"/>
      <c r="AC864" s="179"/>
      <c r="AD864" s="179"/>
      <c r="AE864" s="179"/>
    </row>
    <row r="865" spans="1:31" ht="15.75" customHeight="1">
      <c r="A865" s="176"/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77"/>
      <c r="V865" s="178"/>
      <c r="W865" s="179"/>
      <c r="X865" s="179"/>
      <c r="Y865" s="179"/>
      <c r="Z865" s="179"/>
      <c r="AA865" s="179"/>
      <c r="AB865" s="179"/>
      <c r="AC865" s="179"/>
      <c r="AD865" s="179"/>
      <c r="AE865" s="179"/>
    </row>
    <row r="866" spans="1:31" ht="15.75" customHeight="1">
      <c r="A866" s="176"/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77"/>
      <c r="V866" s="178"/>
      <c r="W866" s="179"/>
      <c r="X866" s="179"/>
      <c r="Y866" s="179"/>
      <c r="Z866" s="179"/>
      <c r="AA866" s="179"/>
      <c r="AB866" s="179"/>
      <c r="AC866" s="179"/>
      <c r="AD866" s="179"/>
      <c r="AE866" s="179"/>
    </row>
    <row r="867" spans="1:31" ht="15.75" customHeight="1">
      <c r="A867" s="176"/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77"/>
      <c r="V867" s="178"/>
      <c r="W867" s="179"/>
      <c r="X867" s="179"/>
      <c r="Y867" s="179"/>
      <c r="Z867" s="179"/>
      <c r="AA867" s="179"/>
      <c r="AB867" s="179"/>
      <c r="AC867" s="179"/>
      <c r="AD867" s="179"/>
      <c r="AE867" s="179"/>
    </row>
    <row r="868" spans="1:31" ht="15.75" customHeight="1">
      <c r="A868" s="176"/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77"/>
      <c r="V868" s="178"/>
      <c r="W868" s="179"/>
      <c r="X868" s="179"/>
      <c r="Y868" s="179"/>
      <c r="Z868" s="179"/>
      <c r="AA868" s="179"/>
      <c r="AB868" s="179"/>
      <c r="AC868" s="179"/>
      <c r="AD868" s="179"/>
      <c r="AE868" s="179"/>
    </row>
    <row r="869" spans="1:31" ht="15.75" customHeight="1">
      <c r="A869" s="176"/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77"/>
      <c r="V869" s="178"/>
      <c r="W869" s="179"/>
      <c r="X869" s="179"/>
      <c r="Y869" s="179"/>
      <c r="Z869" s="179"/>
      <c r="AA869" s="179"/>
      <c r="AB869" s="179"/>
      <c r="AC869" s="179"/>
      <c r="AD869" s="179"/>
      <c r="AE869" s="179"/>
    </row>
    <row r="870" spans="1:31" ht="15.75" customHeight="1">
      <c r="A870" s="176"/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77"/>
      <c r="V870" s="178"/>
      <c r="W870" s="179"/>
      <c r="X870" s="179"/>
      <c r="Y870" s="179"/>
      <c r="Z870" s="179"/>
      <c r="AA870" s="179"/>
      <c r="AB870" s="179"/>
      <c r="AC870" s="179"/>
      <c r="AD870" s="179"/>
      <c r="AE870" s="179"/>
    </row>
    <row r="871" spans="1:31" ht="15.75" customHeight="1">
      <c r="A871" s="176"/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77"/>
      <c r="V871" s="178"/>
      <c r="W871" s="179"/>
      <c r="X871" s="179"/>
      <c r="Y871" s="179"/>
      <c r="Z871" s="179"/>
      <c r="AA871" s="179"/>
      <c r="AB871" s="179"/>
      <c r="AC871" s="179"/>
      <c r="AD871" s="179"/>
      <c r="AE871" s="179"/>
    </row>
    <row r="872" spans="1:31" ht="15.75" customHeight="1">
      <c r="A872" s="176"/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77"/>
      <c r="V872" s="178"/>
      <c r="W872" s="179"/>
      <c r="X872" s="179"/>
      <c r="Y872" s="179"/>
      <c r="Z872" s="179"/>
      <c r="AA872" s="179"/>
      <c r="AB872" s="179"/>
      <c r="AC872" s="179"/>
      <c r="AD872" s="179"/>
      <c r="AE872" s="179"/>
    </row>
    <row r="873" spans="1:31" ht="15.75" customHeight="1">
      <c r="A873" s="176"/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77"/>
      <c r="V873" s="178"/>
      <c r="W873" s="179"/>
      <c r="X873" s="179"/>
      <c r="Y873" s="179"/>
      <c r="Z873" s="179"/>
      <c r="AA873" s="179"/>
      <c r="AB873" s="179"/>
      <c r="AC873" s="179"/>
      <c r="AD873" s="179"/>
      <c r="AE873" s="179"/>
    </row>
    <row r="874" spans="1:31" ht="15.75" customHeight="1">
      <c r="A874" s="176"/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77"/>
      <c r="V874" s="178"/>
      <c r="W874" s="179"/>
      <c r="X874" s="179"/>
      <c r="Y874" s="179"/>
      <c r="Z874" s="179"/>
      <c r="AA874" s="179"/>
      <c r="AB874" s="179"/>
      <c r="AC874" s="179"/>
      <c r="AD874" s="179"/>
      <c r="AE874" s="179"/>
    </row>
    <row r="875" spans="1:31" ht="15.75" customHeight="1">
      <c r="A875" s="176"/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77"/>
      <c r="V875" s="178"/>
      <c r="W875" s="179"/>
      <c r="X875" s="179"/>
      <c r="Y875" s="179"/>
      <c r="Z875" s="179"/>
      <c r="AA875" s="179"/>
      <c r="AB875" s="179"/>
      <c r="AC875" s="179"/>
      <c r="AD875" s="179"/>
      <c r="AE875" s="179"/>
    </row>
    <row r="876" spans="1:31" ht="15.75" customHeight="1">
      <c r="A876" s="176"/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77"/>
      <c r="V876" s="178"/>
      <c r="W876" s="179"/>
      <c r="X876" s="179"/>
      <c r="Y876" s="179"/>
      <c r="Z876" s="179"/>
      <c r="AA876" s="179"/>
      <c r="AB876" s="179"/>
      <c r="AC876" s="179"/>
      <c r="AD876" s="179"/>
      <c r="AE876" s="179"/>
    </row>
    <row r="877" spans="1:31" ht="15.75" customHeight="1">
      <c r="A877" s="176"/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77"/>
      <c r="V877" s="178"/>
      <c r="W877" s="179"/>
      <c r="X877" s="179"/>
      <c r="Y877" s="179"/>
      <c r="Z877" s="179"/>
      <c r="AA877" s="179"/>
      <c r="AB877" s="179"/>
      <c r="AC877" s="179"/>
      <c r="AD877" s="179"/>
      <c r="AE877" s="179"/>
    </row>
    <row r="878" spans="1:31" ht="15.75" customHeight="1">
      <c r="A878" s="176"/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77"/>
      <c r="V878" s="178"/>
      <c r="W878" s="179"/>
      <c r="X878" s="179"/>
      <c r="Y878" s="179"/>
      <c r="Z878" s="179"/>
      <c r="AA878" s="179"/>
      <c r="AB878" s="179"/>
      <c r="AC878" s="179"/>
      <c r="AD878" s="179"/>
      <c r="AE878" s="179"/>
    </row>
    <row r="879" spans="1:31" ht="15.75" customHeight="1">
      <c r="A879" s="176"/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77"/>
      <c r="V879" s="178"/>
      <c r="W879" s="179"/>
      <c r="X879" s="179"/>
      <c r="Y879" s="179"/>
      <c r="Z879" s="179"/>
      <c r="AA879" s="179"/>
      <c r="AB879" s="179"/>
      <c r="AC879" s="179"/>
      <c r="AD879" s="179"/>
      <c r="AE879" s="179"/>
    </row>
    <row r="880" spans="1:31" ht="15.75" customHeight="1">
      <c r="A880" s="176"/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77"/>
      <c r="V880" s="178"/>
      <c r="W880" s="179"/>
      <c r="X880" s="179"/>
      <c r="Y880" s="179"/>
      <c r="Z880" s="179"/>
      <c r="AA880" s="179"/>
      <c r="AB880" s="179"/>
      <c r="AC880" s="179"/>
      <c r="AD880" s="179"/>
      <c r="AE880" s="179"/>
    </row>
    <row r="881" spans="1:31" ht="15.75" customHeight="1">
      <c r="A881" s="176"/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77"/>
      <c r="V881" s="178"/>
      <c r="W881" s="179"/>
      <c r="X881" s="179"/>
      <c r="Y881" s="179"/>
      <c r="Z881" s="179"/>
      <c r="AA881" s="179"/>
      <c r="AB881" s="179"/>
      <c r="AC881" s="179"/>
      <c r="AD881" s="179"/>
      <c r="AE881" s="179"/>
    </row>
    <row r="882" spans="1:31" ht="15.75" customHeight="1">
      <c r="A882" s="176"/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77"/>
      <c r="V882" s="178"/>
      <c r="W882" s="179"/>
      <c r="X882" s="179"/>
      <c r="Y882" s="179"/>
      <c r="Z882" s="179"/>
      <c r="AA882" s="179"/>
      <c r="AB882" s="179"/>
      <c r="AC882" s="179"/>
      <c r="AD882" s="179"/>
      <c r="AE882" s="179"/>
    </row>
    <row r="883" spans="1:31" ht="15.75" customHeight="1">
      <c r="A883" s="176"/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77"/>
      <c r="V883" s="178"/>
      <c r="W883" s="179"/>
      <c r="X883" s="179"/>
      <c r="Y883" s="179"/>
      <c r="Z883" s="179"/>
      <c r="AA883" s="179"/>
      <c r="AB883" s="179"/>
      <c r="AC883" s="179"/>
      <c r="AD883" s="179"/>
      <c r="AE883" s="179"/>
    </row>
    <row r="884" spans="1:31" ht="15.75" customHeight="1">
      <c r="A884" s="176"/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77"/>
      <c r="V884" s="178"/>
      <c r="W884" s="179"/>
      <c r="X884" s="179"/>
      <c r="Y884" s="179"/>
      <c r="Z884" s="179"/>
      <c r="AA884" s="179"/>
      <c r="AB884" s="179"/>
      <c r="AC884" s="179"/>
      <c r="AD884" s="179"/>
      <c r="AE884" s="179"/>
    </row>
    <row r="885" spans="1:31" ht="15.75" customHeight="1">
      <c r="A885" s="176"/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77"/>
      <c r="V885" s="178"/>
      <c r="W885" s="179"/>
      <c r="X885" s="179"/>
      <c r="Y885" s="179"/>
      <c r="Z885" s="179"/>
      <c r="AA885" s="179"/>
      <c r="AB885" s="179"/>
      <c r="AC885" s="179"/>
      <c r="AD885" s="179"/>
      <c r="AE885" s="179"/>
    </row>
    <row r="886" spans="1:31" ht="15.75" customHeight="1">
      <c r="A886" s="176"/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77"/>
      <c r="V886" s="178"/>
      <c r="W886" s="179"/>
      <c r="X886" s="179"/>
      <c r="Y886" s="179"/>
      <c r="Z886" s="179"/>
      <c r="AA886" s="179"/>
      <c r="AB886" s="179"/>
      <c r="AC886" s="179"/>
      <c r="AD886" s="179"/>
      <c r="AE886" s="179"/>
    </row>
    <row r="887" spans="1:31" ht="15.75" customHeight="1">
      <c r="A887" s="176"/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77"/>
      <c r="V887" s="178"/>
      <c r="W887" s="179"/>
      <c r="X887" s="179"/>
      <c r="Y887" s="179"/>
      <c r="Z887" s="179"/>
      <c r="AA887" s="179"/>
      <c r="AB887" s="179"/>
      <c r="AC887" s="179"/>
      <c r="AD887" s="179"/>
      <c r="AE887" s="179"/>
    </row>
    <row r="888" spans="1:31" ht="15.75" customHeight="1">
      <c r="A888" s="176"/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77"/>
      <c r="V888" s="178"/>
      <c r="W888" s="179"/>
      <c r="X888" s="179"/>
      <c r="Y888" s="179"/>
      <c r="Z888" s="179"/>
      <c r="AA888" s="179"/>
      <c r="AB888" s="179"/>
      <c r="AC888" s="179"/>
      <c r="AD888" s="179"/>
      <c r="AE888" s="179"/>
    </row>
    <row r="889" spans="1:31" ht="15.75" customHeight="1">
      <c r="A889" s="176"/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77"/>
      <c r="V889" s="178"/>
      <c r="W889" s="179"/>
      <c r="X889" s="179"/>
      <c r="Y889" s="179"/>
      <c r="Z889" s="179"/>
      <c r="AA889" s="179"/>
      <c r="AB889" s="179"/>
      <c r="AC889" s="179"/>
      <c r="AD889" s="179"/>
      <c r="AE889" s="179"/>
    </row>
    <row r="890" spans="1:31" ht="15.75" customHeight="1">
      <c r="A890" s="176"/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77"/>
      <c r="V890" s="178"/>
      <c r="W890" s="179"/>
      <c r="X890" s="179"/>
      <c r="Y890" s="179"/>
      <c r="Z890" s="179"/>
      <c r="AA890" s="179"/>
      <c r="AB890" s="179"/>
      <c r="AC890" s="179"/>
      <c r="AD890" s="179"/>
      <c r="AE890" s="179"/>
    </row>
    <row r="891" spans="1:31" ht="15.75" customHeight="1">
      <c r="A891" s="176"/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77"/>
      <c r="V891" s="178"/>
      <c r="W891" s="179"/>
      <c r="X891" s="179"/>
      <c r="Y891" s="179"/>
      <c r="Z891" s="179"/>
      <c r="AA891" s="179"/>
      <c r="AB891" s="179"/>
      <c r="AC891" s="179"/>
      <c r="AD891" s="179"/>
      <c r="AE891" s="179"/>
    </row>
    <row r="892" spans="1:31" ht="15.75" customHeight="1">
      <c r="A892" s="176"/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77"/>
      <c r="V892" s="178"/>
      <c r="W892" s="179"/>
      <c r="X892" s="179"/>
      <c r="Y892" s="179"/>
      <c r="Z892" s="179"/>
      <c r="AA892" s="179"/>
      <c r="AB892" s="179"/>
      <c r="AC892" s="179"/>
      <c r="AD892" s="179"/>
      <c r="AE892" s="179"/>
    </row>
    <row r="893" spans="1:31" ht="15.75" customHeight="1">
      <c r="A893" s="176"/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77"/>
      <c r="V893" s="178"/>
      <c r="W893" s="179"/>
      <c r="X893" s="179"/>
      <c r="Y893" s="179"/>
      <c r="Z893" s="179"/>
      <c r="AA893" s="179"/>
      <c r="AB893" s="179"/>
      <c r="AC893" s="179"/>
      <c r="AD893" s="179"/>
      <c r="AE893" s="179"/>
    </row>
    <row r="894" spans="1:31" ht="15.75" customHeight="1">
      <c r="A894" s="176"/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77"/>
      <c r="V894" s="178"/>
      <c r="W894" s="179"/>
      <c r="X894" s="179"/>
      <c r="Y894" s="179"/>
      <c r="Z894" s="179"/>
      <c r="AA894" s="179"/>
      <c r="AB894" s="179"/>
      <c r="AC894" s="179"/>
      <c r="AD894" s="179"/>
      <c r="AE894" s="179"/>
    </row>
    <row r="895" spans="1:31" ht="15.75" customHeight="1">
      <c r="A895" s="176"/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77"/>
      <c r="V895" s="178"/>
      <c r="W895" s="179"/>
      <c r="X895" s="179"/>
      <c r="Y895" s="179"/>
      <c r="Z895" s="179"/>
      <c r="AA895" s="179"/>
      <c r="AB895" s="179"/>
      <c r="AC895" s="179"/>
      <c r="AD895" s="179"/>
      <c r="AE895" s="179"/>
    </row>
    <row r="896" spans="1:31" ht="15.75" customHeight="1">
      <c r="A896" s="176"/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77"/>
      <c r="V896" s="178"/>
      <c r="W896" s="179"/>
      <c r="X896" s="179"/>
      <c r="Y896" s="179"/>
      <c r="Z896" s="179"/>
      <c r="AA896" s="179"/>
      <c r="AB896" s="179"/>
      <c r="AC896" s="179"/>
      <c r="AD896" s="179"/>
      <c r="AE896" s="179"/>
    </row>
    <row r="897" spans="1:31" ht="15.75" customHeight="1">
      <c r="A897" s="176"/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77"/>
      <c r="V897" s="178"/>
      <c r="W897" s="179"/>
      <c r="X897" s="179"/>
      <c r="Y897" s="179"/>
      <c r="Z897" s="179"/>
      <c r="AA897" s="179"/>
      <c r="AB897" s="179"/>
      <c r="AC897" s="179"/>
      <c r="AD897" s="179"/>
      <c r="AE897" s="179"/>
    </row>
    <row r="898" spans="1:31" ht="15.75" customHeight="1">
      <c r="A898" s="176"/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77"/>
      <c r="V898" s="178"/>
      <c r="W898" s="179"/>
      <c r="X898" s="179"/>
      <c r="Y898" s="179"/>
      <c r="Z898" s="179"/>
      <c r="AA898" s="179"/>
      <c r="AB898" s="179"/>
      <c r="AC898" s="179"/>
      <c r="AD898" s="179"/>
      <c r="AE898" s="179"/>
    </row>
    <row r="899" spans="1:31" ht="15.75" customHeight="1">
      <c r="A899" s="176"/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77"/>
      <c r="V899" s="178"/>
      <c r="W899" s="179"/>
      <c r="X899" s="179"/>
      <c r="Y899" s="179"/>
      <c r="Z899" s="179"/>
      <c r="AA899" s="179"/>
      <c r="AB899" s="179"/>
      <c r="AC899" s="179"/>
      <c r="AD899" s="179"/>
      <c r="AE899" s="179"/>
    </row>
    <row r="900" spans="1:31" ht="15.75" customHeight="1">
      <c r="A900" s="176"/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77"/>
      <c r="V900" s="178"/>
      <c r="W900" s="179"/>
      <c r="X900" s="179"/>
      <c r="Y900" s="179"/>
      <c r="Z900" s="179"/>
      <c r="AA900" s="179"/>
      <c r="AB900" s="179"/>
      <c r="AC900" s="179"/>
      <c r="AD900" s="179"/>
      <c r="AE900" s="179"/>
    </row>
    <row r="901" spans="1:31" ht="15.75" customHeight="1">
      <c r="A901" s="176"/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77"/>
      <c r="V901" s="178"/>
      <c r="W901" s="179"/>
      <c r="X901" s="179"/>
      <c r="Y901" s="179"/>
      <c r="Z901" s="179"/>
      <c r="AA901" s="179"/>
      <c r="AB901" s="179"/>
      <c r="AC901" s="179"/>
      <c r="AD901" s="179"/>
      <c r="AE901" s="179"/>
    </row>
    <row r="902" spans="1:31" ht="15.75" customHeight="1">
      <c r="A902" s="176"/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77"/>
      <c r="V902" s="178"/>
      <c r="W902" s="179"/>
      <c r="X902" s="179"/>
      <c r="Y902" s="179"/>
      <c r="Z902" s="179"/>
      <c r="AA902" s="179"/>
      <c r="AB902" s="179"/>
      <c r="AC902" s="179"/>
      <c r="AD902" s="179"/>
      <c r="AE902" s="179"/>
    </row>
    <row r="903" spans="1:31" ht="15.75" customHeight="1">
      <c r="A903" s="176"/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77"/>
      <c r="V903" s="178"/>
      <c r="W903" s="179"/>
      <c r="X903" s="179"/>
      <c r="Y903" s="179"/>
      <c r="Z903" s="179"/>
      <c r="AA903" s="179"/>
      <c r="AB903" s="179"/>
      <c r="AC903" s="179"/>
      <c r="AD903" s="179"/>
      <c r="AE903" s="179"/>
    </row>
    <row r="904" spans="1:31" ht="15.75" customHeight="1">
      <c r="A904" s="176"/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77"/>
      <c r="V904" s="178"/>
      <c r="W904" s="179"/>
      <c r="X904" s="179"/>
      <c r="Y904" s="179"/>
      <c r="Z904" s="179"/>
      <c r="AA904" s="179"/>
      <c r="AB904" s="179"/>
      <c r="AC904" s="179"/>
      <c r="AD904" s="179"/>
      <c r="AE904" s="179"/>
    </row>
    <row r="905" spans="1:31" ht="15.75" customHeight="1">
      <c r="A905" s="176"/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77"/>
      <c r="V905" s="178"/>
      <c r="W905" s="179"/>
      <c r="X905" s="179"/>
      <c r="Y905" s="179"/>
      <c r="Z905" s="179"/>
      <c r="AA905" s="179"/>
      <c r="AB905" s="179"/>
      <c r="AC905" s="179"/>
      <c r="AD905" s="179"/>
      <c r="AE905" s="179"/>
    </row>
    <row r="906" spans="1:31" ht="15.75" customHeight="1">
      <c r="A906" s="176"/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77"/>
      <c r="V906" s="178"/>
      <c r="W906" s="179"/>
      <c r="X906" s="179"/>
      <c r="Y906" s="179"/>
      <c r="Z906" s="179"/>
      <c r="AA906" s="179"/>
      <c r="AB906" s="179"/>
      <c r="AC906" s="179"/>
      <c r="AD906" s="179"/>
      <c r="AE906" s="179"/>
    </row>
    <row r="907" spans="1:31" ht="15.75" customHeight="1">
      <c r="A907" s="176"/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77"/>
      <c r="V907" s="178"/>
      <c r="W907" s="179"/>
      <c r="X907" s="179"/>
      <c r="Y907" s="179"/>
      <c r="Z907" s="179"/>
      <c r="AA907" s="179"/>
      <c r="AB907" s="179"/>
      <c r="AC907" s="179"/>
      <c r="AD907" s="179"/>
      <c r="AE907" s="179"/>
    </row>
    <row r="908" spans="1:31" ht="15.75" customHeight="1">
      <c r="A908" s="176"/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77"/>
      <c r="V908" s="178"/>
      <c r="W908" s="179"/>
      <c r="X908" s="179"/>
      <c r="Y908" s="179"/>
      <c r="Z908" s="179"/>
      <c r="AA908" s="179"/>
      <c r="AB908" s="179"/>
      <c r="AC908" s="179"/>
      <c r="AD908" s="179"/>
      <c r="AE908" s="179"/>
    </row>
    <row r="909" spans="1:31" ht="15.75" customHeight="1">
      <c r="A909" s="176"/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77"/>
      <c r="V909" s="178"/>
      <c r="W909" s="179"/>
      <c r="X909" s="179"/>
      <c r="Y909" s="179"/>
      <c r="Z909" s="179"/>
      <c r="AA909" s="179"/>
      <c r="AB909" s="179"/>
      <c r="AC909" s="179"/>
      <c r="AD909" s="179"/>
      <c r="AE909" s="179"/>
    </row>
    <row r="910" spans="1:31" ht="15.75" customHeight="1">
      <c r="A910" s="176"/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77"/>
      <c r="V910" s="178"/>
      <c r="W910" s="179"/>
      <c r="X910" s="179"/>
      <c r="Y910" s="179"/>
      <c r="Z910" s="179"/>
      <c r="AA910" s="179"/>
      <c r="AB910" s="179"/>
      <c r="AC910" s="179"/>
      <c r="AD910" s="179"/>
      <c r="AE910" s="179"/>
    </row>
    <row r="911" spans="1:31" ht="15.75" customHeight="1">
      <c r="A911" s="176"/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77"/>
      <c r="V911" s="178"/>
      <c r="W911" s="179"/>
      <c r="X911" s="179"/>
      <c r="Y911" s="179"/>
      <c r="Z911" s="179"/>
      <c r="AA911" s="179"/>
      <c r="AB911" s="179"/>
      <c r="AC911" s="179"/>
      <c r="AD911" s="179"/>
      <c r="AE911" s="179"/>
    </row>
    <row r="912" spans="1:31" ht="15.75" customHeight="1">
      <c r="A912" s="176"/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77"/>
      <c r="V912" s="178"/>
      <c r="W912" s="179"/>
      <c r="X912" s="179"/>
      <c r="Y912" s="179"/>
      <c r="Z912" s="179"/>
      <c r="AA912" s="179"/>
      <c r="AB912" s="179"/>
      <c r="AC912" s="179"/>
      <c r="AD912" s="179"/>
      <c r="AE912" s="179"/>
    </row>
    <row r="913" spans="1:31" ht="15.75" customHeight="1">
      <c r="A913" s="176"/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77"/>
      <c r="V913" s="178"/>
      <c r="W913" s="179"/>
      <c r="X913" s="179"/>
      <c r="Y913" s="179"/>
      <c r="Z913" s="179"/>
      <c r="AA913" s="179"/>
      <c r="AB913" s="179"/>
      <c r="AC913" s="179"/>
      <c r="AD913" s="179"/>
      <c r="AE913" s="179"/>
    </row>
    <row r="914" spans="1:31" ht="15.75" customHeight="1">
      <c r="A914" s="176"/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77"/>
      <c r="V914" s="178"/>
      <c r="W914" s="179"/>
      <c r="X914" s="179"/>
      <c r="Y914" s="179"/>
      <c r="Z914" s="179"/>
      <c r="AA914" s="179"/>
      <c r="AB914" s="179"/>
      <c r="AC914" s="179"/>
      <c r="AD914" s="179"/>
      <c r="AE914" s="179"/>
    </row>
    <row r="915" spans="1:31" ht="15.75" customHeight="1">
      <c r="A915" s="176"/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77"/>
      <c r="V915" s="178"/>
      <c r="W915" s="179"/>
      <c r="X915" s="179"/>
      <c r="Y915" s="179"/>
      <c r="Z915" s="179"/>
      <c r="AA915" s="179"/>
      <c r="AB915" s="179"/>
      <c r="AC915" s="179"/>
      <c r="AD915" s="179"/>
      <c r="AE915" s="179"/>
    </row>
    <row r="916" spans="1:31" ht="15.75" customHeight="1">
      <c r="A916" s="176"/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77"/>
      <c r="V916" s="178"/>
      <c r="W916" s="179"/>
      <c r="X916" s="179"/>
      <c r="Y916" s="179"/>
      <c r="Z916" s="179"/>
      <c r="AA916" s="179"/>
      <c r="AB916" s="179"/>
      <c r="AC916" s="179"/>
      <c r="AD916" s="179"/>
      <c r="AE916" s="179"/>
    </row>
    <row r="917" spans="1:31" ht="15.75" customHeight="1">
      <c r="A917" s="176"/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77"/>
      <c r="V917" s="178"/>
      <c r="W917" s="179"/>
      <c r="X917" s="179"/>
      <c r="Y917" s="179"/>
      <c r="Z917" s="179"/>
      <c r="AA917" s="179"/>
      <c r="AB917" s="179"/>
      <c r="AC917" s="179"/>
      <c r="AD917" s="179"/>
      <c r="AE917" s="179"/>
    </row>
    <row r="918" spans="1:31" ht="15.75" customHeight="1">
      <c r="A918" s="176"/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77"/>
      <c r="V918" s="178"/>
      <c r="W918" s="179"/>
      <c r="X918" s="179"/>
      <c r="Y918" s="179"/>
      <c r="Z918" s="179"/>
      <c r="AA918" s="179"/>
      <c r="AB918" s="179"/>
      <c r="AC918" s="179"/>
      <c r="AD918" s="179"/>
      <c r="AE918" s="179"/>
    </row>
    <row r="919" spans="1:31" ht="15.75" customHeight="1">
      <c r="A919" s="176"/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77"/>
      <c r="V919" s="178"/>
      <c r="W919" s="179"/>
      <c r="X919" s="179"/>
      <c r="Y919" s="179"/>
      <c r="Z919" s="179"/>
      <c r="AA919" s="179"/>
      <c r="AB919" s="179"/>
      <c r="AC919" s="179"/>
      <c r="AD919" s="179"/>
      <c r="AE919" s="179"/>
    </row>
    <row r="920" spans="1:31" ht="15.75" customHeight="1">
      <c r="A920" s="176"/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77"/>
      <c r="V920" s="178"/>
      <c r="W920" s="179"/>
      <c r="X920" s="179"/>
      <c r="Y920" s="179"/>
      <c r="Z920" s="179"/>
      <c r="AA920" s="179"/>
      <c r="AB920" s="179"/>
      <c r="AC920" s="179"/>
      <c r="AD920" s="179"/>
      <c r="AE920" s="179"/>
    </row>
    <row r="921" spans="1:31" ht="15.75" customHeight="1">
      <c r="A921" s="176"/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77"/>
      <c r="V921" s="178"/>
      <c r="W921" s="179"/>
      <c r="X921" s="179"/>
      <c r="Y921" s="179"/>
      <c r="Z921" s="179"/>
      <c r="AA921" s="179"/>
      <c r="AB921" s="179"/>
      <c r="AC921" s="179"/>
      <c r="AD921" s="179"/>
      <c r="AE921" s="179"/>
    </row>
    <row r="922" spans="1:31" ht="15.75" customHeight="1">
      <c r="A922" s="176"/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77"/>
      <c r="V922" s="178"/>
      <c r="W922" s="179"/>
      <c r="X922" s="179"/>
      <c r="Y922" s="179"/>
      <c r="Z922" s="179"/>
      <c r="AA922" s="179"/>
      <c r="AB922" s="179"/>
      <c r="AC922" s="179"/>
      <c r="AD922" s="179"/>
      <c r="AE922" s="179"/>
    </row>
    <row r="923" spans="1:31" ht="15.75" customHeight="1">
      <c r="A923" s="176"/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77"/>
      <c r="V923" s="178"/>
      <c r="W923" s="179"/>
      <c r="X923" s="179"/>
      <c r="Y923" s="179"/>
      <c r="Z923" s="179"/>
      <c r="AA923" s="179"/>
      <c r="AB923" s="179"/>
      <c r="AC923" s="179"/>
      <c r="AD923" s="179"/>
      <c r="AE923" s="179"/>
    </row>
    <row r="924" spans="1:31" ht="15.75" customHeight="1">
      <c r="A924" s="176"/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77"/>
      <c r="V924" s="178"/>
      <c r="W924" s="179"/>
      <c r="X924" s="179"/>
      <c r="Y924" s="179"/>
      <c r="Z924" s="179"/>
      <c r="AA924" s="179"/>
      <c r="AB924" s="179"/>
      <c r="AC924" s="179"/>
      <c r="AD924" s="179"/>
      <c r="AE924" s="179"/>
    </row>
    <row r="925" spans="1:31" ht="15.75" customHeight="1">
      <c r="A925" s="176"/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77"/>
      <c r="V925" s="178"/>
      <c r="W925" s="179"/>
      <c r="X925" s="179"/>
      <c r="Y925" s="179"/>
      <c r="Z925" s="179"/>
      <c r="AA925" s="179"/>
      <c r="AB925" s="179"/>
      <c r="AC925" s="179"/>
      <c r="AD925" s="179"/>
      <c r="AE925" s="179"/>
    </row>
    <row r="926" spans="1:31" ht="15.75" customHeight="1">
      <c r="A926" s="176"/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77"/>
      <c r="V926" s="178"/>
      <c r="W926" s="179"/>
      <c r="X926" s="179"/>
      <c r="Y926" s="179"/>
      <c r="Z926" s="179"/>
      <c r="AA926" s="179"/>
      <c r="AB926" s="179"/>
      <c r="AC926" s="179"/>
      <c r="AD926" s="179"/>
      <c r="AE926" s="179"/>
    </row>
    <row r="927" spans="1:31" ht="15.75" customHeight="1">
      <c r="A927" s="176"/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77"/>
      <c r="V927" s="178"/>
      <c r="W927" s="179"/>
      <c r="X927" s="179"/>
      <c r="Y927" s="179"/>
      <c r="Z927" s="179"/>
      <c r="AA927" s="179"/>
      <c r="AB927" s="179"/>
      <c r="AC927" s="179"/>
      <c r="AD927" s="179"/>
      <c r="AE927" s="179"/>
    </row>
    <row r="928" spans="1:31" ht="15.75" customHeight="1">
      <c r="A928" s="176"/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77"/>
      <c r="V928" s="178"/>
      <c r="W928" s="179"/>
      <c r="X928" s="179"/>
      <c r="Y928" s="179"/>
      <c r="Z928" s="179"/>
      <c r="AA928" s="179"/>
      <c r="AB928" s="179"/>
      <c r="AC928" s="179"/>
      <c r="AD928" s="179"/>
      <c r="AE928" s="179"/>
    </row>
    <row r="929" spans="1:31" ht="15.75" customHeight="1">
      <c r="A929" s="176"/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77"/>
      <c r="V929" s="178"/>
      <c r="W929" s="179"/>
      <c r="X929" s="179"/>
      <c r="Y929" s="179"/>
      <c r="Z929" s="179"/>
      <c r="AA929" s="179"/>
      <c r="AB929" s="179"/>
      <c r="AC929" s="179"/>
      <c r="AD929" s="179"/>
      <c r="AE929" s="179"/>
    </row>
    <row r="930" spans="1:31" ht="15.75" customHeight="1">
      <c r="A930" s="176"/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77"/>
      <c r="V930" s="178"/>
      <c r="W930" s="179"/>
      <c r="X930" s="179"/>
      <c r="Y930" s="179"/>
      <c r="Z930" s="179"/>
      <c r="AA930" s="179"/>
      <c r="AB930" s="179"/>
      <c r="AC930" s="179"/>
      <c r="AD930" s="179"/>
      <c r="AE930" s="179"/>
    </row>
    <row r="931" spans="1:31" ht="15.75" customHeight="1">
      <c r="A931" s="176"/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77"/>
      <c r="V931" s="178"/>
      <c r="W931" s="179"/>
      <c r="X931" s="179"/>
      <c r="Y931" s="179"/>
      <c r="Z931" s="179"/>
      <c r="AA931" s="179"/>
      <c r="AB931" s="179"/>
      <c r="AC931" s="179"/>
      <c r="AD931" s="179"/>
      <c r="AE931" s="179"/>
    </row>
    <row r="932" spans="1:31" ht="15.75" customHeight="1">
      <c r="A932" s="176"/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77"/>
      <c r="V932" s="178"/>
      <c r="W932" s="179"/>
      <c r="X932" s="179"/>
      <c r="Y932" s="179"/>
      <c r="Z932" s="179"/>
      <c r="AA932" s="179"/>
      <c r="AB932" s="179"/>
      <c r="AC932" s="179"/>
      <c r="AD932" s="179"/>
      <c r="AE932" s="179"/>
    </row>
    <row r="933" spans="1:31" ht="15.75" customHeight="1">
      <c r="A933" s="176"/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77"/>
      <c r="V933" s="178"/>
      <c r="W933" s="179"/>
      <c r="X933" s="179"/>
      <c r="Y933" s="179"/>
      <c r="Z933" s="179"/>
      <c r="AA933" s="179"/>
      <c r="AB933" s="179"/>
      <c r="AC933" s="179"/>
      <c r="AD933" s="179"/>
      <c r="AE933" s="179"/>
    </row>
    <row r="934" spans="1:31" ht="15.75" customHeight="1">
      <c r="A934" s="176"/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77"/>
      <c r="V934" s="178"/>
      <c r="W934" s="179"/>
      <c r="X934" s="179"/>
      <c r="Y934" s="179"/>
      <c r="Z934" s="179"/>
      <c r="AA934" s="179"/>
      <c r="AB934" s="179"/>
      <c r="AC934" s="179"/>
      <c r="AD934" s="179"/>
      <c r="AE934" s="179"/>
    </row>
    <row r="935" spans="1:31" ht="15.75" customHeight="1">
      <c r="A935" s="176"/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77"/>
      <c r="V935" s="178"/>
      <c r="W935" s="179"/>
      <c r="X935" s="179"/>
      <c r="Y935" s="179"/>
      <c r="Z935" s="179"/>
      <c r="AA935" s="179"/>
      <c r="AB935" s="179"/>
      <c r="AC935" s="179"/>
      <c r="AD935" s="179"/>
      <c r="AE935" s="179"/>
    </row>
    <row r="936" spans="1:31" ht="15.75" customHeight="1">
      <c r="A936" s="176"/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77"/>
      <c r="V936" s="178"/>
      <c r="W936" s="179"/>
      <c r="X936" s="179"/>
      <c r="Y936" s="179"/>
      <c r="Z936" s="179"/>
      <c r="AA936" s="179"/>
      <c r="AB936" s="179"/>
      <c r="AC936" s="179"/>
      <c r="AD936" s="179"/>
      <c r="AE936" s="179"/>
    </row>
    <row r="937" spans="1:31" ht="15.75" customHeight="1">
      <c r="A937" s="176"/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77"/>
      <c r="V937" s="178"/>
      <c r="W937" s="179"/>
      <c r="X937" s="179"/>
      <c r="Y937" s="179"/>
      <c r="Z937" s="179"/>
      <c r="AA937" s="179"/>
      <c r="AB937" s="179"/>
      <c r="AC937" s="179"/>
      <c r="AD937" s="179"/>
      <c r="AE937" s="179"/>
    </row>
    <row r="938" spans="1:31" ht="15.75" customHeight="1">
      <c r="A938" s="176"/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77"/>
      <c r="V938" s="178"/>
      <c r="W938" s="179"/>
      <c r="X938" s="179"/>
      <c r="Y938" s="179"/>
      <c r="Z938" s="179"/>
      <c r="AA938" s="179"/>
      <c r="AB938" s="179"/>
      <c r="AC938" s="179"/>
      <c r="AD938" s="179"/>
      <c r="AE938" s="179"/>
    </row>
    <row r="939" spans="1:31" ht="15.75" customHeight="1">
      <c r="A939" s="176"/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77"/>
      <c r="V939" s="178"/>
      <c r="W939" s="179"/>
      <c r="X939" s="179"/>
      <c r="Y939" s="179"/>
      <c r="Z939" s="179"/>
      <c r="AA939" s="179"/>
      <c r="AB939" s="179"/>
      <c r="AC939" s="179"/>
      <c r="AD939" s="179"/>
      <c r="AE939" s="179"/>
    </row>
    <row r="940" spans="1:31" ht="15.75" customHeight="1">
      <c r="A940" s="176"/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77"/>
      <c r="V940" s="178"/>
      <c r="W940" s="179"/>
      <c r="X940" s="179"/>
      <c r="Y940" s="179"/>
      <c r="Z940" s="179"/>
      <c r="AA940" s="179"/>
      <c r="AB940" s="179"/>
      <c r="AC940" s="179"/>
      <c r="AD940" s="179"/>
      <c r="AE940" s="179"/>
    </row>
    <row r="941" spans="1:31" ht="15.75" customHeight="1">
      <c r="A941" s="176"/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77"/>
      <c r="V941" s="178"/>
      <c r="W941" s="179"/>
      <c r="X941" s="179"/>
      <c r="Y941" s="179"/>
      <c r="Z941" s="179"/>
      <c r="AA941" s="179"/>
      <c r="AB941" s="179"/>
      <c r="AC941" s="179"/>
      <c r="AD941" s="179"/>
      <c r="AE941" s="179"/>
    </row>
    <row r="942" spans="1:31" ht="15.75" customHeight="1">
      <c r="A942" s="176"/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77"/>
      <c r="V942" s="178"/>
      <c r="W942" s="179"/>
      <c r="X942" s="179"/>
      <c r="Y942" s="179"/>
      <c r="Z942" s="179"/>
      <c r="AA942" s="179"/>
      <c r="AB942" s="179"/>
      <c r="AC942" s="179"/>
      <c r="AD942" s="179"/>
      <c r="AE942" s="179"/>
    </row>
    <row r="943" spans="1:31" ht="15.75" customHeight="1">
      <c r="A943" s="176"/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77"/>
      <c r="V943" s="178"/>
      <c r="W943" s="179"/>
      <c r="X943" s="179"/>
      <c r="Y943" s="179"/>
      <c r="Z943" s="179"/>
      <c r="AA943" s="179"/>
      <c r="AB943" s="179"/>
      <c r="AC943" s="179"/>
      <c r="AD943" s="179"/>
      <c r="AE943" s="179"/>
    </row>
    <row r="944" spans="1:31" ht="15.75" customHeight="1">
      <c r="A944" s="176"/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77"/>
      <c r="V944" s="178"/>
      <c r="W944" s="179"/>
      <c r="X944" s="179"/>
      <c r="Y944" s="179"/>
      <c r="Z944" s="179"/>
      <c r="AA944" s="179"/>
      <c r="AB944" s="179"/>
      <c r="AC944" s="179"/>
      <c r="AD944" s="179"/>
      <c r="AE944" s="179"/>
    </row>
    <row r="945" spans="1:31" ht="15.75" customHeight="1">
      <c r="A945" s="176"/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77"/>
      <c r="V945" s="178"/>
      <c r="W945" s="179"/>
      <c r="X945" s="179"/>
      <c r="Y945" s="179"/>
      <c r="Z945" s="179"/>
      <c r="AA945" s="179"/>
      <c r="AB945" s="179"/>
      <c r="AC945" s="179"/>
      <c r="AD945" s="179"/>
      <c r="AE945" s="179"/>
    </row>
    <row r="946" spans="1:31" ht="15.75" customHeight="1">
      <c r="A946" s="176"/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77"/>
      <c r="V946" s="178"/>
      <c r="W946" s="179"/>
      <c r="X946" s="179"/>
      <c r="Y946" s="179"/>
      <c r="Z946" s="179"/>
      <c r="AA946" s="179"/>
      <c r="AB946" s="179"/>
      <c r="AC946" s="179"/>
      <c r="AD946" s="179"/>
      <c r="AE946" s="179"/>
    </row>
    <row r="947" spans="1:31" ht="15.75" customHeight="1">
      <c r="A947" s="176"/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77"/>
      <c r="V947" s="178"/>
      <c r="W947" s="179"/>
      <c r="X947" s="179"/>
      <c r="Y947" s="179"/>
      <c r="Z947" s="179"/>
      <c r="AA947" s="179"/>
      <c r="AB947" s="179"/>
      <c r="AC947" s="179"/>
      <c r="AD947" s="179"/>
      <c r="AE947" s="179"/>
    </row>
    <row r="948" spans="1:31" ht="15.75" customHeight="1">
      <c r="A948" s="176"/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77"/>
      <c r="V948" s="178"/>
      <c r="W948" s="179"/>
      <c r="X948" s="179"/>
      <c r="Y948" s="179"/>
      <c r="Z948" s="179"/>
      <c r="AA948" s="179"/>
      <c r="AB948" s="179"/>
      <c r="AC948" s="179"/>
      <c r="AD948" s="179"/>
      <c r="AE948" s="179"/>
    </row>
    <row r="949" spans="1:31" ht="15.75" customHeight="1">
      <c r="A949" s="176"/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77"/>
      <c r="V949" s="178"/>
      <c r="W949" s="179"/>
      <c r="X949" s="179"/>
      <c r="Y949" s="179"/>
      <c r="Z949" s="179"/>
      <c r="AA949" s="179"/>
      <c r="AB949" s="179"/>
      <c r="AC949" s="179"/>
      <c r="AD949" s="179"/>
      <c r="AE949" s="179"/>
    </row>
    <row r="950" spans="1:31" ht="15.75" customHeight="1">
      <c r="A950" s="176"/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77"/>
      <c r="V950" s="178"/>
      <c r="W950" s="179"/>
      <c r="X950" s="179"/>
      <c r="Y950" s="179"/>
      <c r="Z950" s="179"/>
      <c r="AA950" s="179"/>
      <c r="AB950" s="179"/>
      <c r="AC950" s="179"/>
      <c r="AD950" s="179"/>
      <c r="AE950" s="179"/>
    </row>
    <row r="951" spans="1:31" ht="15.75" customHeight="1">
      <c r="A951" s="176"/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77"/>
      <c r="V951" s="178"/>
      <c r="W951" s="179"/>
      <c r="X951" s="179"/>
      <c r="Y951" s="179"/>
      <c r="Z951" s="179"/>
      <c r="AA951" s="179"/>
      <c r="AB951" s="179"/>
      <c r="AC951" s="179"/>
      <c r="AD951" s="179"/>
      <c r="AE951" s="179"/>
    </row>
    <row r="952" spans="1:31" ht="15.75" customHeight="1">
      <c r="A952" s="176"/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77"/>
      <c r="V952" s="178"/>
      <c r="W952" s="179"/>
      <c r="X952" s="179"/>
      <c r="Y952" s="179"/>
      <c r="Z952" s="179"/>
      <c r="AA952" s="179"/>
      <c r="AB952" s="179"/>
      <c r="AC952" s="179"/>
      <c r="AD952" s="179"/>
      <c r="AE952" s="179"/>
    </row>
    <row r="953" spans="1:31" ht="15.75" customHeight="1">
      <c r="A953" s="176"/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77"/>
      <c r="V953" s="178"/>
      <c r="W953" s="179"/>
      <c r="X953" s="179"/>
      <c r="Y953" s="179"/>
      <c r="Z953" s="179"/>
      <c r="AA953" s="179"/>
      <c r="AB953" s="179"/>
      <c r="AC953" s="179"/>
      <c r="AD953" s="179"/>
      <c r="AE953" s="179"/>
    </row>
    <row r="954" spans="1:31" ht="15.75" customHeight="1">
      <c r="A954" s="176"/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77"/>
      <c r="V954" s="178"/>
      <c r="W954" s="179"/>
      <c r="X954" s="179"/>
      <c r="Y954" s="179"/>
      <c r="Z954" s="179"/>
      <c r="AA954" s="179"/>
      <c r="AB954" s="179"/>
      <c r="AC954" s="179"/>
      <c r="AD954" s="179"/>
      <c r="AE954" s="179"/>
    </row>
    <row r="955" spans="1:31" ht="15.75" customHeight="1">
      <c r="A955" s="176"/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77"/>
      <c r="V955" s="178"/>
      <c r="W955" s="179"/>
      <c r="X955" s="179"/>
      <c r="Y955" s="179"/>
      <c r="Z955" s="179"/>
      <c r="AA955" s="179"/>
      <c r="AB955" s="179"/>
      <c r="AC955" s="179"/>
      <c r="AD955" s="179"/>
      <c r="AE955" s="179"/>
    </row>
    <row r="956" spans="1:31" ht="15.75" customHeight="1">
      <c r="A956" s="176"/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77"/>
      <c r="V956" s="178"/>
      <c r="W956" s="179"/>
      <c r="X956" s="179"/>
      <c r="Y956" s="179"/>
      <c r="Z956" s="179"/>
      <c r="AA956" s="179"/>
      <c r="AB956" s="179"/>
      <c r="AC956" s="179"/>
      <c r="AD956" s="179"/>
      <c r="AE956" s="179"/>
    </row>
    <row r="957" spans="1:31" ht="15.75" customHeight="1">
      <c r="A957" s="176"/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77"/>
      <c r="V957" s="178"/>
      <c r="W957" s="179"/>
      <c r="X957" s="179"/>
      <c r="Y957" s="179"/>
      <c r="Z957" s="179"/>
      <c r="AA957" s="179"/>
      <c r="AB957" s="179"/>
      <c r="AC957" s="179"/>
      <c r="AD957" s="179"/>
      <c r="AE957" s="179"/>
    </row>
    <row r="958" spans="1:31" ht="15.75" customHeight="1">
      <c r="A958" s="176"/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77"/>
      <c r="V958" s="178"/>
      <c r="W958" s="179"/>
      <c r="X958" s="179"/>
      <c r="Y958" s="179"/>
      <c r="Z958" s="179"/>
      <c r="AA958" s="179"/>
      <c r="AB958" s="179"/>
      <c r="AC958" s="179"/>
      <c r="AD958" s="179"/>
      <c r="AE958" s="179"/>
    </row>
    <row r="959" spans="1:31" ht="15.75" customHeight="1">
      <c r="A959" s="176"/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77"/>
      <c r="V959" s="178"/>
      <c r="W959" s="179"/>
      <c r="X959" s="179"/>
      <c r="Y959" s="179"/>
      <c r="Z959" s="179"/>
      <c r="AA959" s="179"/>
      <c r="AB959" s="179"/>
      <c r="AC959" s="179"/>
      <c r="AD959" s="179"/>
      <c r="AE959" s="179"/>
    </row>
    <row r="960" spans="1:31" ht="15.75" customHeight="1">
      <c r="A960" s="176"/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77"/>
      <c r="V960" s="178"/>
      <c r="W960" s="179"/>
      <c r="X960" s="179"/>
      <c r="Y960" s="179"/>
      <c r="Z960" s="179"/>
      <c r="AA960" s="179"/>
      <c r="AB960" s="179"/>
      <c r="AC960" s="179"/>
      <c r="AD960" s="179"/>
      <c r="AE960" s="179"/>
    </row>
    <row r="961" spans="1:31" ht="15.75" customHeight="1">
      <c r="A961" s="176"/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77"/>
      <c r="V961" s="178"/>
      <c r="W961" s="179"/>
      <c r="X961" s="179"/>
      <c r="Y961" s="179"/>
      <c r="Z961" s="179"/>
      <c r="AA961" s="179"/>
      <c r="AB961" s="179"/>
      <c r="AC961" s="179"/>
      <c r="AD961" s="179"/>
      <c r="AE961" s="179"/>
    </row>
    <row r="962" spans="1:31" ht="15.75" customHeight="1">
      <c r="A962" s="176"/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77"/>
      <c r="V962" s="178"/>
      <c r="W962" s="179"/>
      <c r="X962" s="179"/>
      <c r="Y962" s="179"/>
      <c r="Z962" s="179"/>
      <c r="AA962" s="179"/>
      <c r="AB962" s="179"/>
      <c r="AC962" s="179"/>
      <c r="AD962" s="179"/>
      <c r="AE962" s="179"/>
    </row>
    <row r="963" spans="1:31" ht="15.75" customHeight="1">
      <c r="A963" s="176"/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77"/>
      <c r="V963" s="178"/>
      <c r="W963" s="179"/>
      <c r="X963" s="179"/>
      <c r="Y963" s="179"/>
      <c r="Z963" s="179"/>
      <c r="AA963" s="179"/>
      <c r="AB963" s="179"/>
      <c r="AC963" s="179"/>
      <c r="AD963" s="179"/>
      <c r="AE963" s="179"/>
    </row>
    <row r="964" spans="1:31" ht="15.75" customHeight="1">
      <c r="A964" s="176"/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77"/>
      <c r="V964" s="178"/>
      <c r="W964" s="179"/>
      <c r="X964" s="179"/>
      <c r="Y964" s="179"/>
      <c r="Z964" s="179"/>
      <c r="AA964" s="179"/>
      <c r="AB964" s="179"/>
      <c r="AC964" s="179"/>
      <c r="AD964" s="179"/>
      <c r="AE964" s="179"/>
    </row>
    <row r="965" spans="1:31" ht="15.75" customHeight="1">
      <c r="A965" s="176"/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77"/>
      <c r="V965" s="178"/>
      <c r="W965" s="179"/>
      <c r="X965" s="179"/>
      <c r="Y965" s="179"/>
      <c r="Z965" s="179"/>
      <c r="AA965" s="179"/>
      <c r="AB965" s="179"/>
      <c r="AC965" s="179"/>
      <c r="AD965" s="179"/>
      <c r="AE965" s="179"/>
    </row>
    <row r="966" spans="1:31" ht="15.75" customHeight="1">
      <c r="A966" s="176"/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77"/>
      <c r="V966" s="178"/>
      <c r="W966" s="179"/>
      <c r="X966" s="179"/>
      <c r="Y966" s="179"/>
      <c r="Z966" s="179"/>
      <c r="AA966" s="179"/>
      <c r="AB966" s="179"/>
      <c r="AC966" s="179"/>
      <c r="AD966" s="179"/>
      <c r="AE966" s="179"/>
    </row>
    <row r="967" spans="1:31" ht="15.75" customHeight="1">
      <c r="A967" s="176"/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77"/>
      <c r="V967" s="178"/>
      <c r="W967" s="179"/>
      <c r="X967" s="179"/>
      <c r="Y967" s="179"/>
      <c r="Z967" s="179"/>
      <c r="AA967" s="179"/>
      <c r="AB967" s="179"/>
      <c r="AC967" s="179"/>
      <c r="AD967" s="179"/>
      <c r="AE967" s="179"/>
    </row>
    <row r="968" spans="1:31" ht="15.75" customHeight="1">
      <c r="A968" s="176"/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77"/>
      <c r="V968" s="178"/>
      <c r="W968" s="179"/>
      <c r="X968" s="179"/>
      <c r="Y968" s="179"/>
      <c r="Z968" s="179"/>
      <c r="AA968" s="179"/>
      <c r="AB968" s="179"/>
      <c r="AC968" s="179"/>
      <c r="AD968" s="179"/>
      <c r="AE968" s="179"/>
    </row>
    <row r="969" spans="1:31" ht="15.75" customHeight="1">
      <c r="A969" s="176"/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77"/>
      <c r="V969" s="178"/>
      <c r="W969" s="179"/>
      <c r="X969" s="179"/>
      <c r="Y969" s="179"/>
      <c r="Z969" s="179"/>
      <c r="AA969" s="179"/>
      <c r="AB969" s="179"/>
      <c r="AC969" s="179"/>
      <c r="AD969" s="179"/>
      <c r="AE969" s="179"/>
    </row>
    <row r="970" spans="1:31" ht="15.75" customHeight="1">
      <c r="A970" s="176"/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77"/>
      <c r="V970" s="178"/>
      <c r="W970" s="179"/>
      <c r="X970" s="179"/>
      <c r="Y970" s="179"/>
      <c r="Z970" s="179"/>
      <c r="AA970" s="179"/>
      <c r="AB970" s="179"/>
      <c r="AC970" s="179"/>
      <c r="AD970" s="179"/>
      <c r="AE970" s="179"/>
    </row>
    <row r="971" spans="1:31" ht="15.75" customHeight="1">
      <c r="A971" s="176"/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77"/>
      <c r="V971" s="178"/>
      <c r="W971" s="179"/>
      <c r="X971" s="179"/>
      <c r="Y971" s="179"/>
      <c r="Z971" s="179"/>
      <c r="AA971" s="179"/>
      <c r="AB971" s="179"/>
      <c r="AC971" s="179"/>
      <c r="AD971" s="179"/>
      <c r="AE971" s="179"/>
    </row>
    <row r="972" spans="1:31" ht="15.75" customHeight="1">
      <c r="A972" s="176"/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77"/>
      <c r="V972" s="178"/>
      <c r="W972" s="179"/>
      <c r="X972" s="179"/>
      <c r="Y972" s="179"/>
      <c r="Z972" s="179"/>
      <c r="AA972" s="179"/>
      <c r="AB972" s="179"/>
      <c r="AC972" s="179"/>
      <c r="AD972" s="179"/>
      <c r="AE972" s="179"/>
    </row>
    <row r="973" spans="1:31" ht="15.75" customHeight="1">
      <c r="A973" s="176"/>
      <c r="B973" s="128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77"/>
      <c r="V973" s="178"/>
      <c r="W973" s="179"/>
      <c r="X973" s="179"/>
      <c r="Y973" s="179"/>
      <c r="Z973" s="179"/>
      <c r="AA973" s="179"/>
      <c r="AB973" s="179"/>
      <c r="AC973" s="179"/>
      <c r="AD973" s="179"/>
      <c r="AE973" s="179"/>
    </row>
    <row r="974" spans="1:31" ht="15.75" customHeight="1">
      <c r="A974" s="176"/>
      <c r="B974" s="128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77"/>
      <c r="V974" s="178"/>
      <c r="W974" s="179"/>
      <c r="X974" s="179"/>
      <c r="Y974" s="179"/>
      <c r="Z974" s="179"/>
      <c r="AA974" s="179"/>
      <c r="AB974" s="179"/>
      <c r="AC974" s="179"/>
      <c r="AD974" s="179"/>
      <c r="AE974" s="179"/>
    </row>
    <row r="975" spans="1:31" ht="15.75" customHeight="1">
      <c r="A975" s="176"/>
      <c r="B975" s="128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77"/>
      <c r="V975" s="178"/>
      <c r="W975" s="179"/>
      <c r="X975" s="179"/>
      <c r="Y975" s="179"/>
      <c r="Z975" s="179"/>
      <c r="AA975" s="179"/>
      <c r="AB975" s="179"/>
      <c r="AC975" s="179"/>
      <c r="AD975" s="179"/>
      <c r="AE975" s="179"/>
    </row>
    <row r="976" spans="1:31" ht="15.75" customHeight="1">
      <c r="A976" s="176"/>
      <c r="B976" s="128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77"/>
      <c r="V976" s="178"/>
      <c r="W976" s="179"/>
      <c r="X976" s="179"/>
      <c r="Y976" s="179"/>
      <c r="Z976" s="179"/>
      <c r="AA976" s="179"/>
      <c r="AB976" s="179"/>
      <c r="AC976" s="179"/>
      <c r="AD976" s="179"/>
      <c r="AE976" s="179"/>
    </row>
    <row r="977" spans="1:31" ht="15.75" customHeight="1">
      <c r="A977" s="176"/>
      <c r="B977" s="128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77"/>
      <c r="V977" s="178"/>
      <c r="W977" s="179"/>
      <c r="X977" s="179"/>
      <c r="Y977" s="179"/>
      <c r="Z977" s="179"/>
      <c r="AA977" s="179"/>
      <c r="AB977" s="179"/>
      <c r="AC977" s="179"/>
      <c r="AD977" s="179"/>
      <c r="AE977" s="179"/>
    </row>
    <row r="978" spans="1:31" ht="15.75" customHeight="1">
      <c r="A978" s="176"/>
      <c r="B978" s="128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77"/>
      <c r="V978" s="178"/>
      <c r="W978" s="179"/>
      <c r="X978" s="179"/>
      <c r="Y978" s="179"/>
      <c r="Z978" s="179"/>
      <c r="AA978" s="179"/>
      <c r="AB978" s="179"/>
      <c r="AC978" s="179"/>
      <c r="AD978" s="179"/>
      <c r="AE978" s="179"/>
    </row>
    <row r="979" spans="1:31" ht="15.75" customHeight="1">
      <c r="A979" s="176"/>
      <c r="B979" s="128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77"/>
      <c r="V979" s="178"/>
      <c r="W979" s="179"/>
      <c r="X979" s="179"/>
      <c r="Y979" s="179"/>
      <c r="Z979" s="179"/>
      <c r="AA979" s="179"/>
      <c r="AB979" s="179"/>
      <c r="AC979" s="179"/>
      <c r="AD979" s="179"/>
      <c r="AE979" s="179"/>
    </row>
    <row r="980" spans="1:31" ht="15.75" customHeight="1">
      <c r="A980" s="176"/>
      <c r="B980" s="128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77"/>
      <c r="V980" s="178"/>
      <c r="W980" s="179"/>
      <c r="X980" s="179"/>
      <c r="Y980" s="179"/>
      <c r="Z980" s="179"/>
      <c r="AA980" s="179"/>
      <c r="AB980" s="179"/>
      <c r="AC980" s="179"/>
      <c r="AD980" s="179"/>
      <c r="AE980" s="179"/>
    </row>
    <row r="981" spans="1:31" ht="15.75" customHeight="1">
      <c r="A981" s="176"/>
      <c r="B981" s="128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77"/>
      <c r="V981" s="178"/>
      <c r="W981" s="179"/>
      <c r="X981" s="179"/>
      <c r="Y981" s="179"/>
      <c r="Z981" s="179"/>
      <c r="AA981" s="179"/>
      <c r="AB981" s="179"/>
      <c r="AC981" s="179"/>
      <c r="AD981" s="179"/>
      <c r="AE981" s="179"/>
    </row>
    <row r="982" spans="1:31" ht="15.75" customHeight="1">
      <c r="A982" s="176"/>
      <c r="B982" s="128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77"/>
      <c r="V982" s="178"/>
      <c r="W982" s="179"/>
      <c r="X982" s="179"/>
      <c r="Y982" s="179"/>
      <c r="Z982" s="179"/>
      <c r="AA982" s="179"/>
      <c r="AB982" s="179"/>
      <c r="AC982" s="179"/>
      <c r="AD982" s="179"/>
      <c r="AE982" s="179"/>
    </row>
    <row r="983" spans="1:31" ht="15.75" customHeight="1">
      <c r="A983" s="176"/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77"/>
      <c r="V983" s="178"/>
      <c r="W983" s="179"/>
      <c r="X983" s="179"/>
      <c r="Y983" s="179"/>
      <c r="Z983" s="179"/>
      <c r="AA983" s="179"/>
      <c r="AB983" s="179"/>
      <c r="AC983" s="179"/>
      <c r="AD983" s="179"/>
      <c r="AE983" s="179"/>
    </row>
    <row r="984" spans="1:31" ht="15.75" customHeight="1">
      <c r="A984" s="176"/>
      <c r="B984" s="128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77"/>
      <c r="V984" s="178"/>
      <c r="W984" s="179"/>
      <c r="X984" s="179"/>
      <c r="Y984" s="179"/>
      <c r="Z984" s="179"/>
      <c r="AA984" s="179"/>
      <c r="AB984" s="179"/>
      <c r="AC984" s="179"/>
      <c r="AD984" s="179"/>
      <c r="AE984" s="179"/>
    </row>
    <row r="985" spans="1:31" ht="15.75" customHeight="1">
      <c r="A985" s="176"/>
      <c r="B985" s="128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77"/>
      <c r="V985" s="178"/>
      <c r="W985" s="179"/>
      <c r="X985" s="179"/>
      <c r="Y985" s="179"/>
      <c r="Z985" s="179"/>
      <c r="AA985" s="179"/>
      <c r="AB985" s="179"/>
      <c r="AC985" s="179"/>
      <c r="AD985" s="179"/>
      <c r="AE985" s="179"/>
    </row>
    <row r="986" spans="1:31" ht="15.75" customHeight="1">
      <c r="A986" s="176"/>
      <c r="B986" s="128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77"/>
      <c r="V986" s="178"/>
      <c r="W986" s="179"/>
      <c r="X986" s="179"/>
      <c r="Y986" s="179"/>
      <c r="Z986" s="179"/>
      <c r="AA986" s="179"/>
      <c r="AB986" s="179"/>
      <c r="AC986" s="179"/>
      <c r="AD986" s="179"/>
      <c r="AE986" s="179"/>
    </row>
    <row r="987" spans="1:31" ht="15.75" customHeight="1">
      <c r="A987" s="176"/>
      <c r="B987" s="128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77"/>
      <c r="V987" s="178"/>
      <c r="W987" s="179"/>
      <c r="X987" s="179"/>
      <c r="Y987" s="179"/>
      <c r="Z987" s="179"/>
      <c r="AA987" s="179"/>
      <c r="AB987" s="179"/>
      <c r="AC987" s="179"/>
      <c r="AD987" s="179"/>
      <c r="AE987" s="179"/>
    </row>
    <row r="988" spans="1:31" ht="15.75" customHeight="1">
      <c r="A988" s="176"/>
      <c r="B988" s="128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77"/>
      <c r="V988" s="178"/>
      <c r="W988" s="179"/>
      <c r="X988" s="179"/>
      <c r="Y988" s="179"/>
      <c r="Z988" s="179"/>
      <c r="AA988" s="179"/>
      <c r="AB988" s="179"/>
      <c r="AC988" s="179"/>
      <c r="AD988" s="179"/>
      <c r="AE988" s="179"/>
    </row>
    <row r="989" spans="1:31" ht="15.75" customHeight="1">
      <c r="A989" s="176"/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77"/>
      <c r="V989" s="178"/>
      <c r="W989" s="179"/>
      <c r="X989" s="179"/>
      <c r="Y989" s="179"/>
      <c r="Z989" s="179"/>
      <c r="AA989" s="179"/>
      <c r="AB989" s="179"/>
      <c r="AC989" s="179"/>
      <c r="AD989" s="179"/>
      <c r="AE989" s="179"/>
    </row>
    <row r="990" spans="1:31" ht="15.75" customHeight="1">
      <c r="A990" s="176"/>
      <c r="B990" s="128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77"/>
      <c r="V990" s="178"/>
      <c r="W990" s="179"/>
      <c r="X990" s="179"/>
      <c r="Y990" s="179"/>
      <c r="Z990" s="179"/>
      <c r="AA990" s="179"/>
      <c r="AB990" s="179"/>
      <c r="AC990" s="179"/>
      <c r="AD990" s="179"/>
      <c r="AE990" s="179"/>
    </row>
    <row r="991" spans="1:31" ht="15.75" customHeight="1">
      <c r="A991" s="176"/>
      <c r="B991" s="128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77"/>
      <c r="V991" s="178"/>
      <c r="W991" s="179"/>
      <c r="X991" s="179"/>
      <c r="Y991" s="179"/>
      <c r="Z991" s="179"/>
      <c r="AA991" s="179"/>
      <c r="AB991" s="179"/>
      <c r="AC991" s="179"/>
      <c r="AD991" s="179"/>
      <c r="AE991" s="179"/>
    </row>
    <row r="992" spans="1:31" ht="15.75" customHeight="1">
      <c r="A992" s="176"/>
      <c r="B992" s="128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77"/>
      <c r="V992" s="178"/>
      <c r="W992" s="179"/>
      <c r="X992" s="179"/>
      <c r="Y992" s="179"/>
      <c r="Z992" s="179"/>
      <c r="AA992" s="179"/>
      <c r="AB992" s="179"/>
      <c r="AC992" s="179"/>
      <c r="AD992" s="179"/>
      <c r="AE992" s="179"/>
    </row>
    <row r="993" spans="1:31" ht="15.75" customHeight="1">
      <c r="A993" s="176"/>
      <c r="B993" s="128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77"/>
      <c r="V993" s="178"/>
      <c r="W993" s="179"/>
      <c r="X993" s="179"/>
      <c r="Y993" s="179"/>
      <c r="Z993" s="179"/>
      <c r="AA993" s="179"/>
      <c r="AB993" s="179"/>
      <c r="AC993" s="179"/>
      <c r="AD993" s="179"/>
      <c r="AE993" s="179"/>
    </row>
    <row r="994" spans="1:31" ht="15.75" customHeight="1">
      <c r="A994" s="176"/>
      <c r="B994" s="128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77"/>
      <c r="V994" s="178"/>
      <c r="W994" s="179"/>
      <c r="X994" s="179"/>
      <c r="Y994" s="179"/>
      <c r="Z994" s="179"/>
      <c r="AA994" s="179"/>
      <c r="AB994" s="179"/>
      <c r="AC994" s="179"/>
      <c r="AD994" s="179"/>
      <c r="AE994" s="179"/>
    </row>
    <row r="995" spans="1:31" ht="15.75" customHeight="1">
      <c r="A995" s="176"/>
      <c r="B995" s="128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77"/>
      <c r="V995" s="178"/>
      <c r="W995" s="179"/>
      <c r="X995" s="179"/>
      <c r="Y995" s="179"/>
      <c r="Z995" s="179"/>
      <c r="AA995" s="179"/>
      <c r="AB995" s="179"/>
      <c r="AC995" s="179"/>
      <c r="AD995" s="179"/>
      <c r="AE995" s="179"/>
    </row>
    <row r="996" spans="1:31" ht="15.75" customHeight="1">
      <c r="A996" s="176"/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77"/>
      <c r="V996" s="178"/>
      <c r="W996" s="179"/>
      <c r="X996" s="179"/>
      <c r="Y996" s="179"/>
      <c r="Z996" s="179"/>
      <c r="AA996" s="179"/>
      <c r="AB996" s="179"/>
      <c r="AC996" s="179"/>
      <c r="AD996" s="179"/>
      <c r="AE996" s="179"/>
    </row>
    <row r="997" spans="1:31" ht="15.75" customHeight="1">
      <c r="A997" s="176"/>
      <c r="B997" s="128"/>
      <c r="C997" s="128"/>
      <c r="D997" s="128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77"/>
      <c r="V997" s="178"/>
      <c r="W997" s="179"/>
      <c r="X997" s="179"/>
      <c r="Y997" s="179"/>
      <c r="Z997" s="179"/>
      <c r="AA997" s="179"/>
      <c r="AB997" s="179"/>
      <c r="AC997" s="179"/>
      <c r="AD997" s="179"/>
      <c r="AE997" s="179"/>
    </row>
    <row r="998" spans="1:31" ht="15.75" customHeight="1">
      <c r="A998" s="176"/>
      <c r="B998" s="128"/>
      <c r="C998" s="128"/>
      <c r="D998" s="128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77"/>
      <c r="V998" s="178"/>
      <c r="W998" s="179"/>
      <c r="X998" s="179"/>
      <c r="Y998" s="179"/>
      <c r="Z998" s="179"/>
      <c r="AA998" s="179"/>
      <c r="AB998" s="179"/>
      <c r="AC998" s="179"/>
      <c r="AD998" s="179"/>
      <c r="AE998" s="179"/>
    </row>
    <row r="999" spans="1:31" ht="15.75" customHeight="1">
      <c r="A999" s="176"/>
      <c r="B999" s="128"/>
      <c r="C999" s="128"/>
      <c r="D999" s="128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77"/>
      <c r="V999" s="178"/>
      <c r="W999" s="179"/>
      <c r="X999" s="179"/>
      <c r="Y999" s="179"/>
      <c r="Z999" s="179"/>
      <c r="AA999" s="179"/>
      <c r="AB999" s="179"/>
      <c r="AC999" s="179"/>
      <c r="AD999" s="179"/>
      <c r="AE999" s="179"/>
    </row>
    <row r="1000" spans="1:31" ht="15.75" customHeight="1">
      <c r="A1000" s="176"/>
      <c r="B1000" s="128"/>
      <c r="C1000" s="128"/>
      <c r="D1000" s="128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77"/>
      <c r="V1000" s="178"/>
      <c r="W1000" s="179"/>
      <c r="X1000" s="179"/>
      <c r="Y1000" s="179"/>
      <c r="Z1000" s="179"/>
      <c r="AA1000" s="179"/>
      <c r="AB1000" s="179"/>
      <c r="AC1000" s="179"/>
      <c r="AD1000" s="179"/>
      <c r="AE1000" s="179"/>
    </row>
  </sheetData>
  <mergeCells count="61">
    <mergeCell ref="A88:A89"/>
    <mergeCell ref="A114:T114"/>
    <mergeCell ref="U114:U116"/>
    <mergeCell ref="V114:V116"/>
    <mergeCell ref="V86:V88"/>
    <mergeCell ref="A87:K87"/>
    <mergeCell ref="L87:M87"/>
    <mergeCell ref="A86:T86"/>
    <mergeCell ref="U142:U144"/>
    <mergeCell ref="V142:V144"/>
    <mergeCell ref="W142:W144"/>
    <mergeCell ref="X142:X144"/>
    <mergeCell ref="A144:A145"/>
    <mergeCell ref="A143:K143"/>
    <mergeCell ref="L143:M143"/>
    <mergeCell ref="N143:O143"/>
    <mergeCell ref="P143:T143"/>
    <mergeCell ref="A115:K115"/>
    <mergeCell ref="A116:A117"/>
    <mergeCell ref="A142:T142"/>
    <mergeCell ref="V2:V4"/>
    <mergeCell ref="W2:W4"/>
    <mergeCell ref="X2:X4"/>
    <mergeCell ref="A3:K3"/>
    <mergeCell ref="L3:M3"/>
    <mergeCell ref="A4:A5"/>
    <mergeCell ref="N3:O3"/>
    <mergeCell ref="P3:T3"/>
    <mergeCell ref="A30:T30"/>
    <mergeCell ref="A2:T2"/>
    <mergeCell ref="U2:U4"/>
    <mergeCell ref="U30:U32"/>
    <mergeCell ref="V30:V32"/>
    <mergeCell ref="W30:W32"/>
    <mergeCell ref="X30:X32"/>
    <mergeCell ref="A32:A33"/>
    <mergeCell ref="A31:K31"/>
    <mergeCell ref="L31:M31"/>
    <mergeCell ref="N31:O31"/>
    <mergeCell ref="P31:T31"/>
    <mergeCell ref="A57:I57"/>
    <mergeCell ref="U58:U60"/>
    <mergeCell ref="V58:V60"/>
    <mergeCell ref="W58:W60"/>
    <mergeCell ref="X58:X60"/>
    <mergeCell ref="A60:A61"/>
    <mergeCell ref="A58:T58"/>
    <mergeCell ref="A59:K59"/>
    <mergeCell ref="L59:M59"/>
    <mergeCell ref="N59:O59"/>
    <mergeCell ref="P59:T59"/>
    <mergeCell ref="W86:W88"/>
    <mergeCell ref="X86:X88"/>
    <mergeCell ref="N87:O87"/>
    <mergeCell ref="P87:T87"/>
    <mergeCell ref="L115:M115"/>
    <mergeCell ref="N115:O115"/>
    <mergeCell ref="W114:W116"/>
    <mergeCell ref="X114:X116"/>
    <mergeCell ref="P115:T115"/>
    <mergeCell ref="U86:U88"/>
  </mergeCells>
  <pageMargins left="0.19" right="0.16" top="1.0629921259842521" bottom="0.54" header="0" footer="0"/>
  <pageSetup paperSize="9" orientation="landscape"/>
  <headerFooter>
    <oddHeader>&amp;C&amp;A</oddHeader>
    <oddFooter>&amp;CPage &amp;P</oddFooter>
  </headerFooter>
  <rowBreaks count="5" manualBreakCount="5">
    <brk id="112" man="1"/>
    <brk id="83" man="1"/>
    <brk id="55" man="1"/>
    <brk id="140" man="1"/>
    <brk id="3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11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12.5703125" defaultRowHeight="15" customHeight="1"/>
  <cols>
    <col min="1" max="1" width="5.7109375" customWidth="1"/>
    <col min="4" max="4" width="18.5703125" customWidth="1"/>
  </cols>
  <sheetData>
    <row r="1" spans="1:15" ht="15" customHeight="1">
      <c r="A1" s="738" t="s">
        <v>79</v>
      </c>
      <c r="B1" s="681"/>
      <c r="C1" s="681"/>
      <c r="D1" s="68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5" customHeight="1">
      <c r="A2" s="739" t="s">
        <v>80</v>
      </c>
      <c r="B2" s="681"/>
      <c r="C2" s="681"/>
      <c r="D2" s="68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2.7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ht="12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78.75">
      <c r="A5" s="183" t="s">
        <v>81</v>
      </c>
      <c r="B5" s="184" t="s">
        <v>82</v>
      </c>
      <c r="C5" s="184" t="s">
        <v>83</v>
      </c>
      <c r="D5" s="184" t="s">
        <v>84</v>
      </c>
      <c r="E5" s="184" t="s">
        <v>85</v>
      </c>
      <c r="F5" s="184" t="s">
        <v>86</v>
      </c>
      <c r="G5" s="184" t="s">
        <v>87</v>
      </c>
      <c r="H5" s="184" t="s">
        <v>88</v>
      </c>
      <c r="I5" s="184" t="s">
        <v>89</v>
      </c>
      <c r="J5" s="184" t="s">
        <v>90</v>
      </c>
      <c r="K5" s="184" t="s">
        <v>91</v>
      </c>
      <c r="L5" s="184" t="s">
        <v>92</v>
      </c>
      <c r="M5" s="184" t="s">
        <v>93</v>
      </c>
      <c r="N5" s="184" t="s">
        <v>94</v>
      </c>
      <c r="O5" s="184" t="s">
        <v>95</v>
      </c>
    </row>
    <row r="6" spans="1:15" ht="15" customHeight="1">
      <c r="A6" s="185">
        <v>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15" customHeight="1">
      <c r="A7" s="185">
        <v>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15" customHeight="1">
      <c r="A8" s="185">
        <v>3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ht="15" customHeight="1">
      <c r="A9" s="185">
        <v>4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15" ht="15" customHeight="1">
      <c r="A10" s="185">
        <v>5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 ht="15" customHeight="1">
      <c r="A11" s="185">
        <v>6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</sheetData>
  <mergeCells count="2">
    <mergeCell ref="A1:D1"/>
    <mergeCell ref="A2:D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F7F7F"/>
  </sheetPr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2.5703125" defaultRowHeight="15" customHeight="1"/>
  <cols>
    <col min="1" max="1" width="19.140625" customWidth="1"/>
    <col min="2" max="2" width="16.5703125" customWidth="1"/>
    <col min="3" max="3" width="14.85546875" customWidth="1"/>
    <col min="4" max="4" width="17.7109375" customWidth="1"/>
    <col min="5" max="5" width="13.140625" customWidth="1"/>
    <col min="6" max="6" width="16.42578125" customWidth="1"/>
    <col min="7" max="7" width="15.7109375" customWidth="1"/>
    <col min="8" max="8" width="18.7109375" customWidth="1"/>
    <col min="9" max="9" width="16" customWidth="1"/>
    <col min="10" max="10" width="16.140625" customWidth="1"/>
    <col min="11" max="11" width="21" customWidth="1"/>
    <col min="12" max="12" width="13.42578125" customWidth="1"/>
    <col min="13" max="13" width="12.28515625" customWidth="1"/>
    <col min="14" max="14" width="12.85546875" customWidth="1"/>
    <col min="15" max="15" width="12.42578125" customWidth="1"/>
    <col min="16" max="18" width="10.28515625" customWidth="1"/>
    <col min="19" max="26" width="14.42578125" customWidth="1"/>
  </cols>
  <sheetData>
    <row r="1" spans="1:26" ht="37.5" customHeight="1">
      <c r="A1" s="62" t="s">
        <v>96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5"/>
      <c r="M1" s="66"/>
      <c r="N1" s="69"/>
      <c r="O1" s="69"/>
      <c r="P1" s="69"/>
      <c r="Q1" s="69"/>
      <c r="R1" s="69"/>
      <c r="S1" s="70"/>
      <c r="T1" s="70"/>
      <c r="U1" s="70"/>
      <c r="V1" s="70"/>
      <c r="W1" s="70"/>
      <c r="X1" s="70"/>
      <c r="Y1" s="179"/>
      <c r="Z1" s="179"/>
    </row>
    <row r="2" spans="1:26" ht="30" customHeight="1">
      <c r="A2" s="721" t="s">
        <v>97</v>
      </c>
      <c r="B2" s="683"/>
      <c r="C2" s="683"/>
      <c r="D2" s="683"/>
      <c r="E2" s="683"/>
      <c r="F2" s="683"/>
      <c r="G2" s="683"/>
      <c r="H2" s="683"/>
      <c r="I2" s="683"/>
      <c r="J2" s="684"/>
      <c r="K2" s="740" t="s">
        <v>98</v>
      </c>
      <c r="L2" s="683"/>
      <c r="M2" s="684"/>
      <c r="N2" s="69"/>
      <c r="O2" s="69"/>
      <c r="P2" s="69"/>
      <c r="Q2" s="69"/>
      <c r="R2" s="69"/>
      <c r="S2" s="70"/>
      <c r="T2" s="70"/>
      <c r="U2" s="70"/>
      <c r="V2" s="70"/>
      <c r="W2" s="70"/>
      <c r="X2" s="70"/>
      <c r="Y2" s="179"/>
      <c r="Z2" s="179"/>
    </row>
    <row r="3" spans="1:26" ht="58.5" customHeight="1">
      <c r="A3" s="732" t="s">
        <v>22</v>
      </c>
      <c r="B3" s="72" t="s">
        <v>73</v>
      </c>
      <c r="C3" s="72" t="s">
        <v>24</v>
      </c>
      <c r="D3" s="72" t="s">
        <v>25</v>
      </c>
      <c r="E3" s="72" t="s">
        <v>74</v>
      </c>
      <c r="F3" s="72" t="s">
        <v>27</v>
      </c>
      <c r="G3" s="72" t="s">
        <v>28</v>
      </c>
      <c r="H3" s="72" t="s">
        <v>29</v>
      </c>
      <c r="I3" s="72" t="s">
        <v>30</v>
      </c>
      <c r="J3" s="72" t="s">
        <v>31</v>
      </c>
      <c r="K3" s="72" t="s">
        <v>75</v>
      </c>
      <c r="L3" s="72" t="s">
        <v>20</v>
      </c>
      <c r="M3" s="72" t="s">
        <v>35</v>
      </c>
      <c r="N3" s="69"/>
      <c r="O3" s="69"/>
      <c r="P3" s="69"/>
      <c r="Q3" s="69"/>
      <c r="R3" s="69"/>
      <c r="S3" s="70"/>
      <c r="T3" s="70"/>
      <c r="U3" s="70"/>
      <c r="V3" s="70"/>
      <c r="W3" s="70"/>
      <c r="X3" s="70"/>
      <c r="Y3" s="179"/>
      <c r="Z3" s="179"/>
    </row>
    <row r="4" spans="1:26" ht="18.75" customHeight="1">
      <c r="A4" s="689"/>
      <c r="B4" s="73">
        <v>1</v>
      </c>
      <c r="C4" s="73">
        <v>2</v>
      </c>
      <c r="D4" s="73">
        <v>3</v>
      </c>
      <c r="E4" s="73">
        <v>4</v>
      </c>
      <c r="F4" s="73">
        <v>5</v>
      </c>
      <c r="G4" s="73">
        <v>6</v>
      </c>
      <c r="H4" s="73">
        <v>7</v>
      </c>
      <c r="I4" s="73">
        <v>8</v>
      </c>
      <c r="J4" s="73">
        <v>9</v>
      </c>
      <c r="K4" s="73">
        <v>10</v>
      </c>
      <c r="L4" s="73">
        <v>11</v>
      </c>
      <c r="M4" s="73">
        <v>13</v>
      </c>
      <c r="N4" s="69"/>
      <c r="O4" s="69"/>
      <c r="P4" s="69"/>
      <c r="Q4" s="69"/>
      <c r="R4" s="69"/>
      <c r="S4" s="70"/>
      <c r="T4" s="70"/>
      <c r="U4" s="70"/>
      <c r="V4" s="70"/>
      <c r="W4" s="70"/>
      <c r="X4" s="70"/>
      <c r="Y4" s="179"/>
      <c r="Z4" s="179"/>
    </row>
    <row r="5" spans="1:26" ht="32.25" customHeight="1">
      <c r="A5" s="92" t="s">
        <v>99</v>
      </c>
      <c r="B5" s="186">
        <v>14115</v>
      </c>
      <c r="C5" s="186">
        <v>11875</v>
      </c>
      <c r="D5" s="186">
        <v>11870</v>
      </c>
      <c r="E5" s="100">
        <v>2.3488100000000003</v>
      </c>
      <c r="F5" s="100">
        <v>0</v>
      </c>
      <c r="G5" s="100">
        <v>195.93467610000002</v>
      </c>
      <c r="H5" s="100">
        <v>195.93467610000002</v>
      </c>
      <c r="I5" s="111">
        <f t="shared" ref="I5:I15" si="0">F5+G5-H5</f>
        <v>0</v>
      </c>
      <c r="J5" s="96">
        <f t="shared" ref="J5:J24" si="1">D5/C5*100</f>
        <v>99.957894736842107</v>
      </c>
      <c r="K5" s="96">
        <f t="shared" ref="K5:K24" si="2">H5/G5*100</f>
        <v>100</v>
      </c>
      <c r="L5" s="110">
        <f t="shared" ref="L5:L24" si="3">I5/G5*12</f>
        <v>0</v>
      </c>
      <c r="M5" s="96">
        <f t="shared" ref="M5:M24" si="4">SUM(G5/E5)/10</f>
        <v>8.3418699724541359</v>
      </c>
      <c r="N5" s="90"/>
      <c r="O5" s="90"/>
      <c r="P5" s="90"/>
      <c r="Q5" s="90"/>
      <c r="R5" s="90"/>
      <c r="S5" s="70"/>
      <c r="T5" s="70"/>
      <c r="U5" s="70"/>
      <c r="V5" s="70"/>
      <c r="W5" s="70"/>
      <c r="X5" s="70"/>
      <c r="Y5" s="179"/>
      <c r="Z5" s="179"/>
    </row>
    <row r="6" spans="1:26" ht="32.25" customHeight="1">
      <c r="A6" s="92" t="s">
        <v>100</v>
      </c>
      <c r="B6" s="186">
        <v>1012</v>
      </c>
      <c r="C6" s="186">
        <v>1012</v>
      </c>
      <c r="D6" s="186">
        <v>1012</v>
      </c>
      <c r="E6" s="100">
        <v>0.8482860000000001</v>
      </c>
      <c r="F6" s="100">
        <v>20.609599832000001</v>
      </c>
      <c r="G6" s="100">
        <v>63.850805575444433</v>
      </c>
      <c r="H6" s="100">
        <v>79.373577299999994</v>
      </c>
      <c r="I6" s="111">
        <f t="shared" si="0"/>
        <v>5.0868281074444326</v>
      </c>
      <c r="J6" s="96">
        <f t="shared" si="1"/>
        <v>100</v>
      </c>
      <c r="K6" s="96">
        <f t="shared" si="2"/>
        <v>124.31100372917653</v>
      </c>
      <c r="L6" s="110">
        <f t="shared" si="3"/>
        <v>0.9560088825693458</v>
      </c>
      <c r="M6" s="96">
        <f t="shared" si="4"/>
        <v>7.527037529258342</v>
      </c>
      <c r="N6" s="90"/>
      <c r="O6" s="90"/>
      <c r="P6" s="90"/>
      <c r="Q6" s="90"/>
      <c r="R6" s="90"/>
      <c r="S6" s="70"/>
      <c r="T6" s="70"/>
      <c r="U6" s="70"/>
      <c r="V6" s="70"/>
      <c r="W6" s="70"/>
      <c r="X6" s="70"/>
      <c r="Y6" s="179"/>
      <c r="Z6" s="179"/>
    </row>
    <row r="7" spans="1:26" ht="32.25" customHeight="1">
      <c r="A7" s="92" t="s">
        <v>45</v>
      </c>
      <c r="B7" s="186">
        <v>136077</v>
      </c>
      <c r="C7" s="186">
        <v>127542</v>
      </c>
      <c r="D7" s="186">
        <v>127314</v>
      </c>
      <c r="E7" s="100">
        <v>74.050167600000009</v>
      </c>
      <c r="F7" s="100">
        <v>322.51996554011021</v>
      </c>
      <c r="G7" s="100">
        <v>5541.2488434588904</v>
      </c>
      <c r="H7" s="100">
        <v>5596.4636365000006</v>
      </c>
      <c r="I7" s="111">
        <f t="shared" si="0"/>
        <v>267.30517249900004</v>
      </c>
      <c r="J7" s="96">
        <f t="shared" si="1"/>
        <v>99.821235357764508</v>
      </c>
      <c r="K7" s="96">
        <f t="shared" si="2"/>
        <v>100.99643229533515</v>
      </c>
      <c r="L7" s="110">
        <f t="shared" si="3"/>
        <v>0.57886988305433196</v>
      </c>
      <c r="M7" s="96">
        <f t="shared" si="4"/>
        <v>7.4831010152350954</v>
      </c>
      <c r="N7" s="90"/>
      <c r="O7" s="90"/>
      <c r="P7" s="90"/>
      <c r="Q7" s="90"/>
      <c r="R7" s="90"/>
      <c r="S7" s="70"/>
      <c r="T7" s="70"/>
      <c r="U7" s="70"/>
      <c r="V7" s="70"/>
      <c r="W7" s="70"/>
      <c r="X7" s="70"/>
      <c r="Y7" s="179"/>
      <c r="Z7" s="179"/>
    </row>
    <row r="8" spans="1:26" ht="32.25" customHeight="1">
      <c r="A8" s="92" t="s">
        <v>46</v>
      </c>
      <c r="B8" s="186">
        <v>19975</v>
      </c>
      <c r="C8" s="186">
        <v>18007</v>
      </c>
      <c r="D8" s="186">
        <v>17946</v>
      </c>
      <c r="E8" s="100">
        <v>24.2497501</v>
      </c>
      <c r="F8" s="100">
        <v>106.79054932400095</v>
      </c>
      <c r="G8" s="100">
        <v>2871.0844936432209</v>
      </c>
      <c r="H8" s="100">
        <v>2892.409331667222</v>
      </c>
      <c r="I8" s="111">
        <f t="shared" si="0"/>
        <v>85.465711299999839</v>
      </c>
      <c r="J8" s="96">
        <f t="shared" si="1"/>
        <v>99.661242850002779</v>
      </c>
      <c r="K8" s="96">
        <f t="shared" si="2"/>
        <v>100.74274505230396</v>
      </c>
      <c r="L8" s="110">
        <f t="shared" si="3"/>
        <v>0.35721294091856992</v>
      </c>
      <c r="M8" s="96">
        <f t="shared" si="4"/>
        <v>11.839645694506439</v>
      </c>
      <c r="N8" s="90"/>
      <c r="O8" s="90"/>
      <c r="P8" s="90"/>
      <c r="Q8" s="90"/>
      <c r="R8" s="90"/>
      <c r="S8" s="70"/>
      <c r="T8" s="70"/>
      <c r="U8" s="70"/>
      <c r="V8" s="70"/>
      <c r="W8" s="70"/>
      <c r="X8" s="70"/>
      <c r="Y8" s="179"/>
      <c r="Z8" s="179"/>
    </row>
    <row r="9" spans="1:26" ht="32.25" customHeight="1">
      <c r="A9" s="92" t="s">
        <v>47</v>
      </c>
      <c r="B9" s="186">
        <v>23109</v>
      </c>
      <c r="C9" s="186">
        <v>22895</v>
      </c>
      <c r="D9" s="186">
        <v>22883</v>
      </c>
      <c r="E9" s="100">
        <v>98.487453000000016</v>
      </c>
      <c r="F9" s="100">
        <v>1815.4876705999995</v>
      </c>
      <c r="G9" s="100">
        <v>5967.6259210999997</v>
      </c>
      <c r="H9" s="100">
        <v>5998.3376011</v>
      </c>
      <c r="I9" s="111">
        <f t="shared" si="0"/>
        <v>1784.7759905999992</v>
      </c>
      <c r="J9" s="96">
        <f t="shared" si="1"/>
        <v>99.947586809347015</v>
      </c>
      <c r="K9" s="96">
        <f t="shared" si="2"/>
        <v>100.5146381560448</v>
      </c>
      <c r="L9" s="110">
        <f t="shared" si="3"/>
        <v>3.5889166262037056</v>
      </c>
      <c r="M9" s="96">
        <f t="shared" si="4"/>
        <v>6.0592753079927846</v>
      </c>
      <c r="N9" s="90"/>
      <c r="O9" s="90"/>
      <c r="P9" s="90"/>
      <c r="Q9" s="90"/>
      <c r="R9" s="90"/>
      <c r="S9" s="70"/>
      <c r="T9" s="70"/>
      <c r="U9" s="70"/>
      <c r="V9" s="70"/>
      <c r="W9" s="70"/>
      <c r="X9" s="70"/>
      <c r="Y9" s="179"/>
      <c r="Z9" s="179"/>
    </row>
    <row r="10" spans="1:26" ht="32.25" customHeight="1">
      <c r="A10" s="92" t="s">
        <v>48</v>
      </c>
      <c r="B10" s="186">
        <v>20</v>
      </c>
      <c r="C10" s="186">
        <v>14</v>
      </c>
      <c r="D10" s="186">
        <v>14</v>
      </c>
      <c r="E10" s="100">
        <v>4.3498000000000002E-2</v>
      </c>
      <c r="F10" s="100">
        <v>10.126095380555558</v>
      </c>
      <c r="G10" s="100">
        <v>2.4968192849999999</v>
      </c>
      <c r="H10" s="100">
        <v>2.6021400000000003</v>
      </c>
      <c r="I10" s="111">
        <f t="shared" si="0"/>
        <v>10.020774665555559</v>
      </c>
      <c r="J10" s="96">
        <f t="shared" si="1"/>
        <v>100</v>
      </c>
      <c r="K10" s="96">
        <f t="shared" si="2"/>
        <v>104.21819535089021</v>
      </c>
      <c r="L10" s="110">
        <f t="shared" si="3"/>
        <v>48.160992951745285</v>
      </c>
      <c r="M10" s="96">
        <f t="shared" si="4"/>
        <v>5.7400783599245937</v>
      </c>
      <c r="N10" s="90"/>
      <c r="O10" s="90"/>
      <c r="P10" s="90"/>
      <c r="Q10" s="90"/>
      <c r="R10" s="90"/>
      <c r="S10" s="70"/>
      <c r="T10" s="70"/>
      <c r="U10" s="70"/>
      <c r="V10" s="70"/>
      <c r="W10" s="70"/>
      <c r="X10" s="70"/>
      <c r="Y10" s="179"/>
      <c r="Z10" s="179"/>
    </row>
    <row r="11" spans="1:26" ht="32.25" customHeight="1">
      <c r="A11" s="92" t="s">
        <v>49</v>
      </c>
      <c r="B11" s="186">
        <v>3340</v>
      </c>
      <c r="C11" s="186">
        <v>2545</v>
      </c>
      <c r="D11" s="186">
        <v>2534</v>
      </c>
      <c r="E11" s="100">
        <v>14.695923700000002</v>
      </c>
      <c r="F11" s="100">
        <v>124.21561960111103</v>
      </c>
      <c r="G11" s="100">
        <v>1411.0328939158887</v>
      </c>
      <c r="H11" s="100">
        <v>1450.5875867999998</v>
      </c>
      <c r="I11" s="111">
        <f t="shared" si="0"/>
        <v>84.660926716999938</v>
      </c>
      <c r="J11" s="96">
        <f t="shared" si="1"/>
        <v>99.56777996070727</v>
      </c>
      <c r="K11" s="96">
        <f t="shared" si="2"/>
        <v>102.80324385453122</v>
      </c>
      <c r="L11" s="110">
        <f t="shared" si="3"/>
        <v>0.71999109658215987</v>
      </c>
      <c r="M11" s="96">
        <f t="shared" si="4"/>
        <v>9.6015257204682456</v>
      </c>
      <c r="N11" s="90"/>
      <c r="O11" s="90"/>
      <c r="P11" s="90"/>
      <c r="Q11" s="90"/>
      <c r="R11" s="90"/>
      <c r="S11" s="70"/>
      <c r="T11" s="70"/>
      <c r="U11" s="70"/>
      <c r="V11" s="70"/>
      <c r="W11" s="70"/>
      <c r="X11" s="70"/>
      <c r="Y11" s="179"/>
      <c r="Z11" s="179"/>
    </row>
    <row r="12" spans="1:26" ht="32.25" customHeight="1">
      <c r="A12" s="92" t="s">
        <v>50</v>
      </c>
      <c r="B12" s="186">
        <v>1434</v>
      </c>
      <c r="C12" s="186">
        <v>1319</v>
      </c>
      <c r="D12" s="186">
        <v>1318</v>
      </c>
      <c r="E12" s="100">
        <v>13.792110999999998</v>
      </c>
      <c r="F12" s="100">
        <v>454.31706713300002</v>
      </c>
      <c r="G12" s="100">
        <v>1010.4706047370001</v>
      </c>
      <c r="H12" s="100">
        <v>766.10471330000007</v>
      </c>
      <c r="I12" s="111">
        <f t="shared" si="0"/>
        <v>698.6829585700001</v>
      </c>
      <c r="J12" s="96">
        <f t="shared" si="1"/>
        <v>99.924184988627758</v>
      </c>
      <c r="K12" s="96">
        <f t="shared" si="2"/>
        <v>75.816625412809273</v>
      </c>
      <c r="L12" s="110">
        <f t="shared" si="3"/>
        <v>8.2973175701852249</v>
      </c>
      <c r="M12" s="96">
        <f t="shared" si="4"/>
        <v>7.3264390399482737</v>
      </c>
      <c r="N12" s="90"/>
      <c r="O12" s="90"/>
      <c r="P12" s="90"/>
      <c r="Q12" s="90"/>
      <c r="R12" s="90"/>
      <c r="S12" s="70"/>
      <c r="T12" s="70"/>
      <c r="U12" s="70"/>
      <c r="V12" s="70"/>
      <c r="W12" s="70"/>
      <c r="X12" s="70"/>
      <c r="Y12" s="179"/>
      <c r="Z12" s="179"/>
    </row>
    <row r="13" spans="1:26" ht="32.25" customHeight="1">
      <c r="A13" s="92" t="s">
        <v>51</v>
      </c>
      <c r="B13" s="186">
        <v>1459</v>
      </c>
      <c r="C13" s="186">
        <v>1408</v>
      </c>
      <c r="D13" s="186">
        <v>1405</v>
      </c>
      <c r="E13" s="100">
        <v>6.9207659999999986</v>
      </c>
      <c r="F13" s="100">
        <v>186.88645581999992</v>
      </c>
      <c r="G13" s="100">
        <v>617.54537484999992</v>
      </c>
      <c r="H13" s="100">
        <v>570.9612214</v>
      </c>
      <c r="I13" s="111">
        <f t="shared" si="0"/>
        <v>233.47060926999984</v>
      </c>
      <c r="J13" s="96">
        <f t="shared" si="1"/>
        <v>99.786931818181827</v>
      </c>
      <c r="K13" s="96">
        <f t="shared" si="2"/>
        <v>92.456561841902698</v>
      </c>
      <c r="L13" s="110">
        <f t="shared" si="3"/>
        <v>4.5367472988045794</v>
      </c>
      <c r="M13" s="96">
        <f t="shared" si="4"/>
        <v>8.9230783825085265</v>
      </c>
      <c r="N13" s="90"/>
      <c r="O13" s="90"/>
      <c r="P13" s="90"/>
      <c r="Q13" s="90"/>
      <c r="R13" s="90"/>
      <c r="S13" s="70"/>
      <c r="T13" s="70"/>
      <c r="U13" s="70"/>
      <c r="V13" s="70"/>
      <c r="W13" s="70"/>
      <c r="X13" s="70"/>
      <c r="Y13" s="179"/>
      <c r="Z13" s="179"/>
    </row>
    <row r="14" spans="1:26" ht="32.25" customHeight="1">
      <c r="A14" s="92" t="s">
        <v>52</v>
      </c>
      <c r="B14" s="186">
        <v>2349</v>
      </c>
      <c r="C14" s="186">
        <v>2346</v>
      </c>
      <c r="D14" s="186">
        <v>2342</v>
      </c>
      <c r="E14" s="100">
        <v>2.6978249999999999</v>
      </c>
      <c r="F14" s="100">
        <v>-150.96845235033322</v>
      </c>
      <c r="G14" s="100">
        <v>756.13736123255558</v>
      </c>
      <c r="H14" s="100">
        <v>806.1191393900001</v>
      </c>
      <c r="I14" s="111">
        <f t="shared" si="0"/>
        <v>-200.95023050777775</v>
      </c>
      <c r="J14" s="96">
        <f t="shared" si="1"/>
        <v>99.829497016197791</v>
      </c>
      <c r="K14" s="96">
        <f t="shared" si="2"/>
        <v>106.61014528841304</v>
      </c>
      <c r="L14" s="110">
        <f t="shared" si="3"/>
        <v>-3.1891067545750973</v>
      </c>
      <c r="M14" s="96">
        <f t="shared" si="4"/>
        <v>28.027665294544885</v>
      </c>
      <c r="N14" s="90"/>
      <c r="O14" s="90"/>
      <c r="P14" s="90"/>
      <c r="Q14" s="90"/>
      <c r="R14" s="90"/>
      <c r="S14" s="70"/>
      <c r="T14" s="70"/>
      <c r="U14" s="70"/>
      <c r="V14" s="70"/>
      <c r="W14" s="70"/>
      <c r="X14" s="70"/>
      <c r="Y14" s="179"/>
      <c r="Z14" s="179"/>
    </row>
    <row r="15" spans="1:26" ht="32.25" customHeight="1">
      <c r="A15" s="92" t="s">
        <v>53</v>
      </c>
      <c r="B15" s="186">
        <v>0</v>
      </c>
      <c r="C15" s="186">
        <v>0</v>
      </c>
      <c r="D15" s="186">
        <v>0</v>
      </c>
      <c r="E15" s="100">
        <v>0.47708234999999999</v>
      </c>
      <c r="F15" s="100">
        <v>-1.3199997539459218E-8</v>
      </c>
      <c r="G15" s="100">
        <v>27.237233180939999</v>
      </c>
      <c r="H15" s="100">
        <v>27.237233167740001</v>
      </c>
      <c r="I15" s="111">
        <f t="shared" si="0"/>
        <v>0</v>
      </c>
      <c r="J15" s="96" t="e">
        <f t="shared" si="1"/>
        <v>#DIV/0!</v>
      </c>
      <c r="K15" s="96">
        <f t="shared" si="2"/>
        <v>99.999999951536935</v>
      </c>
      <c r="L15" s="110">
        <f t="shared" si="3"/>
        <v>0</v>
      </c>
      <c r="M15" s="96">
        <f t="shared" si="4"/>
        <v>5.7091261458194795</v>
      </c>
      <c r="N15" s="90"/>
      <c r="O15" s="90"/>
      <c r="P15" s="90"/>
      <c r="Q15" s="90"/>
      <c r="R15" s="90"/>
      <c r="S15" s="70"/>
      <c r="T15" s="70"/>
      <c r="U15" s="70"/>
      <c r="V15" s="70"/>
      <c r="W15" s="70"/>
      <c r="X15" s="70"/>
      <c r="Y15" s="179"/>
      <c r="Z15" s="179"/>
    </row>
    <row r="16" spans="1:26" ht="32.25" customHeight="1">
      <c r="A16" s="101" t="s">
        <v>54</v>
      </c>
      <c r="B16" s="102">
        <f t="shared" ref="B16:H16" si="5">SUM(B5:B15)</f>
        <v>202890</v>
      </c>
      <c r="C16" s="102">
        <f t="shared" si="5"/>
        <v>188963</v>
      </c>
      <c r="D16" s="102">
        <f t="shared" si="5"/>
        <v>188638</v>
      </c>
      <c r="E16" s="96">
        <f t="shared" si="5"/>
        <v>238.61167275000003</v>
      </c>
      <c r="F16" s="96">
        <f t="shared" si="5"/>
        <v>2889.9845708672437</v>
      </c>
      <c r="G16" s="96">
        <f t="shared" si="5"/>
        <v>18464.665027078936</v>
      </c>
      <c r="H16" s="96">
        <f t="shared" si="5"/>
        <v>18386.130856724965</v>
      </c>
      <c r="I16" s="103">
        <f>SUM(F16,G16-H16)</f>
        <v>2968.5187412212144</v>
      </c>
      <c r="J16" s="96">
        <f t="shared" si="1"/>
        <v>99.828008657779563</v>
      </c>
      <c r="K16" s="96">
        <f t="shared" si="2"/>
        <v>99.574678607823117</v>
      </c>
      <c r="L16" s="96">
        <f t="shared" si="3"/>
        <v>1.9292104591344388</v>
      </c>
      <c r="M16" s="96">
        <f t="shared" si="4"/>
        <v>7.7383745791954066</v>
      </c>
      <c r="N16" s="106"/>
      <c r="O16" s="106"/>
      <c r="P16" s="106"/>
      <c r="Q16" s="106"/>
      <c r="R16" s="106"/>
      <c r="S16" s="70"/>
      <c r="T16" s="70"/>
      <c r="U16" s="70"/>
      <c r="V16" s="70"/>
      <c r="W16" s="70"/>
      <c r="X16" s="70"/>
      <c r="Y16" s="179"/>
      <c r="Z16" s="179"/>
    </row>
    <row r="17" spans="1:26" ht="32.25" customHeight="1">
      <c r="A17" s="92" t="s">
        <v>55</v>
      </c>
      <c r="B17" s="186">
        <v>7</v>
      </c>
      <c r="C17" s="186">
        <v>7</v>
      </c>
      <c r="D17" s="186">
        <v>7</v>
      </c>
      <c r="E17" s="100">
        <v>7.6219510000000001</v>
      </c>
      <c r="F17" s="100">
        <v>-40.219233225000039</v>
      </c>
      <c r="G17" s="100">
        <v>565.62486322500001</v>
      </c>
      <c r="H17" s="100">
        <v>561.22429999999997</v>
      </c>
      <c r="I17" s="111">
        <f t="shared" ref="I17:I23" si="6">F17+G17-H17</f>
        <v>-35.818669999999997</v>
      </c>
      <c r="J17" s="96">
        <f t="shared" si="1"/>
        <v>100</v>
      </c>
      <c r="K17" s="96">
        <f t="shared" si="2"/>
        <v>99.221999683693269</v>
      </c>
      <c r="L17" s="110">
        <f t="shared" si="3"/>
        <v>-0.75991008872787158</v>
      </c>
      <c r="M17" s="96">
        <f t="shared" si="4"/>
        <v>7.4209984192367546</v>
      </c>
      <c r="N17" s="90"/>
      <c r="O17" s="90"/>
      <c r="P17" s="90"/>
      <c r="Q17" s="90"/>
      <c r="R17" s="90"/>
      <c r="S17" s="70"/>
      <c r="T17" s="70"/>
      <c r="U17" s="70"/>
      <c r="V17" s="70"/>
      <c r="W17" s="70"/>
      <c r="X17" s="70"/>
      <c r="Y17" s="179"/>
      <c r="Z17" s="179"/>
    </row>
    <row r="18" spans="1:26" ht="32.25" customHeight="1">
      <c r="A18" s="92" t="s">
        <v>56</v>
      </c>
      <c r="B18" s="186">
        <v>161</v>
      </c>
      <c r="C18" s="186">
        <v>140</v>
      </c>
      <c r="D18" s="186">
        <v>140</v>
      </c>
      <c r="E18" s="100">
        <v>135.05376649999999</v>
      </c>
      <c r="F18" s="100">
        <v>767.94156179094352</v>
      </c>
      <c r="G18" s="100">
        <v>14285.636695270055</v>
      </c>
      <c r="H18" s="100">
        <v>14614.51728</v>
      </c>
      <c r="I18" s="111">
        <f t="shared" si="6"/>
        <v>439.06097706099899</v>
      </c>
      <c r="J18" s="96">
        <f t="shared" si="1"/>
        <v>100</v>
      </c>
      <c r="K18" s="96">
        <f t="shared" si="2"/>
        <v>102.30217659699295</v>
      </c>
      <c r="L18" s="110">
        <f t="shared" si="3"/>
        <v>0.36881322387797066</v>
      </c>
      <c r="M18" s="96">
        <f t="shared" si="4"/>
        <v>10.577740307057676</v>
      </c>
      <c r="N18" s="90"/>
      <c r="O18" s="90"/>
      <c r="P18" s="90"/>
      <c r="Q18" s="90"/>
      <c r="R18" s="90"/>
      <c r="S18" s="70"/>
      <c r="T18" s="70"/>
      <c r="U18" s="70"/>
      <c r="V18" s="70"/>
      <c r="W18" s="70"/>
      <c r="X18" s="70"/>
      <c r="Y18" s="179"/>
      <c r="Z18" s="179"/>
    </row>
    <row r="19" spans="1:26" ht="32.25" customHeight="1">
      <c r="A19" s="92" t="s">
        <v>57</v>
      </c>
      <c r="B19" s="186">
        <v>72</v>
      </c>
      <c r="C19" s="186">
        <v>67</v>
      </c>
      <c r="D19" s="186">
        <v>67</v>
      </c>
      <c r="E19" s="100">
        <v>9.2415779499999999</v>
      </c>
      <c r="F19" s="100">
        <v>18.699559066111533</v>
      </c>
      <c r="G19" s="100">
        <v>1148.7914400968887</v>
      </c>
      <c r="H19" s="100">
        <v>1140.6004768</v>
      </c>
      <c r="I19" s="111">
        <f t="shared" si="6"/>
        <v>26.890522363000173</v>
      </c>
      <c r="J19" s="96">
        <f t="shared" si="1"/>
        <v>100</v>
      </c>
      <c r="K19" s="96">
        <f t="shared" si="2"/>
        <v>99.286993007521204</v>
      </c>
      <c r="L19" s="110">
        <f t="shared" si="3"/>
        <v>0.28089195052566446</v>
      </c>
      <c r="M19" s="96">
        <f t="shared" si="4"/>
        <v>12.430684957831131</v>
      </c>
      <c r="N19" s="90"/>
      <c r="O19" s="90"/>
      <c r="P19" s="90"/>
      <c r="Q19" s="90"/>
      <c r="R19" s="90"/>
      <c r="S19" s="70"/>
      <c r="T19" s="70"/>
      <c r="U19" s="70"/>
      <c r="V19" s="70"/>
      <c r="W19" s="70"/>
      <c r="X19" s="70"/>
      <c r="Y19" s="179"/>
      <c r="Z19" s="179"/>
    </row>
    <row r="20" spans="1:26" ht="32.25" customHeight="1">
      <c r="A20" s="92" t="s">
        <v>58</v>
      </c>
      <c r="B20" s="186">
        <v>31</v>
      </c>
      <c r="C20" s="186">
        <v>31</v>
      </c>
      <c r="D20" s="186">
        <v>31</v>
      </c>
      <c r="E20" s="100">
        <v>6.2279905000000007</v>
      </c>
      <c r="F20" s="100">
        <v>0.45004691700000876</v>
      </c>
      <c r="G20" s="100">
        <v>629.47232292000001</v>
      </c>
      <c r="H20" s="100">
        <v>629.58124999999995</v>
      </c>
      <c r="I20" s="111">
        <f t="shared" si="6"/>
        <v>0.34111983700006476</v>
      </c>
      <c r="J20" s="96">
        <f t="shared" si="1"/>
        <v>100</v>
      </c>
      <c r="K20" s="96">
        <f t="shared" si="2"/>
        <v>100.01730450665323</v>
      </c>
      <c r="L20" s="110">
        <f t="shared" si="3"/>
        <v>6.5029674776042774E-3</v>
      </c>
      <c r="M20" s="96">
        <f t="shared" si="4"/>
        <v>10.107149696519286</v>
      </c>
      <c r="N20" s="90"/>
      <c r="O20" s="90"/>
      <c r="P20" s="90"/>
      <c r="Q20" s="90"/>
      <c r="R20" s="90"/>
      <c r="S20" s="70"/>
      <c r="T20" s="70"/>
      <c r="U20" s="70"/>
      <c r="V20" s="70"/>
      <c r="W20" s="70"/>
      <c r="X20" s="70"/>
      <c r="Y20" s="179"/>
      <c r="Z20" s="179"/>
    </row>
    <row r="21" spans="1:26" ht="32.25" customHeight="1">
      <c r="A21" s="92" t="s">
        <v>59</v>
      </c>
      <c r="B21" s="186">
        <v>3</v>
      </c>
      <c r="C21" s="186">
        <v>3</v>
      </c>
      <c r="D21" s="186">
        <v>3</v>
      </c>
      <c r="E21" s="100">
        <v>0.14667999999999998</v>
      </c>
      <c r="F21" s="100">
        <v>103.43283630000001</v>
      </c>
      <c r="G21" s="100">
        <v>68.41837009999999</v>
      </c>
      <c r="H21" s="100">
        <v>50.295749999999998</v>
      </c>
      <c r="I21" s="111">
        <f t="shared" si="6"/>
        <v>121.5554564</v>
      </c>
      <c r="J21" s="96">
        <f t="shared" si="1"/>
        <v>100</v>
      </c>
      <c r="K21" s="96">
        <f t="shared" si="2"/>
        <v>73.512055207523872</v>
      </c>
      <c r="L21" s="110">
        <f t="shared" si="3"/>
        <v>21.319792837333321</v>
      </c>
      <c r="M21" s="96">
        <f t="shared" si="4"/>
        <v>46.644648281974369</v>
      </c>
      <c r="N21" s="90"/>
      <c r="O21" s="90"/>
      <c r="P21" s="90"/>
      <c r="Q21" s="90"/>
      <c r="R21" s="90"/>
      <c r="S21" s="70"/>
      <c r="T21" s="70"/>
      <c r="U21" s="70"/>
      <c r="V21" s="70"/>
      <c r="W21" s="70"/>
      <c r="X21" s="70"/>
      <c r="Y21" s="179"/>
      <c r="Z21" s="179"/>
    </row>
    <row r="22" spans="1:26" ht="32.25" customHeight="1">
      <c r="A22" s="92" t="s">
        <v>60</v>
      </c>
      <c r="B22" s="186">
        <v>0</v>
      </c>
      <c r="C22" s="186">
        <v>0</v>
      </c>
      <c r="D22" s="186">
        <v>0</v>
      </c>
      <c r="E22" s="100">
        <v>0</v>
      </c>
      <c r="F22" s="100">
        <v>0</v>
      </c>
      <c r="G22" s="100">
        <v>0</v>
      </c>
      <c r="H22" s="100">
        <v>0</v>
      </c>
      <c r="I22" s="111">
        <f t="shared" si="6"/>
        <v>0</v>
      </c>
      <c r="J22" s="96" t="e">
        <f t="shared" si="1"/>
        <v>#DIV/0!</v>
      </c>
      <c r="K22" s="96" t="e">
        <f t="shared" si="2"/>
        <v>#DIV/0!</v>
      </c>
      <c r="L22" s="110" t="e">
        <f t="shared" si="3"/>
        <v>#DIV/0!</v>
      </c>
      <c r="M22" s="96" t="e">
        <f t="shared" si="4"/>
        <v>#DIV/0!</v>
      </c>
      <c r="N22" s="90"/>
      <c r="O22" s="90"/>
      <c r="P22" s="90"/>
      <c r="Q22" s="90"/>
      <c r="R22" s="90"/>
      <c r="S22" s="70"/>
      <c r="T22" s="70"/>
      <c r="U22" s="70"/>
      <c r="V22" s="70"/>
      <c r="W22" s="70"/>
      <c r="X22" s="70"/>
      <c r="Y22" s="179"/>
      <c r="Z22" s="179"/>
    </row>
    <row r="23" spans="1:26" ht="32.25" customHeight="1">
      <c r="A23" s="92" t="s">
        <v>61</v>
      </c>
      <c r="B23" s="186">
        <v>2</v>
      </c>
      <c r="C23" s="186">
        <v>1</v>
      </c>
      <c r="D23" s="186">
        <v>1</v>
      </c>
      <c r="E23" s="100">
        <v>0.47229999999999989</v>
      </c>
      <c r="F23" s="100">
        <v>-0.17384465312221664</v>
      </c>
      <c r="G23" s="100">
        <v>67.469694653122218</v>
      </c>
      <c r="H23" s="100">
        <v>67.231960000000001</v>
      </c>
      <c r="I23" s="111">
        <f t="shared" si="6"/>
        <v>6.3890000000000668E-2</v>
      </c>
      <c r="J23" s="96">
        <f t="shared" si="1"/>
        <v>100</v>
      </c>
      <c r="K23" s="96">
        <f t="shared" si="2"/>
        <v>99.647642316532682</v>
      </c>
      <c r="L23" s="110">
        <f t="shared" si="3"/>
        <v>1.1363323992226327E-2</v>
      </c>
      <c r="M23" s="96">
        <f t="shared" si="4"/>
        <v>14.28534716348131</v>
      </c>
      <c r="N23" s="90"/>
      <c r="O23" s="90"/>
      <c r="P23" s="90"/>
      <c r="Q23" s="90"/>
      <c r="R23" s="90"/>
      <c r="S23" s="70"/>
      <c r="T23" s="70"/>
      <c r="U23" s="70"/>
      <c r="V23" s="70"/>
      <c r="W23" s="70"/>
      <c r="X23" s="70"/>
      <c r="Y23" s="179"/>
      <c r="Z23" s="179"/>
    </row>
    <row r="24" spans="1:26" ht="32.25" customHeight="1">
      <c r="A24" s="101" t="s">
        <v>62</v>
      </c>
      <c r="B24" s="102">
        <f t="shared" ref="B24:H24" si="7">SUM(B17:B23)</f>
        <v>276</v>
      </c>
      <c r="C24" s="102">
        <f t="shared" si="7"/>
        <v>249</v>
      </c>
      <c r="D24" s="102">
        <f t="shared" si="7"/>
        <v>249</v>
      </c>
      <c r="E24" s="96">
        <f t="shared" si="7"/>
        <v>158.76426594999998</v>
      </c>
      <c r="F24" s="96">
        <f t="shared" si="7"/>
        <v>850.13092619593272</v>
      </c>
      <c r="G24" s="96">
        <f t="shared" si="7"/>
        <v>16765.413386265067</v>
      </c>
      <c r="H24" s="96">
        <f t="shared" si="7"/>
        <v>17063.451016800002</v>
      </c>
      <c r="I24" s="103">
        <f>SUM(F24,G24-H24)</f>
        <v>552.09329566099814</v>
      </c>
      <c r="J24" s="96">
        <f t="shared" si="1"/>
        <v>100</v>
      </c>
      <c r="K24" s="96">
        <f t="shared" si="2"/>
        <v>101.77769330029822</v>
      </c>
      <c r="L24" s="96">
        <f t="shared" si="3"/>
        <v>0.39516589273960612</v>
      </c>
      <c r="M24" s="96">
        <f t="shared" si="4"/>
        <v>10.559941360825515</v>
      </c>
      <c r="N24" s="106"/>
      <c r="O24" s="106"/>
      <c r="P24" s="106"/>
      <c r="Q24" s="106"/>
      <c r="R24" s="106"/>
      <c r="S24" s="70"/>
      <c r="T24" s="70"/>
      <c r="U24" s="70"/>
      <c r="V24" s="70"/>
      <c r="W24" s="70"/>
      <c r="X24" s="70"/>
      <c r="Y24" s="179"/>
      <c r="Z24" s="179"/>
    </row>
    <row r="25" spans="1:26" ht="32.25" customHeight="1">
      <c r="A25" s="92" t="s">
        <v>63</v>
      </c>
      <c r="B25" s="109"/>
      <c r="C25" s="109"/>
      <c r="D25" s="109"/>
      <c r="E25" s="110"/>
      <c r="F25" s="110"/>
      <c r="G25" s="110"/>
      <c r="H25" s="110"/>
      <c r="I25" s="111"/>
      <c r="J25" s="96"/>
      <c r="K25" s="96"/>
      <c r="L25" s="110"/>
      <c r="M25" s="96"/>
      <c r="N25" s="90"/>
      <c r="O25" s="90"/>
      <c r="P25" s="90"/>
      <c r="Q25" s="90"/>
      <c r="R25" s="90"/>
      <c r="S25" s="70"/>
      <c r="T25" s="70"/>
      <c r="U25" s="70"/>
      <c r="V25" s="70"/>
      <c r="W25" s="70"/>
      <c r="X25" s="70"/>
      <c r="Y25" s="179"/>
      <c r="Z25" s="179"/>
    </row>
    <row r="26" spans="1:26" ht="32.25" customHeight="1">
      <c r="A26" s="101" t="s">
        <v>64</v>
      </c>
      <c r="B26" s="102">
        <f t="shared" ref="B26:F26" si="8">B16+B24+B25</f>
        <v>203166</v>
      </c>
      <c r="C26" s="102">
        <f t="shared" si="8"/>
        <v>189212</v>
      </c>
      <c r="D26" s="102">
        <f t="shared" si="8"/>
        <v>188887</v>
      </c>
      <c r="E26" s="96">
        <f t="shared" si="8"/>
        <v>397.37593870000001</v>
      </c>
      <c r="F26" s="96">
        <f t="shared" si="8"/>
        <v>3740.1154970631765</v>
      </c>
      <c r="G26" s="96">
        <f t="shared" ref="G26:I26" si="9">G24+G25+G16</f>
        <v>35230.078413344003</v>
      </c>
      <c r="H26" s="96">
        <f t="shared" si="9"/>
        <v>35449.581873524963</v>
      </c>
      <c r="I26" s="96">
        <f t="shared" si="9"/>
        <v>3520.6120368822126</v>
      </c>
      <c r="J26" s="96">
        <f>D26/C26*100</f>
        <v>99.828234995666236</v>
      </c>
      <c r="K26" s="96">
        <f>H26/G26*100</f>
        <v>100.62305697309439</v>
      </c>
      <c r="L26" s="96">
        <f>I26/G26*12</f>
        <v>1.1991839458008313</v>
      </c>
      <c r="M26" s="96">
        <f>SUM(G26/E26)/10</f>
        <v>8.8656798216313355</v>
      </c>
      <c r="N26" s="106"/>
      <c r="O26" s="106"/>
      <c r="P26" s="106"/>
      <c r="Q26" s="106"/>
      <c r="R26" s="106"/>
      <c r="S26" s="70"/>
      <c r="T26" s="70"/>
      <c r="U26" s="70"/>
      <c r="V26" s="70"/>
      <c r="W26" s="70"/>
      <c r="X26" s="70"/>
      <c r="Y26" s="179"/>
      <c r="Z26" s="179"/>
    </row>
    <row r="27" spans="1:26" ht="22.5" customHeight="1">
      <c r="A27" s="114"/>
      <c r="B27" s="66"/>
      <c r="C27" s="66"/>
      <c r="D27" s="66"/>
      <c r="E27" s="66"/>
      <c r="F27" s="66"/>
      <c r="G27" s="66"/>
      <c r="H27" s="66"/>
      <c r="I27" s="66"/>
      <c r="J27" s="115"/>
      <c r="K27" s="115"/>
      <c r="L27" s="66"/>
      <c r="M27" s="66"/>
      <c r="N27" s="69"/>
      <c r="O27" s="69"/>
      <c r="P27" s="69"/>
      <c r="Q27" s="69"/>
      <c r="R27" s="69"/>
      <c r="S27" s="70"/>
      <c r="T27" s="70"/>
      <c r="U27" s="70"/>
      <c r="V27" s="70"/>
      <c r="W27" s="70"/>
      <c r="X27" s="70"/>
      <c r="Y27" s="179"/>
      <c r="Z27" s="179"/>
    </row>
    <row r="28" spans="1:26" ht="31.5" customHeight="1">
      <c r="A28" s="187" t="s">
        <v>69</v>
      </c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7"/>
      <c r="M28" s="118"/>
      <c r="N28" s="119"/>
      <c r="O28" s="119"/>
      <c r="P28" s="119"/>
      <c r="Q28" s="119"/>
      <c r="R28" s="119"/>
      <c r="S28" s="120"/>
      <c r="T28" s="120"/>
      <c r="U28" s="120"/>
      <c r="V28" s="120"/>
      <c r="W28" s="120"/>
      <c r="X28" s="120"/>
      <c r="Y28" s="120"/>
      <c r="Z28" s="120"/>
    </row>
    <row r="29" spans="1:26" ht="31.5" customHeight="1">
      <c r="A29" s="721" t="s">
        <v>97</v>
      </c>
      <c r="B29" s="683"/>
      <c r="C29" s="683"/>
      <c r="D29" s="683"/>
      <c r="E29" s="683"/>
      <c r="F29" s="683"/>
      <c r="G29" s="683"/>
      <c r="H29" s="683"/>
      <c r="I29" s="683"/>
      <c r="J29" s="684"/>
      <c r="K29" s="740" t="s">
        <v>98</v>
      </c>
      <c r="L29" s="683"/>
      <c r="M29" s="684"/>
      <c r="N29" s="119"/>
      <c r="O29" s="119"/>
      <c r="P29" s="119"/>
      <c r="Q29" s="119"/>
      <c r="R29" s="119"/>
      <c r="S29" s="120"/>
      <c r="T29" s="120"/>
      <c r="U29" s="120"/>
      <c r="V29" s="120"/>
      <c r="W29" s="120"/>
      <c r="X29" s="120"/>
      <c r="Y29" s="120"/>
      <c r="Z29" s="120"/>
    </row>
    <row r="30" spans="1:26" ht="66.75" customHeight="1">
      <c r="A30" s="737" t="s">
        <v>22</v>
      </c>
      <c r="B30" s="124" t="s">
        <v>73</v>
      </c>
      <c r="C30" s="124" t="s">
        <v>24</v>
      </c>
      <c r="D30" s="124" t="s">
        <v>25</v>
      </c>
      <c r="E30" s="124" t="s">
        <v>74</v>
      </c>
      <c r="F30" s="124" t="s">
        <v>27</v>
      </c>
      <c r="G30" s="124" t="s">
        <v>28</v>
      </c>
      <c r="H30" s="124" t="s">
        <v>29</v>
      </c>
      <c r="I30" s="124" t="s">
        <v>30</v>
      </c>
      <c r="J30" s="124" t="s">
        <v>31</v>
      </c>
      <c r="K30" s="124" t="s">
        <v>75</v>
      </c>
      <c r="L30" s="72" t="s">
        <v>20</v>
      </c>
      <c r="M30" s="124" t="s">
        <v>35</v>
      </c>
      <c r="N30" s="69"/>
      <c r="O30" s="69"/>
      <c r="P30" s="69"/>
      <c r="Q30" s="69"/>
      <c r="R30" s="69"/>
      <c r="S30" s="70"/>
      <c r="T30" s="70"/>
      <c r="U30" s="70"/>
      <c r="V30" s="70"/>
      <c r="W30" s="70"/>
      <c r="X30" s="70"/>
      <c r="Y30" s="179"/>
      <c r="Z30" s="179"/>
    </row>
    <row r="31" spans="1:26" ht="22.5" customHeight="1">
      <c r="A31" s="689"/>
      <c r="B31" s="73">
        <v>1</v>
      </c>
      <c r="C31" s="73">
        <v>2</v>
      </c>
      <c r="D31" s="73">
        <v>3</v>
      </c>
      <c r="E31" s="73">
        <v>4</v>
      </c>
      <c r="F31" s="73">
        <v>5</v>
      </c>
      <c r="G31" s="73">
        <v>6</v>
      </c>
      <c r="H31" s="73">
        <v>7</v>
      </c>
      <c r="I31" s="73">
        <v>8</v>
      </c>
      <c r="J31" s="73">
        <v>9</v>
      </c>
      <c r="K31" s="73">
        <v>10</v>
      </c>
      <c r="L31" s="73">
        <v>11</v>
      </c>
      <c r="M31" s="73">
        <v>13</v>
      </c>
      <c r="N31" s="69"/>
      <c r="O31" s="69"/>
      <c r="P31" s="69"/>
      <c r="Q31" s="69"/>
      <c r="R31" s="69"/>
      <c r="S31" s="70"/>
      <c r="T31" s="70"/>
      <c r="U31" s="70"/>
      <c r="V31" s="70"/>
      <c r="W31" s="70"/>
      <c r="X31" s="70"/>
      <c r="Y31" s="179"/>
      <c r="Z31" s="179"/>
    </row>
    <row r="32" spans="1:26" ht="27.75" customHeight="1">
      <c r="A32" s="92" t="s">
        <v>99</v>
      </c>
      <c r="B32" s="186">
        <v>22636</v>
      </c>
      <c r="C32" s="186">
        <v>22635</v>
      </c>
      <c r="D32" s="186">
        <v>22635</v>
      </c>
      <c r="E32" s="100">
        <v>4.2681250000000004</v>
      </c>
      <c r="F32" s="100">
        <v>0</v>
      </c>
      <c r="G32" s="100">
        <v>362.78723360000004</v>
      </c>
      <c r="H32" s="100">
        <v>362.78723360000004</v>
      </c>
      <c r="I32" s="111">
        <f t="shared" ref="I32:I42" si="10">F32+G32-H32</f>
        <v>0</v>
      </c>
      <c r="J32" s="96">
        <f t="shared" ref="J32:J51" si="11">D32/C32*100</f>
        <v>100</v>
      </c>
      <c r="K32" s="96">
        <f t="shared" ref="K32:K51" si="12">H32/G32*100</f>
        <v>100</v>
      </c>
      <c r="L32" s="110">
        <f t="shared" ref="L32:L51" si="13">I32/G32*12</f>
        <v>0</v>
      </c>
      <c r="M32" s="96">
        <f t="shared" ref="M32:M51" si="14">SUM(G32/E32)/10</f>
        <v>8.4999205412212611</v>
      </c>
      <c r="N32" s="125"/>
      <c r="O32" s="125">
        <f>D51</f>
        <v>48</v>
      </c>
      <c r="P32" s="125"/>
      <c r="Q32" s="125"/>
      <c r="R32" s="125"/>
      <c r="S32" s="126"/>
      <c r="T32" s="126"/>
      <c r="U32" s="126"/>
      <c r="V32" s="126"/>
      <c r="W32" s="126"/>
      <c r="X32" s="126"/>
      <c r="Y32" s="126"/>
      <c r="Z32" s="126"/>
    </row>
    <row r="33" spans="1:26" ht="27.75" customHeight="1">
      <c r="A33" s="92" t="s">
        <v>100</v>
      </c>
      <c r="B33" s="186">
        <v>4552</v>
      </c>
      <c r="C33" s="186">
        <v>1327</v>
      </c>
      <c r="D33" s="186">
        <v>1286</v>
      </c>
      <c r="E33" s="100">
        <v>1.3594869999999999</v>
      </c>
      <c r="F33" s="100">
        <v>228.26085786499993</v>
      </c>
      <c r="G33" s="100">
        <v>106.63888483500001</v>
      </c>
      <c r="H33" s="100">
        <v>146.52958009999998</v>
      </c>
      <c r="I33" s="111">
        <f t="shared" si="10"/>
        <v>188.37016259999996</v>
      </c>
      <c r="J33" s="96">
        <f t="shared" si="11"/>
        <v>96.910324039186136</v>
      </c>
      <c r="K33" s="96">
        <f t="shared" si="12"/>
        <v>137.40726970909529</v>
      </c>
      <c r="L33" s="110">
        <f t="shared" si="13"/>
        <v>21.197164192944545</v>
      </c>
      <c r="M33" s="96">
        <f t="shared" si="14"/>
        <v>7.8440532962065861</v>
      </c>
      <c r="N33" s="125"/>
      <c r="O33" s="188">
        <f>D32+D33</f>
        <v>23921</v>
      </c>
      <c r="P33" s="125"/>
      <c r="Q33" s="125"/>
      <c r="R33" s="125"/>
      <c r="S33" s="126"/>
      <c r="T33" s="126"/>
      <c r="U33" s="126"/>
      <c r="V33" s="126"/>
      <c r="W33" s="126"/>
      <c r="X33" s="126"/>
      <c r="Y33" s="126"/>
      <c r="Z33" s="126"/>
    </row>
    <row r="34" spans="1:26" ht="27.75" customHeight="1">
      <c r="A34" s="92" t="s">
        <v>45</v>
      </c>
      <c r="B34" s="186">
        <v>96665</v>
      </c>
      <c r="C34" s="186">
        <v>88908</v>
      </c>
      <c r="D34" s="186">
        <v>88589</v>
      </c>
      <c r="E34" s="100">
        <v>37.518011000000001</v>
      </c>
      <c r="F34" s="100">
        <v>349.24907860999929</v>
      </c>
      <c r="G34" s="100">
        <v>2767.7742404150003</v>
      </c>
      <c r="H34" s="100">
        <v>2785.4190031249996</v>
      </c>
      <c r="I34" s="111">
        <f t="shared" si="10"/>
        <v>331.60431590000007</v>
      </c>
      <c r="J34" s="96">
        <f t="shared" si="11"/>
        <v>99.641202141539566</v>
      </c>
      <c r="K34" s="96">
        <f t="shared" si="12"/>
        <v>100.63750729565839</v>
      </c>
      <c r="L34" s="110">
        <f t="shared" si="13"/>
        <v>1.4377082251489384</v>
      </c>
      <c r="M34" s="96">
        <f t="shared" si="14"/>
        <v>7.3771880935132739</v>
      </c>
      <c r="N34" s="125"/>
      <c r="O34" s="189">
        <f t="shared" ref="O34:O35" si="15">D34</f>
        <v>88589</v>
      </c>
      <c r="P34" s="125"/>
      <c r="Q34" s="125"/>
      <c r="R34" s="125"/>
      <c r="S34" s="126"/>
      <c r="T34" s="126"/>
      <c r="U34" s="126"/>
      <c r="V34" s="126"/>
      <c r="W34" s="126"/>
      <c r="X34" s="126"/>
      <c r="Y34" s="126"/>
      <c r="Z34" s="126"/>
    </row>
    <row r="35" spans="1:26" ht="27.75" customHeight="1">
      <c r="A35" s="92" t="s">
        <v>46</v>
      </c>
      <c r="B35" s="186">
        <v>11336</v>
      </c>
      <c r="C35" s="186">
        <v>9936</v>
      </c>
      <c r="D35" s="186">
        <v>9894</v>
      </c>
      <c r="E35" s="100">
        <v>12.208091</v>
      </c>
      <c r="F35" s="100">
        <v>76.571701643000324</v>
      </c>
      <c r="G35" s="100">
        <v>1361.0448347769998</v>
      </c>
      <c r="H35" s="100">
        <v>1366.6777908200002</v>
      </c>
      <c r="I35" s="111">
        <f t="shared" si="10"/>
        <v>70.938745599999947</v>
      </c>
      <c r="J35" s="96">
        <f t="shared" si="11"/>
        <v>99.577294685990339</v>
      </c>
      <c r="K35" s="96">
        <f t="shared" si="12"/>
        <v>100.41386998422601</v>
      </c>
      <c r="L35" s="110">
        <f t="shared" si="13"/>
        <v>0.62544959978447356</v>
      </c>
      <c r="M35" s="96">
        <f t="shared" si="14"/>
        <v>11.148711414233395</v>
      </c>
      <c r="N35" s="125"/>
      <c r="O35" s="189">
        <f t="shared" si="15"/>
        <v>9894</v>
      </c>
      <c r="P35" s="125"/>
      <c r="Q35" s="125"/>
      <c r="R35" s="125"/>
      <c r="S35" s="126"/>
      <c r="T35" s="126"/>
      <c r="U35" s="126"/>
      <c r="V35" s="126"/>
      <c r="W35" s="126"/>
      <c r="X35" s="126"/>
      <c r="Y35" s="126"/>
      <c r="Z35" s="126"/>
    </row>
    <row r="36" spans="1:26" ht="27.75" customHeight="1">
      <c r="A36" s="92" t="s">
        <v>47</v>
      </c>
      <c r="B36" s="186">
        <v>17369</v>
      </c>
      <c r="C36" s="186">
        <v>17155</v>
      </c>
      <c r="D36" s="186">
        <v>17130</v>
      </c>
      <c r="E36" s="100">
        <v>70.998122999999993</v>
      </c>
      <c r="F36" s="100">
        <v>1521.0646938</v>
      </c>
      <c r="G36" s="100">
        <v>4303.6193087000001</v>
      </c>
      <c r="H36" s="100">
        <v>4331.5512187000004</v>
      </c>
      <c r="I36" s="111">
        <f t="shared" si="10"/>
        <v>1493.1327837999997</v>
      </c>
      <c r="J36" s="96">
        <f t="shared" si="11"/>
        <v>99.854269892159721</v>
      </c>
      <c r="K36" s="96">
        <f t="shared" si="12"/>
        <v>100.64903301143609</v>
      </c>
      <c r="L36" s="110">
        <f t="shared" si="13"/>
        <v>4.1633778734514477</v>
      </c>
      <c r="M36" s="96">
        <f t="shared" si="14"/>
        <v>6.0615958941618784</v>
      </c>
      <c r="N36" s="125"/>
      <c r="O36" s="189">
        <f>D36+D37</f>
        <v>21133</v>
      </c>
      <c r="P36" s="125"/>
      <c r="Q36" s="125"/>
      <c r="R36" s="125"/>
      <c r="S36" s="126"/>
      <c r="T36" s="126"/>
      <c r="U36" s="126"/>
      <c r="V36" s="126"/>
      <c r="W36" s="126"/>
      <c r="X36" s="126"/>
      <c r="Y36" s="126"/>
      <c r="Z36" s="126"/>
    </row>
    <row r="37" spans="1:26" ht="27.75" customHeight="1">
      <c r="A37" s="92" t="s">
        <v>48</v>
      </c>
      <c r="B37" s="186">
        <v>4370</v>
      </c>
      <c r="C37" s="186">
        <v>4077</v>
      </c>
      <c r="D37" s="186">
        <v>4003</v>
      </c>
      <c r="E37" s="100">
        <v>7.8236260000000009</v>
      </c>
      <c r="F37" s="100">
        <v>2095.0403704519999</v>
      </c>
      <c r="G37" s="100">
        <v>768.14500262199999</v>
      </c>
      <c r="H37" s="100">
        <v>760.7714931999999</v>
      </c>
      <c r="I37" s="111">
        <f t="shared" si="10"/>
        <v>2102.413879874</v>
      </c>
      <c r="J37" s="96">
        <f t="shared" si="11"/>
        <v>98.184939906794213</v>
      </c>
      <c r="K37" s="96">
        <f t="shared" si="12"/>
        <v>99.040088863843252</v>
      </c>
      <c r="L37" s="110">
        <f t="shared" si="13"/>
        <v>32.844015742302552</v>
      </c>
      <c r="M37" s="96">
        <f t="shared" si="14"/>
        <v>9.8182735552798643</v>
      </c>
      <c r="N37" s="125"/>
      <c r="O37" s="189">
        <f t="shared" ref="O37:O40" si="16">D38</f>
        <v>1587</v>
      </c>
      <c r="P37" s="125"/>
      <c r="Q37" s="125"/>
      <c r="R37" s="125"/>
      <c r="S37" s="126"/>
      <c r="T37" s="126"/>
      <c r="U37" s="126"/>
      <c r="V37" s="126"/>
      <c r="W37" s="126"/>
      <c r="X37" s="126"/>
      <c r="Y37" s="126"/>
      <c r="Z37" s="126"/>
    </row>
    <row r="38" spans="1:26" ht="27.75" customHeight="1">
      <c r="A38" s="92" t="s">
        <v>49</v>
      </c>
      <c r="B38" s="186">
        <v>2161</v>
      </c>
      <c r="C38" s="186">
        <v>1594</v>
      </c>
      <c r="D38" s="186">
        <v>1587</v>
      </c>
      <c r="E38" s="100">
        <v>5.3720839999999992</v>
      </c>
      <c r="F38" s="100">
        <v>8.069088985999997</v>
      </c>
      <c r="G38" s="100">
        <v>549.75116971399996</v>
      </c>
      <c r="H38" s="100">
        <v>552.13588469999991</v>
      </c>
      <c r="I38" s="111">
        <f t="shared" si="10"/>
        <v>5.684374000000048</v>
      </c>
      <c r="J38" s="96">
        <f t="shared" si="11"/>
        <v>99.560853199498126</v>
      </c>
      <c r="K38" s="96">
        <f t="shared" si="12"/>
        <v>100.43378079345253</v>
      </c>
      <c r="L38" s="110">
        <f t="shared" si="13"/>
        <v>0.12407884104273417</v>
      </c>
      <c r="M38" s="96">
        <f t="shared" si="14"/>
        <v>10.233480521041741</v>
      </c>
      <c r="N38" s="125"/>
      <c r="O38" s="189">
        <f t="shared" si="16"/>
        <v>1947</v>
      </c>
      <c r="P38" s="125"/>
      <c r="Q38" s="125"/>
      <c r="R38" s="125"/>
      <c r="S38" s="126"/>
      <c r="T38" s="126"/>
      <c r="U38" s="126"/>
      <c r="V38" s="126"/>
      <c r="W38" s="126"/>
      <c r="X38" s="126"/>
      <c r="Y38" s="126"/>
      <c r="Z38" s="126"/>
    </row>
    <row r="39" spans="1:26" ht="27.75" customHeight="1">
      <c r="A39" s="92" t="s">
        <v>50</v>
      </c>
      <c r="B39" s="186">
        <v>2112</v>
      </c>
      <c r="C39" s="186">
        <v>1963</v>
      </c>
      <c r="D39" s="186">
        <v>1947</v>
      </c>
      <c r="E39" s="100">
        <v>9.3330349999999989</v>
      </c>
      <c r="F39" s="100">
        <v>252.79316757300001</v>
      </c>
      <c r="G39" s="100">
        <v>667.22047898200003</v>
      </c>
      <c r="H39" s="100">
        <v>603.36996109999995</v>
      </c>
      <c r="I39" s="111">
        <f t="shared" si="10"/>
        <v>316.64368545500008</v>
      </c>
      <c r="J39" s="96">
        <f t="shared" si="11"/>
        <v>99.184921039225671</v>
      </c>
      <c r="K39" s="96">
        <f t="shared" si="12"/>
        <v>90.430371984472231</v>
      </c>
      <c r="L39" s="110">
        <f t="shared" si="13"/>
        <v>5.6948555165113692</v>
      </c>
      <c r="M39" s="96">
        <f t="shared" si="14"/>
        <v>7.1490193595331011</v>
      </c>
      <c r="N39" s="125"/>
      <c r="O39" s="189">
        <f t="shared" si="16"/>
        <v>1234</v>
      </c>
      <c r="P39" s="125"/>
      <c r="Q39" s="125"/>
      <c r="R39" s="125"/>
      <c r="S39" s="126"/>
      <c r="T39" s="126"/>
      <c r="U39" s="126"/>
      <c r="V39" s="126"/>
      <c r="W39" s="126"/>
      <c r="X39" s="126"/>
      <c r="Y39" s="126"/>
      <c r="Z39" s="126"/>
    </row>
    <row r="40" spans="1:26" ht="27.75" customHeight="1">
      <c r="A40" s="92" t="s">
        <v>51</v>
      </c>
      <c r="B40" s="186">
        <v>1254</v>
      </c>
      <c r="C40" s="186">
        <v>1242</v>
      </c>
      <c r="D40" s="186">
        <v>1234</v>
      </c>
      <c r="E40" s="100">
        <v>4.5509440000000003</v>
      </c>
      <c r="F40" s="100">
        <v>146.02571159200008</v>
      </c>
      <c r="G40" s="100">
        <v>434.465275308</v>
      </c>
      <c r="H40" s="100">
        <v>382.41546000000005</v>
      </c>
      <c r="I40" s="111">
        <f t="shared" si="10"/>
        <v>198.0755269</v>
      </c>
      <c r="J40" s="96">
        <f t="shared" si="11"/>
        <v>99.355877616747179</v>
      </c>
      <c r="K40" s="96">
        <f t="shared" si="12"/>
        <v>88.019798527948893</v>
      </c>
      <c r="L40" s="110">
        <f t="shared" si="13"/>
        <v>5.4708775542877852</v>
      </c>
      <c r="M40" s="96">
        <f t="shared" si="14"/>
        <v>9.5467066900405708</v>
      </c>
      <c r="N40" s="125"/>
      <c r="O40" s="189">
        <f t="shared" si="16"/>
        <v>601</v>
      </c>
      <c r="P40" s="125"/>
      <c r="Q40" s="125"/>
      <c r="R40" s="125"/>
      <c r="S40" s="126"/>
      <c r="T40" s="126"/>
      <c r="U40" s="126"/>
      <c r="V40" s="126"/>
      <c r="W40" s="126"/>
      <c r="X40" s="126"/>
      <c r="Y40" s="126"/>
      <c r="Z40" s="126"/>
    </row>
    <row r="41" spans="1:26" ht="27.75" customHeight="1">
      <c r="A41" s="92" t="s">
        <v>52</v>
      </c>
      <c r="B41" s="186">
        <v>1536</v>
      </c>
      <c r="C41" s="186">
        <v>601</v>
      </c>
      <c r="D41" s="186">
        <v>601</v>
      </c>
      <c r="E41" s="100">
        <v>0.71630899999999997</v>
      </c>
      <c r="F41" s="100">
        <v>-41.446272639999989</v>
      </c>
      <c r="G41" s="100">
        <v>166.33961983999998</v>
      </c>
      <c r="H41" s="100">
        <v>167.10417470000002</v>
      </c>
      <c r="I41" s="111">
        <f t="shared" si="10"/>
        <v>-42.210827500000022</v>
      </c>
      <c r="J41" s="96">
        <f t="shared" si="11"/>
        <v>100</v>
      </c>
      <c r="K41" s="96">
        <f t="shared" si="12"/>
        <v>100.45963484871221</v>
      </c>
      <c r="L41" s="110">
        <f t="shared" si="13"/>
        <v>-3.0451550297350991</v>
      </c>
      <c r="M41" s="96">
        <f t="shared" si="14"/>
        <v>23.221768795310403</v>
      </c>
      <c r="N41" s="125"/>
      <c r="O41" s="190">
        <f>SUM(O32:O40)</f>
        <v>148954</v>
      </c>
      <c r="P41" s="125"/>
      <c r="Q41" s="125"/>
      <c r="R41" s="125"/>
      <c r="S41" s="126"/>
      <c r="T41" s="126"/>
      <c r="U41" s="126"/>
      <c r="V41" s="126"/>
      <c r="W41" s="126"/>
      <c r="X41" s="126"/>
      <c r="Y41" s="126"/>
      <c r="Z41" s="126"/>
    </row>
    <row r="42" spans="1:26" ht="27.75" customHeight="1">
      <c r="A42" s="92" t="s">
        <v>53</v>
      </c>
      <c r="B42" s="186">
        <v>0</v>
      </c>
      <c r="C42" s="186">
        <v>0</v>
      </c>
      <c r="D42" s="186">
        <v>0</v>
      </c>
      <c r="E42" s="100">
        <v>0</v>
      </c>
      <c r="F42" s="100">
        <v>0</v>
      </c>
      <c r="G42" s="100">
        <v>0</v>
      </c>
      <c r="H42" s="100">
        <v>0</v>
      </c>
      <c r="I42" s="111">
        <f t="shared" si="10"/>
        <v>0</v>
      </c>
      <c r="J42" s="96" t="e">
        <f t="shared" si="11"/>
        <v>#DIV/0!</v>
      </c>
      <c r="K42" s="96" t="e">
        <f t="shared" si="12"/>
        <v>#DIV/0!</v>
      </c>
      <c r="L42" s="110" t="e">
        <f t="shared" si="13"/>
        <v>#DIV/0!</v>
      </c>
      <c r="M42" s="96" t="e">
        <f t="shared" si="14"/>
        <v>#DIV/0!</v>
      </c>
      <c r="N42" s="125"/>
      <c r="O42" s="125"/>
      <c r="P42" s="125"/>
      <c r="Q42" s="125"/>
      <c r="R42" s="125"/>
      <c r="S42" s="126"/>
      <c r="T42" s="126"/>
      <c r="U42" s="126"/>
      <c r="V42" s="126"/>
      <c r="W42" s="126"/>
      <c r="X42" s="126"/>
      <c r="Y42" s="126"/>
      <c r="Z42" s="126"/>
    </row>
    <row r="43" spans="1:26" ht="27.75" customHeight="1">
      <c r="A43" s="101" t="s">
        <v>54</v>
      </c>
      <c r="B43" s="102">
        <f t="shared" ref="B43:H43" si="17">SUM(B32:B42)</f>
        <v>163991</v>
      </c>
      <c r="C43" s="102">
        <f t="shared" si="17"/>
        <v>149438</v>
      </c>
      <c r="D43" s="102">
        <f t="shared" si="17"/>
        <v>148906</v>
      </c>
      <c r="E43" s="96">
        <f t="shared" si="17"/>
        <v>154.14783499999996</v>
      </c>
      <c r="F43" s="96">
        <f t="shared" si="17"/>
        <v>4635.6283978809997</v>
      </c>
      <c r="G43" s="96">
        <f t="shared" si="17"/>
        <v>11487.786048793003</v>
      </c>
      <c r="H43" s="96">
        <f t="shared" si="17"/>
        <v>11458.761800044998</v>
      </c>
      <c r="I43" s="103">
        <f>SUM(F43,G43-H43)</f>
        <v>4664.6526466290043</v>
      </c>
      <c r="J43" s="96">
        <f t="shared" si="11"/>
        <v>99.643999518194832</v>
      </c>
      <c r="K43" s="96">
        <f t="shared" si="12"/>
        <v>99.747346889777305</v>
      </c>
      <c r="L43" s="96">
        <f t="shared" si="13"/>
        <v>4.8726387766796293</v>
      </c>
      <c r="M43" s="96">
        <f t="shared" si="14"/>
        <v>7.4524472230135483</v>
      </c>
      <c r="N43" s="127"/>
      <c r="O43" s="127"/>
      <c r="P43" s="127"/>
      <c r="Q43" s="127"/>
      <c r="R43" s="127"/>
      <c r="S43" s="126"/>
      <c r="T43" s="126"/>
      <c r="U43" s="126"/>
      <c r="V43" s="126"/>
      <c r="W43" s="126"/>
      <c r="X43" s="126"/>
      <c r="Y43" s="126"/>
      <c r="Z43" s="126"/>
    </row>
    <row r="44" spans="1:26" ht="27.75" customHeight="1">
      <c r="A44" s="92" t="s">
        <v>55</v>
      </c>
      <c r="B44" s="186">
        <v>8</v>
      </c>
      <c r="C44" s="186">
        <v>8</v>
      </c>
      <c r="D44" s="186">
        <v>8</v>
      </c>
      <c r="E44" s="100">
        <v>5.5821690000000013</v>
      </c>
      <c r="F44" s="100">
        <v>36.76792861499996</v>
      </c>
      <c r="G44" s="100">
        <v>353.56763138500008</v>
      </c>
      <c r="H44" s="100">
        <v>375.14979890000006</v>
      </c>
      <c r="I44" s="111">
        <f t="shared" ref="I44:I50" si="18">F44+G44-H44</f>
        <v>15.185761099999979</v>
      </c>
      <c r="J44" s="96">
        <f t="shared" si="11"/>
        <v>100</v>
      </c>
      <c r="K44" s="96">
        <f t="shared" si="12"/>
        <v>106.10411293320546</v>
      </c>
      <c r="L44" s="110">
        <f t="shared" si="13"/>
        <v>0.51540106340099412</v>
      </c>
      <c r="M44" s="96">
        <f t="shared" si="14"/>
        <v>6.3338754413383045</v>
      </c>
      <c r="N44" s="125"/>
      <c r="O44" s="125"/>
      <c r="P44" s="125"/>
      <c r="Q44" s="125"/>
      <c r="R44" s="125"/>
      <c r="S44" s="126"/>
      <c r="T44" s="126"/>
      <c r="U44" s="126"/>
      <c r="V44" s="126"/>
      <c r="W44" s="126"/>
      <c r="X44" s="126"/>
      <c r="Y44" s="126"/>
      <c r="Z44" s="126"/>
    </row>
    <row r="45" spans="1:26" ht="27.75" customHeight="1">
      <c r="A45" s="92" t="s">
        <v>56</v>
      </c>
      <c r="B45" s="186">
        <v>22</v>
      </c>
      <c r="C45" s="186">
        <v>15</v>
      </c>
      <c r="D45" s="186">
        <v>15</v>
      </c>
      <c r="E45" s="100">
        <v>3.9641389999999994</v>
      </c>
      <c r="F45" s="100">
        <v>10.391206114999875</v>
      </c>
      <c r="G45" s="100">
        <v>413.99600758500003</v>
      </c>
      <c r="H45" s="100">
        <v>425.11209999999994</v>
      </c>
      <c r="I45" s="111">
        <f t="shared" si="18"/>
        <v>-0.72488630000003695</v>
      </c>
      <c r="J45" s="96">
        <f t="shared" si="11"/>
        <v>100</v>
      </c>
      <c r="K45" s="96">
        <f t="shared" si="12"/>
        <v>102.68507237058743</v>
      </c>
      <c r="L45" s="110">
        <f t="shared" si="13"/>
        <v>-2.1011399725188108E-2</v>
      </c>
      <c r="M45" s="96">
        <f t="shared" si="14"/>
        <v>10.443529038335942</v>
      </c>
      <c r="N45" s="125"/>
      <c r="O45" s="125"/>
      <c r="P45" s="125"/>
      <c r="Q45" s="125"/>
      <c r="R45" s="125"/>
      <c r="S45" s="126"/>
      <c r="T45" s="126"/>
      <c r="U45" s="126"/>
      <c r="V45" s="126"/>
      <c r="W45" s="126"/>
      <c r="X45" s="126"/>
      <c r="Y45" s="126"/>
      <c r="Z45" s="126"/>
    </row>
    <row r="46" spans="1:26" ht="27.75" customHeight="1">
      <c r="A46" s="92" t="s">
        <v>57</v>
      </c>
      <c r="B46" s="186">
        <v>9</v>
      </c>
      <c r="C46" s="186">
        <v>8</v>
      </c>
      <c r="D46" s="186">
        <v>8</v>
      </c>
      <c r="E46" s="100">
        <v>1.917557</v>
      </c>
      <c r="F46" s="100">
        <v>5.0698627539999848</v>
      </c>
      <c r="G46" s="100">
        <v>207.17431064599998</v>
      </c>
      <c r="H46" s="100">
        <v>211.76840999999996</v>
      </c>
      <c r="I46" s="111">
        <f t="shared" si="18"/>
        <v>0.47576340000000528</v>
      </c>
      <c r="J46" s="96">
        <f t="shared" si="11"/>
        <v>100</v>
      </c>
      <c r="K46" s="96">
        <f t="shared" si="12"/>
        <v>102.21750435161334</v>
      </c>
      <c r="L46" s="110">
        <f t="shared" si="13"/>
        <v>2.7557281509459644E-2</v>
      </c>
      <c r="M46" s="96">
        <f t="shared" si="14"/>
        <v>10.804075740434312</v>
      </c>
      <c r="N46" s="125"/>
      <c r="O46" s="125"/>
      <c r="P46" s="125"/>
      <c r="Q46" s="125"/>
      <c r="R46" s="125"/>
      <c r="S46" s="126"/>
      <c r="T46" s="126"/>
      <c r="U46" s="126"/>
      <c r="V46" s="126"/>
      <c r="W46" s="126"/>
      <c r="X46" s="126"/>
      <c r="Y46" s="126"/>
      <c r="Z46" s="126"/>
    </row>
    <row r="47" spans="1:26" ht="27.75" customHeight="1">
      <c r="A47" s="92" t="s">
        <v>58</v>
      </c>
      <c r="B47" s="186">
        <v>10</v>
      </c>
      <c r="C47" s="186">
        <v>10</v>
      </c>
      <c r="D47" s="186">
        <v>10</v>
      </c>
      <c r="E47" s="100">
        <v>0.47683200000000003</v>
      </c>
      <c r="F47" s="100">
        <v>21.805368165000012</v>
      </c>
      <c r="G47" s="100">
        <v>60.121971835000004</v>
      </c>
      <c r="H47" s="100">
        <v>66.41425000000001</v>
      </c>
      <c r="I47" s="111">
        <f t="shared" si="18"/>
        <v>15.513090000000005</v>
      </c>
      <c r="J47" s="96">
        <f t="shared" si="11"/>
        <v>100</v>
      </c>
      <c r="K47" s="96">
        <f t="shared" si="12"/>
        <v>110.46585461679246</v>
      </c>
      <c r="L47" s="110">
        <f t="shared" si="13"/>
        <v>3.0963235954884092</v>
      </c>
      <c r="M47" s="96">
        <f t="shared" si="14"/>
        <v>12.608627742055903</v>
      </c>
      <c r="N47" s="125"/>
      <c r="O47" s="125"/>
      <c r="P47" s="125"/>
      <c r="Q47" s="125"/>
      <c r="R47" s="125"/>
      <c r="S47" s="126"/>
      <c r="T47" s="126"/>
      <c r="U47" s="126"/>
      <c r="V47" s="126"/>
      <c r="W47" s="126"/>
      <c r="X47" s="126"/>
      <c r="Y47" s="126"/>
      <c r="Z47" s="126"/>
    </row>
    <row r="48" spans="1:26" ht="27.75" customHeight="1">
      <c r="A48" s="92" t="s">
        <v>59</v>
      </c>
      <c r="B48" s="186">
        <v>6</v>
      </c>
      <c r="C48" s="186">
        <v>6</v>
      </c>
      <c r="D48" s="186">
        <v>6</v>
      </c>
      <c r="E48" s="100">
        <v>0.97317699999999996</v>
      </c>
      <c r="F48" s="100">
        <v>138.34078249999999</v>
      </c>
      <c r="G48" s="100">
        <v>72.788485500000007</v>
      </c>
      <c r="H48" s="100">
        <v>79.178629999999998</v>
      </c>
      <c r="I48" s="111">
        <f t="shared" si="18"/>
        <v>131.950638</v>
      </c>
      <c r="J48" s="96">
        <f t="shared" si="11"/>
        <v>100</v>
      </c>
      <c r="K48" s="96">
        <f t="shared" si="12"/>
        <v>108.77905956705199</v>
      </c>
      <c r="L48" s="110">
        <f t="shared" si="13"/>
        <v>21.753545840708554</v>
      </c>
      <c r="M48" s="96">
        <f t="shared" si="14"/>
        <v>7.4794703841130659</v>
      </c>
      <c r="N48" s="125"/>
      <c r="O48" s="125"/>
      <c r="P48" s="125"/>
      <c r="Q48" s="125"/>
      <c r="R48" s="125"/>
      <c r="S48" s="126"/>
      <c r="T48" s="126"/>
      <c r="U48" s="126"/>
      <c r="V48" s="126"/>
      <c r="W48" s="126"/>
      <c r="X48" s="126"/>
      <c r="Y48" s="126"/>
      <c r="Z48" s="126"/>
    </row>
    <row r="49" spans="1:26" ht="27.75" customHeight="1">
      <c r="A49" s="92" t="s">
        <v>60</v>
      </c>
      <c r="B49" s="186">
        <v>1</v>
      </c>
      <c r="C49" s="186">
        <v>0</v>
      </c>
      <c r="D49" s="186">
        <v>0</v>
      </c>
      <c r="E49" s="100">
        <v>0</v>
      </c>
      <c r="F49" s="100">
        <v>3.7000000000000002E-6</v>
      </c>
      <c r="G49" s="100">
        <v>0</v>
      </c>
      <c r="H49" s="100">
        <v>0</v>
      </c>
      <c r="I49" s="111">
        <f t="shared" si="18"/>
        <v>3.7000000000000002E-6</v>
      </c>
      <c r="J49" s="96" t="e">
        <f t="shared" si="11"/>
        <v>#DIV/0!</v>
      </c>
      <c r="K49" s="96" t="e">
        <f t="shared" si="12"/>
        <v>#DIV/0!</v>
      </c>
      <c r="L49" s="110" t="e">
        <f t="shared" si="13"/>
        <v>#DIV/0!</v>
      </c>
      <c r="M49" s="96" t="e">
        <f t="shared" si="14"/>
        <v>#DIV/0!</v>
      </c>
      <c r="N49" s="125"/>
      <c r="O49" s="125"/>
      <c r="P49" s="125"/>
      <c r="Q49" s="125"/>
      <c r="R49" s="125"/>
      <c r="S49" s="126"/>
      <c r="T49" s="126"/>
      <c r="U49" s="126"/>
      <c r="V49" s="126"/>
      <c r="W49" s="126"/>
      <c r="X49" s="126"/>
      <c r="Y49" s="126"/>
      <c r="Z49" s="126"/>
    </row>
    <row r="50" spans="1:26" ht="27.75" customHeight="1">
      <c r="A50" s="92" t="s">
        <v>61</v>
      </c>
      <c r="B50" s="186">
        <v>2</v>
      </c>
      <c r="C50" s="186">
        <v>1</v>
      </c>
      <c r="D50" s="186">
        <v>1</v>
      </c>
      <c r="E50" s="100">
        <v>3.3445000000000003E-2</v>
      </c>
      <c r="F50" s="100">
        <v>0.81019990000000242</v>
      </c>
      <c r="G50" s="100">
        <v>8.8363439999999986</v>
      </c>
      <c r="H50" s="100">
        <v>9.7248600000000014</v>
      </c>
      <c r="I50" s="111">
        <f t="shared" si="18"/>
        <v>-7.8316100000000333E-2</v>
      </c>
      <c r="J50" s="96">
        <f t="shared" si="11"/>
        <v>100</v>
      </c>
      <c r="K50" s="96">
        <f t="shared" si="12"/>
        <v>110.05524456721018</v>
      </c>
      <c r="L50" s="110">
        <f t="shared" si="13"/>
        <v>-0.10635543387627328</v>
      </c>
      <c r="M50" s="96">
        <f t="shared" si="14"/>
        <v>26.420523247122134</v>
      </c>
      <c r="N50" s="125"/>
      <c r="O50" s="125"/>
      <c r="P50" s="125"/>
      <c r="Q50" s="125"/>
      <c r="R50" s="125"/>
      <c r="S50" s="126"/>
      <c r="T50" s="126"/>
      <c r="U50" s="126"/>
      <c r="V50" s="126"/>
      <c r="W50" s="126"/>
      <c r="X50" s="126"/>
      <c r="Y50" s="126"/>
      <c r="Z50" s="126"/>
    </row>
    <row r="51" spans="1:26" ht="27.75" customHeight="1">
      <c r="A51" s="101" t="s">
        <v>62</v>
      </c>
      <c r="B51" s="102">
        <f t="shared" ref="B51:H51" si="19">SUM(B44:B50)</f>
        <v>58</v>
      </c>
      <c r="C51" s="102">
        <f t="shared" si="19"/>
        <v>48</v>
      </c>
      <c r="D51" s="102">
        <f t="shared" si="19"/>
        <v>48</v>
      </c>
      <c r="E51" s="96">
        <f t="shared" si="19"/>
        <v>12.947319</v>
      </c>
      <c r="F51" s="96">
        <f t="shared" si="19"/>
        <v>213.18535174899984</v>
      </c>
      <c r="G51" s="96">
        <f t="shared" si="19"/>
        <v>1116.484750951</v>
      </c>
      <c r="H51" s="96">
        <f t="shared" si="19"/>
        <v>1167.3480489000001</v>
      </c>
      <c r="I51" s="103">
        <f>SUM(F51,G51-H51)</f>
        <v>162.32205379999976</v>
      </c>
      <c r="J51" s="96">
        <f t="shared" si="11"/>
        <v>100</v>
      </c>
      <c r="K51" s="96">
        <f t="shared" si="12"/>
        <v>104.55566436582995</v>
      </c>
      <c r="L51" s="96">
        <f t="shared" si="13"/>
        <v>1.7446406177431837</v>
      </c>
      <c r="M51" s="96">
        <f t="shared" si="14"/>
        <v>8.6232891222576651</v>
      </c>
      <c r="N51" s="127"/>
      <c r="O51" s="127"/>
      <c r="P51" s="127"/>
      <c r="Q51" s="127"/>
      <c r="R51" s="127"/>
      <c r="S51" s="126"/>
      <c r="T51" s="126"/>
      <c r="U51" s="126"/>
      <c r="V51" s="126"/>
      <c r="W51" s="126"/>
      <c r="X51" s="126"/>
      <c r="Y51" s="126"/>
      <c r="Z51" s="126"/>
    </row>
    <row r="52" spans="1:26" ht="27.75" customHeight="1">
      <c r="A52" s="92" t="s">
        <v>63</v>
      </c>
      <c r="B52" s="109"/>
      <c r="C52" s="109"/>
      <c r="D52" s="109"/>
      <c r="E52" s="110"/>
      <c r="F52" s="110"/>
      <c r="G52" s="110">
        <v>88.167310000000001</v>
      </c>
      <c r="H52" s="110">
        <v>88.167310000000001</v>
      </c>
      <c r="I52" s="111"/>
      <c r="J52" s="96"/>
      <c r="K52" s="96"/>
      <c r="L52" s="110"/>
      <c r="M52" s="96"/>
      <c r="N52" s="125"/>
      <c r="O52" s="125"/>
      <c r="P52" s="125"/>
      <c r="Q52" s="125"/>
      <c r="R52" s="125"/>
      <c r="S52" s="126"/>
      <c r="T52" s="126"/>
      <c r="U52" s="126"/>
      <c r="V52" s="126"/>
      <c r="W52" s="126"/>
      <c r="X52" s="126"/>
      <c r="Y52" s="126"/>
      <c r="Z52" s="126"/>
    </row>
    <row r="53" spans="1:26" ht="27.75" customHeight="1">
      <c r="A53" s="101" t="s">
        <v>64</v>
      </c>
      <c r="B53" s="102">
        <f t="shared" ref="B53:F53" si="20">B43+B51+B52</f>
        <v>164049</v>
      </c>
      <c r="C53" s="102">
        <f t="shared" si="20"/>
        <v>149486</v>
      </c>
      <c r="D53" s="102">
        <f t="shared" si="20"/>
        <v>148954</v>
      </c>
      <c r="E53" s="96">
        <f t="shared" si="20"/>
        <v>167.09515399999995</v>
      </c>
      <c r="F53" s="96">
        <f t="shared" si="20"/>
        <v>4848.8137496299996</v>
      </c>
      <c r="G53" s="96">
        <f t="shared" ref="G53:I53" si="21">G51+G52+G43</f>
        <v>12692.438109744004</v>
      </c>
      <c r="H53" s="96">
        <f t="shared" si="21"/>
        <v>12714.277158944999</v>
      </c>
      <c r="I53" s="96">
        <f t="shared" si="21"/>
        <v>4826.9747004290039</v>
      </c>
      <c r="J53" s="96">
        <f>D53/C53*100</f>
        <v>99.644113830057663</v>
      </c>
      <c r="K53" s="96">
        <f>H53/G53*100</f>
        <v>100.17206346812304</v>
      </c>
      <c r="L53" s="96">
        <f>I53/G53*12</f>
        <v>4.563638278502216</v>
      </c>
      <c r="M53" s="96">
        <f>SUM(G53/E53)/10</f>
        <v>7.5959342960622349</v>
      </c>
      <c r="N53" s="127"/>
      <c r="O53" s="127"/>
      <c r="P53" s="127"/>
      <c r="Q53" s="127"/>
      <c r="R53" s="127"/>
      <c r="S53" s="126"/>
      <c r="T53" s="126"/>
      <c r="U53" s="126"/>
      <c r="V53" s="126"/>
      <c r="W53" s="126"/>
      <c r="X53" s="126"/>
      <c r="Y53" s="126"/>
      <c r="Z53" s="126"/>
    </row>
    <row r="54" spans="1:26" ht="22.5" customHeight="1">
      <c r="A54" s="114"/>
      <c r="B54" s="66"/>
      <c r="C54" s="66"/>
      <c r="D54" s="66"/>
      <c r="E54" s="66"/>
      <c r="F54" s="66"/>
      <c r="G54" s="66"/>
      <c r="H54" s="66"/>
      <c r="I54" s="128"/>
      <c r="J54" s="115"/>
      <c r="K54" s="115"/>
      <c r="L54" s="66"/>
      <c r="M54" s="66"/>
      <c r="N54" s="69"/>
      <c r="O54" s="69"/>
      <c r="P54" s="69"/>
      <c r="Q54" s="69"/>
      <c r="R54" s="69"/>
      <c r="S54" s="70"/>
      <c r="T54" s="70"/>
      <c r="U54" s="70"/>
      <c r="V54" s="70"/>
      <c r="W54" s="70"/>
      <c r="X54" s="70"/>
      <c r="Y54" s="179"/>
      <c r="Z54" s="179"/>
    </row>
    <row r="55" spans="1:26" ht="30.75" customHeight="1">
      <c r="A55" s="741" t="s">
        <v>101</v>
      </c>
      <c r="B55" s="705"/>
      <c r="C55" s="705"/>
      <c r="D55" s="705"/>
      <c r="E55" s="705"/>
      <c r="F55" s="705"/>
      <c r="G55" s="705"/>
      <c r="H55" s="705"/>
      <c r="I55" s="706"/>
      <c r="J55" s="116"/>
      <c r="K55" s="116"/>
      <c r="L55" s="117"/>
      <c r="M55" s="118"/>
      <c r="N55" s="119"/>
      <c r="O55" s="119"/>
      <c r="P55" s="119"/>
      <c r="Q55" s="119"/>
      <c r="R55" s="119"/>
      <c r="S55" s="120"/>
      <c r="T55" s="120"/>
      <c r="U55" s="120"/>
      <c r="V55" s="120"/>
      <c r="W55" s="120"/>
      <c r="X55" s="120"/>
      <c r="Y55" s="120"/>
      <c r="Z55" s="120"/>
    </row>
    <row r="56" spans="1:26" ht="30.75" customHeight="1">
      <c r="A56" s="721" t="s">
        <v>97</v>
      </c>
      <c r="B56" s="683"/>
      <c r="C56" s="683"/>
      <c r="D56" s="683"/>
      <c r="E56" s="683"/>
      <c r="F56" s="683"/>
      <c r="G56" s="683"/>
      <c r="H56" s="683"/>
      <c r="I56" s="683"/>
      <c r="J56" s="684"/>
      <c r="K56" s="740" t="s">
        <v>98</v>
      </c>
      <c r="L56" s="683"/>
      <c r="M56" s="684"/>
      <c r="N56" s="119"/>
      <c r="O56" s="119"/>
      <c r="P56" s="119"/>
      <c r="Q56" s="119"/>
      <c r="R56" s="119"/>
      <c r="S56" s="120"/>
      <c r="T56" s="120"/>
      <c r="U56" s="120"/>
      <c r="V56" s="120"/>
      <c r="W56" s="120"/>
      <c r="X56" s="120"/>
      <c r="Y56" s="120"/>
      <c r="Z56" s="120"/>
    </row>
    <row r="57" spans="1:26" ht="57.75" customHeight="1">
      <c r="A57" s="737" t="s">
        <v>22</v>
      </c>
      <c r="B57" s="124" t="s">
        <v>73</v>
      </c>
      <c r="C57" s="124" t="s">
        <v>24</v>
      </c>
      <c r="D57" s="124" t="s">
        <v>25</v>
      </c>
      <c r="E57" s="124" t="s">
        <v>74</v>
      </c>
      <c r="F57" s="124" t="s">
        <v>27</v>
      </c>
      <c r="G57" s="124" t="s">
        <v>28</v>
      </c>
      <c r="H57" s="124" t="s">
        <v>29</v>
      </c>
      <c r="I57" s="124" t="s">
        <v>30</v>
      </c>
      <c r="J57" s="124" t="s">
        <v>31</v>
      </c>
      <c r="K57" s="124" t="s">
        <v>75</v>
      </c>
      <c r="L57" s="72" t="s">
        <v>20</v>
      </c>
      <c r="M57" s="124" t="s">
        <v>35</v>
      </c>
      <c r="N57" s="69"/>
      <c r="O57" s="69"/>
      <c r="P57" s="69"/>
      <c r="Q57" s="69"/>
      <c r="R57" s="69"/>
      <c r="S57" s="70"/>
      <c r="T57" s="70"/>
      <c r="U57" s="70"/>
      <c r="V57" s="70"/>
      <c r="W57" s="70"/>
      <c r="X57" s="70"/>
      <c r="Y57" s="179"/>
      <c r="Z57" s="179"/>
    </row>
    <row r="58" spans="1:26" ht="26.25" customHeight="1">
      <c r="A58" s="689"/>
      <c r="B58" s="73">
        <v>1</v>
      </c>
      <c r="C58" s="73">
        <v>2</v>
      </c>
      <c r="D58" s="73">
        <v>3</v>
      </c>
      <c r="E58" s="73">
        <v>4</v>
      </c>
      <c r="F58" s="73">
        <v>5</v>
      </c>
      <c r="G58" s="73">
        <v>6</v>
      </c>
      <c r="H58" s="73">
        <v>7</v>
      </c>
      <c r="I58" s="73">
        <v>8</v>
      </c>
      <c r="J58" s="73">
        <v>9</v>
      </c>
      <c r="K58" s="73">
        <v>10</v>
      </c>
      <c r="L58" s="73">
        <v>11</v>
      </c>
      <c r="M58" s="73">
        <v>13</v>
      </c>
      <c r="N58" s="69"/>
      <c r="O58" s="69"/>
      <c r="P58" s="69"/>
      <c r="Q58" s="69"/>
      <c r="R58" s="69"/>
      <c r="S58" s="70"/>
      <c r="T58" s="70"/>
      <c r="U58" s="70"/>
      <c r="V58" s="70"/>
      <c r="W58" s="70"/>
      <c r="X58" s="70"/>
      <c r="Y58" s="179"/>
      <c r="Z58" s="179"/>
    </row>
    <row r="59" spans="1:26" ht="30" customHeight="1">
      <c r="A59" s="92" t="s">
        <v>99</v>
      </c>
      <c r="B59" s="186">
        <v>16171</v>
      </c>
      <c r="C59" s="186">
        <v>12099</v>
      </c>
      <c r="D59" s="186">
        <v>12074</v>
      </c>
      <c r="E59" s="100">
        <v>2.183052</v>
      </c>
      <c r="F59" s="100">
        <v>0</v>
      </c>
      <c r="G59" s="100">
        <v>187.6018004</v>
      </c>
      <c r="H59" s="100">
        <v>187.6018004</v>
      </c>
      <c r="I59" s="111">
        <f t="shared" ref="I59:I69" si="22">F59+G59-H59</f>
        <v>0</v>
      </c>
      <c r="J59" s="96">
        <f t="shared" ref="J59:J78" si="23">D59/C59*100</f>
        <v>99.793371353004375</v>
      </c>
      <c r="K59" s="96">
        <f t="shared" ref="K59:K78" si="24">H59/G59*100</f>
        <v>100</v>
      </c>
      <c r="L59" s="110">
        <f t="shared" ref="L59:L78" si="25">I59/G59*12</f>
        <v>0</v>
      </c>
      <c r="M59" s="96">
        <f t="shared" ref="M59:M78" si="26">SUM(G59/E59)/10</f>
        <v>8.5935561956380333</v>
      </c>
      <c r="N59" s="90"/>
      <c r="O59" s="90"/>
      <c r="P59" s="90"/>
      <c r="Q59" s="90"/>
      <c r="R59" s="90"/>
      <c r="S59" s="70"/>
      <c r="T59" s="70"/>
      <c r="U59" s="70"/>
      <c r="V59" s="70"/>
      <c r="W59" s="70"/>
      <c r="X59" s="70"/>
      <c r="Y59" s="179"/>
      <c r="Z59" s="179"/>
    </row>
    <row r="60" spans="1:26" ht="30" customHeight="1">
      <c r="A60" s="92" t="s">
        <v>100</v>
      </c>
      <c r="B60" s="186">
        <v>696</v>
      </c>
      <c r="C60" s="186">
        <v>696</v>
      </c>
      <c r="D60" s="186">
        <v>696</v>
      </c>
      <c r="E60" s="100">
        <v>0.86473500000000003</v>
      </c>
      <c r="F60" s="100">
        <v>109.34316739999998</v>
      </c>
      <c r="G60" s="100">
        <v>62.515788400000005</v>
      </c>
      <c r="H60" s="100">
        <v>94.018487499999992</v>
      </c>
      <c r="I60" s="111">
        <f t="shared" si="22"/>
        <v>77.840468299999998</v>
      </c>
      <c r="J60" s="96">
        <f t="shared" si="23"/>
        <v>100</v>
      </c>
      <c r="K60" s="96">
        <f t="shared" si="24"/>
        <v>150.39158891900016</v>
      </c>
      <c r="L60" s="110">
        <f t="shared" si="25"/>
        <v>14.941595451429993</v>
      </c>
      <c r="M60" s="96">
        <f t="shared" si="26"/>
        <v>7.2294735843929079</v>
      </c>
      <c r="N60" s="90"/>
      <c r="O60" s="90"/>
      <c r="P60" s="90"/>
      <c r="Q60" s="90"/>
      <c r="R60" s="90"/>
      <c r="S60" s="70"/>
      <c r="T60" s="70"/>
      <c r="U60" s="70"/>
      <c r="V60" s="70"/>
      <c r="W60" s="70"/>
      <c r="X60" s="70"/>
      <c r="Y60" s="179"/>
      <c r="Z60" s="179"/>
    </row>
    <row r="61" spans="1:26" ht="30" customHeight="1">
      <c r="A61" s="92" t="s">
        <v>45</v>
      </c>
      <c r="B61" s="186">
        <v>77871</v>
      </c>
      <c r="C61" s="186">
        <v>69087</v>
      </c>
      <c r="D61" s="186">
        <v>69008</v>
      </c>
      <c r="E61" s="100">
        <v>28.272211600000002</v>
      </c>
      <c r="F61" s="100">
        <v>481.09476290000043</v>
      </c>
      <c r="G61" s="100">
        <v>2056.5128348999997</v>
      </c>
      <c r="H61" s="100">
        <v>2101.8906932</v>
      </c>
      <c r="I61" s="111">
        <f t="shared" si="22"/>
        <v>435.71690459999991</v>
      </c>
      <c r="J61" s="96">
        <f t="shared" si="23"/>
        <v>99.885651425014828</v>
      </c>
      <c r="K61" s="96">
        <f t="shared" si="24"/>
        <v>102.20654388973006</v>
      </c>
      <c r="L61" s="110">
        <f t="shared" si="25"/>
        <v>2.5424605995489671</v>
      </c>
      <c r="M61" s="96">
        <f t="shared" si="26"/>
        <v>7.2739722806121039</v>
      </c>
      <c r="N61" s="90"/>
      <c r="O61" s="90"/>
      <c r="P61" s="90"/>
      <c r="Q61" s="90"/>
      <c r="R61" s="90"/>
      <c r="S61" s="70"/>
      <c r="T61" s="70"/>
      <c r="U61" s="70"/>
      <c r="V61" s="70"/>
      <c r="W61" s="70"/>
      <c r="X61" s="70"/>
      <c r="Y61" s="179"/>
      <c r="Z61" s="179"/>
    </row>
    <row r="62" spans="1:26" ht="30" customHeight="1">
      <c r="A62" s="92" t="s">
        <v>46</v>
      </c>
      <c r="B62" s="186">
        <v>9658</v>
      </c>
      <c r="C62" s="186">
        <v>8795</v>
      </c>
      <c r="D62" s="186">
        <v>8783</v>
      </c>
      <c r="E62" s="100">
        <v>9.1597159999999995</v>
      </c>
      <c r="F62" s="100">
        <v>61.244176399999674</v>
      </c>
      <c r="G62" s="100">
        <v>1072.9574294000001</v>
      </c>
      <c r="H62" s="100">
        <v>1072.6848831999998</v>
      </c>
      <c r="I62" s="111">
        <f t="shared" si="22"/>
        <v>61.516722600000094</v>
      </c>
      <c r="J62" s="96">
        <f t="shared" si="23"/>
        <v>99.86355884025015</v>
      </c>
      <c r="K62" s="96">
        <f t="shared" si="24"/>
        <v>99.974598600789534</v>
      </c>
      <c r="L62" s="110">
        <f t="shared" si="25"/>
        <v>0.68800555452866785</v>
      </c>
      <c r="M62" s="96">
        <f t="shared" si="26"/>
        <v>11.713872235776744</v>
      </c>
      <c r="N62" s="90"/>
      <c r="O62" s="90"/>
      <c r="P62" s="90"/>
      <c r="Q62" s="90"/>
      <c r="R62" s="90"/>
      <c r="S62" s="70"/>
      <c r="T62" s="70"/>
      <c r="U62" s="70"/>
      <c r="V62" s="70"/>
      <c r="W62" s="70"/>
      <c r="X62" s="70"/>
      <c r="Y62" s="179"/>
      <c r="Z62" s="179"/>
    </row>
    <row r="63" spans="1:26" ht="30" customHeight="1">
      <c r="A63" s="92" t="s">
        <v>47</v>
      </c>
      <c r="B63" s="186">
        <v>34551</v>
      </c>
      <c r="C63" s="186">
        <v>34497</v>
      </c>
      <c r="D63" s="186">
        <v>34494</v>
      </c>
      <c r="E63" s="100">
        <v>195.99786800000001</v>
      </c>
      <c r="F63" s="100">
        <v>4866.6838694000007</v>
      </c>
      <c r="G63" s="100">
        <v>11963.019408600001</v>
      </c>
      <c r="H63" s="100">
        <v>12001.768658600002</v>
      </c>
      <c r="I63" s="111">
        <f t="shared" si="22"/>
        <v>4827.9346193999991</v>
      </c>
      <c r="J63" s="96">
        <f t="shared" si="23"/>
        <v>99.991303591616671</v>
      </c>
      <c r="K63" s="96">
        <f t="shared" si="24"/>
        <v>100.32390861099954</v>
      </c>
      <c r="L63" s="110">
        <f t="shared" si="25"/>
        <v>4.8428589350236608</v>
      </c>
      <c r="M63" s="96">
        <f t="shared" si="26"/>
        <v>6.1036477236578923</v>
      </c>
      <c r="N63" s="90"/>
      <c r="O63" s="90"/>
      <c r="P63" s="90"/>
      <c r="Q63" s="90"/>
      <c r="R63" s="90"/>
      <c r="S63" s="70"/>
      <c r="T63" s="70"/>
      <c r="U63" s="70"/>
      <c r="V63" s="70"/>
      <c r="W63" s="70"/>
      <c r="X63" s="70"/>
      <c r="Y63" s="179"/>
      <c r="Z63" s="179"/>
    </row>
    <row r="64" spans="1:26" ht="30" customHeight="1">
      <c r="A64" s="92" t="s">
        <v>48</v>
      </c>
      <c r="B64" s="186">
        <v>6</v>
      </c>
      <c r="C64" s="186">
        <v>6</v>
      </c>
      <c r="D64" s="186">
        <v>6</v>
      </c>
      <c r="E64" s="100">
        <v>1.3807E-2</v>
      </c>
      <c r="F64" s="100">
        <v>1.9631299999999907E-2</v>
      </c>
      <c r="G64" s="100">
        <v>0.76221749999999999</v>
      </c>
      <c r="H64" s="100">
        <v>0.76509999999999989</v>
      </c>
      <c r="I64" s="111">
        <f t="shared" si="22"/>
        <v>1.6748800000000008E-2</v>
      </c>
      <c r="J64" s="96">
        <f t="shared" si="23"/>
        <v>100</v>
      </c>
      <c r="K64" s="96">
        <f t="shared" si="24"/>
        <v>100.37817289684374</v>
      </c>
      <c r="L64" s="110">
        <f t="shared" si="25"/>
        <v>0.26368536539767207</v>
      </c>
      <c r="M64" s="96">
        <f t="shared" si="26"/>
        <v>5.5205149561816471</v>
      </c>
      <c r="N64" s="90"/>
      <c r="O64" s="90"/>
      <c r="P64" s="90"/>
      <c r="Q64" s="90"/>
      <c r="R64" s="90"/>
      <c r="S64" s="70"/>
      <c r="T64" s="70"/>
      <c r="U64" s="70"/>
      <c r="V64" s="70"/>
      <c r="W64" s="70"/>
      <c r="X64" s="70"/>
      <c r="Y64" s="179"/>
      <c r="Z64" s="179"/>
    </row>
    <row r="65" spans="1:26" ht="30" customHeight="1">
      <c r="A65" s="92" t="s">
        <v>49</v>
      </c>
      <c r="B65" s="186">
        <v>1714</v>
      </c>
      <c r="C65" s="186">
        <v>1334</v>
      </c>
      <c r="D65" s="186">
        <v>1331</v>
      </c>
      <c r="E65" s="100">
        <v>5.8314009999999996</v>
      </c>
      <c r="F65" s="100">
        <v>22.384288300000094</v>
      </c>
      <c r="G65" s="100">
        <v>581.86475349999989</v>
      </c>
      <c r="H65" s="100">
        <v>587.94948499999998</v>
      </c>
      <c r="I65" s="111">
        <f t="shared" si="22"/>
        <v>16.299556800000005</v>
      </c>
      <c r="J65" s="96">
        <f t="shared" si="23"/>
        <v>99.775112443778113</v>
      </c>
      <c r="K65" s="96">
        <f t="shared" si="24"/>
        <v>101.0457295210613</v>
      </c>
      <c r="L65" s="110">
        <f t="shared" si="25"/>
        <v>0.33615145173078453</v>
      </c>
      <c r="M65" s="96">
        <f t="shared" si="26"/>
        <v>9.9781296724406356</v>
      </c>
      <c r="N65" s="90"/>
      <c r="O65" s="90"/>
      <c r="P65" s="90"/>
      <c r="Q65" s="90"/>
      <c r="R65" s="90"/>
      <c r="S65" s="70"/>
      <c r="T65" s="70"/>
      <c r="U65" s="70"/>
      <c r="V65" s="70"/>
      <c r="W65" s="70"/>
      <c r="X65" s="70"/>
      <c r="Y65" s="179"/>
      <c r="Z65" s="179"/>
    </row>
    <row r="66" spans="1:26" ht="30" customHeight="1">
      <c r="A66" s="92" t="s">
        <v>50</v>
      </c>
      <c r="B66" s="186">
        <v>1324</v>
      </c>
      <c r="C66" s="186">
        <v>1127</v>
      </c>
      <c r="D66" s="186">
        <v>1124</v>
      </c>
      <c r="E66" s="100">
        <v>6.37561</v>
      </c>
      <c r="F66" s="100">
        <v>119.85287780000004</v>
      </c>
      <c r="G66" s="100">
        <v>468.34450439999995</v>
      </c>
      <c r="H66" s="100">
        <v>392.97658000000001</v>
      </c>
      <c r="I66" s="111">
        <f t="shared" si="22"/>
        <v>195.22080219999998</v>
      </c>
      <c r="J66" s="96">
        <f t="shared" si="23"/>
        <v>99.733806566104704</v>
      </c>
      <c r="K66" s="96">
        <f t="shared" si="24"/>
        <v>83.907588603702223</v>
      </c>
      <c r="L66" s="110">
        <f t="shared" si="25"/>
        <v>5.0019795351312766</v>
      </c>
      <c r="M66" s="96">
        <f t="shared" si="26"/>
        <v>7.345877561519603</v>
      </c>
      <c r="N66" s="90"/>
      <c r="O66" s="90"/>
      <c r="P66" s="90"/>
      <c r="Q66" s="90"/>
      <c r="R66" s="90"/>
      <c r="S66" s="70"/>
      <c r="T66" s="70"/>
      <c r="U66" s="70"/>
      <c r="V66" s="70"/>
      <c r="W66" s="70"/>
      <c r="X66" s="70"/>
      <c r="Y66" s="179"/>
      <c r="Z66" s="179"/>
    </row>
    <row r="67" spans="1:26" ht="30" customHeight="1">
      <c r="A67" s="92" t="s">
        <v>51</v>
      </c>
      <c r="B67" s="186">
        <v>612</v>
      </c>
      <c r="C67" s="186">
        <v>597</v>
      </c>
      <c r="D67" s="186">
        <v>596</v>
      </c>
      <c r="E67" s="100">
        <v>1.8273790000000001</v>
      </c>
      <c r="F67" s="100">
        <v>27.785368099999971</v>
      </c>
      <c r="G67" s="100">
        <v>181.29186559999999</v>
      </c>
      <c r="H67" s="100">
        <v>176.84018399999997</v>
      </c>
      <c r="I67" s="111">
        <f t="shared" si="22"/>
        <v>32.2370497</v>
      </c>
      <c r="J67" s="96">
        <f t="shared" si="23"/>
        <v>99.832495812395308</v>
      </c>
      <c r="K67" s="96">
        <f t="shared" si="24"/>
        <v>97.544466992345832</v>
      </c>
      <c r="L67" s="110">
        <f t="shared" si="25"/>
        <v>2.1338221387909861</v>
      </c>
      <c r="M67" s="96">
        <f t="shared" si="26"/>
        <v>9.9208683912860973</v>
      </c>
      <c r="N67" s="90"/>
      <c r="O67" s="90"/>
      <c r="P67" s="90"/>
      <c r="Q67" s="90"/>
      <c r="R67" s="90"/>
      <c r="S67" s="70"/>
      <c r="T67" s="70"/>
      <c r="U67" s="70"/>
      <c r="V67" s="70"/>
      <c r="W67" s="70"/>
      <c r="X67" s="70"/>
      <c r="Y67" s="179"/>
      <c r="Z67" s="179"/>
    </row>
    <row r="68" spans="1:26" ht="30" customHeight="1">
      <c r="A68" s="92" t="s">
        <v>52</v>
      </c>
      <c r="B68" s="186">
        <v>3403</v>
      </c>
      <c r="C68" s="186">
        <v>539</v>
      </c>
      <c r="D68" s="186">
        <v>534</v>
      </c>
      <c r="E68" s="100">
        <v>0.76114199999999999</v>
      </c>
      <c r="F68" s="100">
        <v>-41.657194899999979</v>
      </c>
      <c r="G68" s="100">
        <v>145.90921989999998</v>
      </c>
      <c r="H68" s="100">
        <v>155.74445040000001</v>
      </c>
      <c r="I68" s="111">
        <f t="shared" si="22"/>
        <v>-51.492425400000002</v>
      </c>
      <c r="J68" s="96">
        <f t="shared" si="23"/>
        <v>99.072356215213347</v>
      </c>
      <c r="K68" s="96">
        <f t="shared" si="24"/>
        <v>106.7406504583745</v>
      </c>
      <c r="L68" s="110">
        <f t="shared" si="25"/>
        <v>-4.234887317083107</v>
      </c>
      <c r="M68" s="96">
        <f t="shared" si="26"/>
        <v>19.169776454327838</v>
      </c>
      <c r="N68" s="90"/>
      <c r="O68" s="90"/>
      <c r="P68" s="90"/>
      <c r="Q68" s="90"/>
      <c r="R68" s="90"/>
      <c r="S68" s="70"/>
      <c r="T68" s="70"/>
      <c r="U68" s="70"/>
      <c r="V68" s="70"/>
      <c r="W68" s="70"/>
      <c r="X68" s="70"/>
      <c r="Y68" s="179"/>
      <c r="Z68" s="179"/>
    </row>
    <row r="69" spans="1:26" ht="30" customHeight="1">
      <c r="A69" s="92" t="s">
        <v>53</v>
      </c>
      <c r="B69" s="186">
        <v>0</v>
      </c>
      <c r="C69" s="186">
        <v>0</v>
      </c>
      <c r="D69" s="186">
        <v>0</v>
      </c>
      <c r="E69" s="100">
        <v>0.26917199999999997</v>
      </c>
      <c r="F69" s="100">
        <v>0</v>
      </c>
      <c r="G69" s="100">
        <v>15.358747189999999</v>
      </c>
      <c r="H69" s="100">
        <v>15.358747189999999</v>
      </c>
      <c r="I69" s="111">
        <f t="shared" si="22"/>
        <v>0</v>
      </c>
      <c r="J69" s="96" t="e">
        <f t="shared" si="23"/>
        <v>#DIV/0!</v>
      </c>
      <c r="K69" s="96">
        <f t="shared" si="24"/>
        <v>100</v>
      </c>
      <c r="L69" s="110">
        <f t="shared" si="25"/>
        <v>0</v>
      </c>
      <c r="M69" s="96">
        <f t="shared" si="26"/>
        <v>5.70592304920274</v>
      </c>
      <c r="N69" s="90"/>
      <c r="O69" s="90"/>
      <c r="P69" s="90"/>
      <c r="Q69" s="90"/>
      <c r="R69" s="90"/>
      <c r="S69" s="70"/>
      <c r="T69" s="70"/>
      <c r="U69" s="70"/>
      <c r="V69" s="70"/>
      <c r="W69" s="70"/>
      <c r="X69" s="70"/>
      <c r="Y69" s="179"/>
      <c r="Z69" s="179"/>
    </row>
    <row r="70" spans="1:26" ht="30" customHeight="1">
      <c r="A70" s="101" t="s">
        <v>54</v>
      </c>
      <c r="B70" s="102">
        <f t="shared" ref="B70:H70" si="27">SUM(B59:B69)</f>
        <v>146006</v>
      </c>
      <c r="C70" s="102">
        <f t="shared" si="27"/>
        <v>128777</v>
      </c>
      <c r="D70" s="102">
        <f t="shared" si="27"/>
        <v>128646</v>
      </c>
      <c r="E70" s="96">
        <f t="shared" si="27"/>
        <v>251.55609360000003</v>
      </c>
      <c r="F70" s="96">
        <f t="shared" si="27"/>
        <v>5646.7509467</v>
      </c>
      <c r="G70" s="96">
        <f t="shared" si="27"/>
        <v>16736.13856979</v>
      </c>
      <c r="H70" s="96">
        <f t="shared" si="27"/>
        <v>16787.599069490003</v>
      </c>
      <c r="I70" s="103">
        <f>SUM(F70,G70-H70)</f>
        <v>5595.2904469999976</v>
      </c>
      <c r="J70" s="96">
        <f t="shared" si="23"/>
        <v>99.898273760065848</v>
      </c>
      <c r="K70" s="96">
        <f t="shared" si="24"/>
        <v>100.30748131945377</v>
      </c>
      <c r="L70" s="96">
        <f t="shared" si="25"/>
        <v>4.0118863191775347</v>
      </c>
      <c r="M70" s="96">
        <f t="shared" si="26"/>
        <v>6.6530443887406587</v>
      </c>
      <c r="N70" s="106"/>
      <c r="O70" s="106"/>
      <c r="P70" s="106"/>
      <c r="Q70" s="106"/>
      <c r="R70" s="106"/>
      <c r="S70" s="70"/>
      <c r="T70" s="70"/>
      <c r="U70" s="70"/>
      <c r="V70" s="70"/>
      <c r="W70" s="70"/>
      <c r="X70" s="70"/>
      <c r="Y70" s="179"/>
      <c r="Z70" s="179"/>
    </row>
    <row r="71" spans="1:26" ht="30" customHeight="1">
      <c r="A71" s="92" t="s">
        <v>55</v>
      </c>
      <c r="B71" s="186">
        <v>8</v>
      </c>
      <c r="C71" s="186">
        <v>8</v>
      </c>
      <c r="D71" s="186">
        <v>8</v>
      </c>
      <c r="E71" s="100">
        <v>11.826026500000001</v>
      </c>
      <c r="F71" s="100">
        <v>544.71825100000001</v>
      </c>
      <c r="G71" s="100">
        <v>852.4916189999999</v>
      </c>
      <c r="H71" s="100">
        <v>840.38644000000011</v>
      </c>
      <c r="I71" s="111">
        <f t="shared" ref="I71:I77" si="28">F71+G71-H71</f>
        <v>556.8234299999998</v>
      </c>
      <c r="J71" s="96">
        <f t="shared" si="23"/>
        <v>100</v>
      </c>
      <c r="K71" s="96">
        <f t="shared" si="24"/>
        <v>98.58002369405115</v>
      </c>
      <c r="L71" s="110">
        <f t="shared" si="25"/>
        <v>7.8380608220384138</v>
      </c>
      <c r="M71" s="96">
        <f t="shared" si="26"/>
        <v>7.2086056884787109</v>
      </c>
      <c r="N71" s="90"/>
      <c r="O71" s="90"/>
      <c r="P71" s="90"/>
      <c r="Q71" s="90"/>
      <c r="R71" s="90"/>
      <c r="S71" s="70"/>
      <c r="T71" s="70"/>
      <c r="U71" s="70"/>
      <c r="V71" s="70"/>
      <c r="W71" s="70"/>
      <c r="X71" s="70"/>
      <c r="Y71" s="179"/>
      <c r="Z71" s="179"/>
    </row>
    <row r="72" spans="1:26" ht="30" customHeight="1">
      <c r="A72" s="92" t="s">
        <v>56</v>
      </c>
      <c r="B72" s="186">
        <v>16</v>
      </c>
      <c r="C72" s="186">
        <v>14</v>
      </c>
      <c r="D72" s="186">
        <v>14</v>
      </c>
      <c r="E72" s="100">
        <v>16.000945999999999</v>
      </c>
      <c r="F72" s="100">
        <v>-25.595063399999844</v>
      </c>
      <c r="G72" s="100">
        <v>1556.0833743000001</v>
      </c>
      <c r="H72" s="100">
        <v>1528.2028272000002</v>
      </c>
      <c r="I72" s="111">
        <f t="shared" si="28"/>
        <v>2.2854836999999861</v>
      </c>
      <c r="J72" s="96">
        <f t="shared" si="23"/>
        <v>100</v>
      </c>
      <c r="K72" s="96">
        <f t="shared" si="24"/>
        <v>98.208287064789062</v>
      </c>
      <c r="L72" s="110">
        <f t="shared" si="25"/>
        <v>1.7624893918256314E-2</v>
      </c>
      <c r="M72" s="96">
        <f t="shared" si="26"/>
        <v>9.7249461019367249</v>
      </c>
      <c r="N72" s="90"/>
      <c r="O72" s="90"/>
      <c r="P72" s="90"/>
      <c r="Q72" s="90"/>
      <c r="R72" s="90"/>
      <c r="S72" s="70"/>
      <c r="T72" s="70"/>
      <c r="U72" s="70"/>
      <c r="V72" s="70"/>
      <c r="W72" s="70"/>
      <c r="X72" s="70"/>
      <c r="Y72" s="179"/>
      <c r="Z72" s="179"/>
    </row>
    <row r="73" spans="1:26" ht="30" customHeight="1">
      <c r="A73" s="92" t="s">
        <v>57</v>
      </c>
      <c r="B73" s="186">
        <v>6</v>
      </c>
      <c r="C73" s="186">
        <v>6</v>
      </c>
      <c r="D73" s="186">
        <v>6</v>
      </c>
      <c r="E73" s="100">
        <v>0.51815899999999993</v>
      </c>
      <c r="F73" s="100">
        <v>0.32291850000001432</v>
      </c>
      <c r="G73" s="100">
        <v>75.873231499999989</v>
      </c>
      <c r="H73" s="100">
        <v>76.196390000000008</v>
      </c>
      <c r="I73" s="111">
        <f t="shared" si="28"/>
        <v>-2.40000000005125E-4</v>
      </c>
      <c r="J73" s="96">
        <f t="shared" si="23"/>
        <v>100</v>
      </c>
      <c r="K73" s="96">
        <f t="shared" si="24"/>
        <v>100.42591898830619</v>
      </c>
      <c r="L73" s="110">
        <f t="shared" si="25"/>
        <v>-3.7958051121909845E-5</v>
      </c>
      <c r="M73" s="96">
        <f t="shared" si="26"/>
        <v>14.642847369243805</v>
      </c>
      <c r="N73" s="90"/>
      <c r="O73" s="90"/>
      <c r="P73" s="90"/>
      <c r="Q73" s="90"/>
      <c r="R73" s="90"/>
      <c r="S73" s="70"/>
      <c r="T73" s="70"/>
      <c r="U73" s="70"/>
      <c r="V73" s="70"/>
      <c r="W73" s="70"/>
      <c r="X73" s="70"/>
      <c r="Y73" s="179"/>
      <c r="Z73" s="179"/>
    </row>
    <row r="74" spans="1:26" ht="30" customHeight="1">
      <c r="A74" s="92" t="s">
        <v>58</v>
      </c>
      <c r="B74" s="186">
        <v>8</v>
      </c>
      <c r="C74" s="186">
        <v>8</v>
      </c>
      <c r="D74" s="186">
        <v>8</v>
      </c>
      <c r="E74" s="100">
        <v>0.39454899999999998</v>
      </c>
      <c r="F74" s="100">
        <v>4.0948678999999899</v>
      </c>
      <c r="G74" s="100">
        <v>54.012435600000011</v>
      </c>
      <c r="H74" s="100">
        <v>50.722313499999998</v>
      </c>
      <c r="I74" s="111">
        <f t="shared" si="28"/>
        <v>7.3849900000000019</v>
      </c>
      <c r="J74" s="96">
        <f t="shared" si="23"/>
        <v>100</v>
      </c>
      <c r="K74" s="96">
        <f t="shared" si="24"/>
        <v>93.908584081699871</v>
      </c>
      <c r="L74" s="110">
        <f t="shared" si="25"/>
        <v>1.6407310467591654</v>
      </c>
      <c r="M74" s="96">
        <f t="shared" si="26"/>
        <v>13.68966480715957</v>
      </c>
      <c r="N74" s="90"/>
      <c r="O74" s="90"/>
      <c r="P74" s="90"/>
      <c r="Q74" s="90"/>
      <c r="R74" s="90"/>
      <c r="S74" s="70"/>
      <c r="T74" s="70"/>
      <c r="U74" s="70"/>
      <c r="V74" s="70"/>
      <c r="W74" s="70"/>
      <c r="X74" s="70"/>
      <c r="Y74" s="179"/>
      <c r="Z74" s="179"/>
    </row>
    <row r="75" spans="1:26" ht="30" customHeight="1">
      <c r="A75" s="92" t="s">
        <v>59</v>
      </c>
      <c r="B75" s="186">
        <v>8</v>
      </c>
      <c r="C75" s="186">
        <v>8</v>
      </c>
      <c r="D75" s="186">
        <v>8</v>
      </c>
      <c r="E75" s="100">
        <v>19.341462</v>
      </c>
      <c r="F75" s="100">
        <v>1525.3954745000001</v>
      </c>
      <c r="G75" s="100">
        <v>972.57692550000002</v>
      </c>
      <c r="H75" s="100">
        <v>676.7691299999999</v>
      </c>
      <c r="I75" s="111">
        <f t="shared" si="28"/>
        <v>1821.2032700000002</v>
      </c>
      <c r="J75" s="96">
        <f t="shared" si="23"/>
        <v>100</v>
      </c>
      <c r="K75" s="96">
        <f t="shared" si="24"/>
        <v>69.585151801958915</v>
      </c>
      <c r="L75" s="110">
        <f t="shared" si="25"/>
        <v>22.470653649082486</v>
      </c>
      <c r="M75" s="96">
        <f t="shared" si="26"/>
        <v>5.0284560986134341</v>
      </c>
      <c r="N75" s="90"/>
      <c r="O75" s="90"/>
      <c r="P75" s="90"/>
      <c r="Q75" s="90"/>
      <c r="R75" s="90"/>
      <c r="S75" s="70"/>
      <c r="T75" s="70"/>
      <c r="U75" s="70"/>
      <c r="V75" s="70"/>
      <c r="W75" s="70"/>
      <c r="X75" s="70"/>
      <c r="Y75" s="179"/>
      <c r="Z75" s="179"/>
    </row>
    <row r="76" spans="1:26" ht="30" customHeight="1">
      <c r="A76" s="92" t="s">
        <v>60</v>
      </c>
      <c r="B76" s="186">
        <v>0</v>
      </c>
      <c r="C76" s="186">
        <v>0</v>
      </c>
      <c r="D76" s="186">
        <v>0</v>
      </c>
      <c r="E76" s="100">
        <v>0</v>
      </c>
      <c r="F76" s="100">
        <v>0</v>
      </c>
      <c r="G76" s="100">
        <v>0</v>
      </c>
      <c r="H76" s="100">
        <v>0</v>
      </c>
      <c r="I76" s="111">
        <f t="shared" si="28"/>
        <v>0</v>
      </c>
      <c r="J76" s="96" t="e">
        <f t="shared" si="23"/>
        <v>#DIV/0!</v>
      </c>
      <c r="K76" s="96" t="e">
        <f t="shared" si="24"/>
        <v>#DIV/0!</v>
      </c>
      <c r="L76" s="110" t="e">
        <f t="shared" si="25"/>
        <v>#DIV/0!</v>
      </c>
      <c r="M76" s="96" t="e">
        <f t="shared" si="26"/>
        <v>#DIV/0!</v>
      </c>
      <c r="N76" s="90"/>
      <c r="O76" s="90"/>
      <c r="P76" s="90"/>
      <c r="Q76" s="90"/>
      <c r="R76" s="90"/>
      <c r="S76" s="70"/>
      <c r="T76" s="70"/>
      <c r="U76" s="70"/>
      <c r="V76" s="70"/>
      <c r="W76" s="70"/>
      <c r="X76" s="70"/>
      <c r="Y76" s="179"/>
      <c r="Z76" s="179"/>
    </row>
    <row r="77" spans="1:26" ht="30" customHeight="1">
      <c r="A77" s="92" t="s">
        <v>61</v>
      </c>
      <c r="B77" s="186">
        <v>2</v>
      </c>
      <c r="C77" s="186">
        <v>1</v>
      </c>
      <c r="D77" s="186">
        <v>1</v>
      </c>
      <c r="E77" s="100">
        <v>4.3724000000000006E-2</v>
      </c>
      <c r="F77" s="100">
        <v>0</v>
      </c>
      <c r="G77" s="100">
        <v>0</v>
      </c>
      <c r="H77" s="100">
        <v>0</v>
      </c>
      <c r="I77" s="111">
        <f t="shared" si="28"/>
        <v>0</v>
      </c>
      <c r="J77" s="96">
        <f t="shared" si="23"/>
        <v>100</v>
      </c>
      <c r="K77" s="96" t="e">
        <f t="shared" si="24"/>
        <v>#DIV/0!</v>
      </c>
      <c r="L77" s="110" t="e">
        <f t="shared" si="25"/>
        <v>#DIV/0!</v>
      </c>
      <c r="M77" s="96">
        <f t="shared" si="26"/>
        <v>0</v>
      </c>
      <c r="N77" s="90"/>
      <c r="O77" s="90"/>
      <c r="P77" s="90"/>
      <c r="Q77" s="90"/>
      <c r="R77" s="90"/>
      <c r="S77" s="70"/>
      <c r="T77" s="70"/>
      <c r="U77" s="70"/>
      <c r="V77" s="70"/>
      <c r="W77" s="70"/>
      <c r="X77" s="70"/>
      <c r="Y77" s="179"/>
      <c r="Z77" s="179"/>
    </row>
    <row r="78" spans="1:26" ht="30" customHeight="1">
      <c r="A78" s="101" t="s">
        <v>62</v>
      </c>
      <c r="B78" s="102">
        <f t="shared" ref="B78:H78" si="29">SUM(B71:B77)</f>
        <v>48</v>
      </c>
      <c r="C78" s="102">
        <f t="shared" si="29"/>
        <v>45</v>
      </c>
      <c r="D78" s="102">
        <f t="shared" si="29"/>
        <v>45</v>
      </c>
      <c r="E78" s="96">
        <f t="shared" si="29"/>
        <v>48.124866499999996</v>
      </c>
      <c r="F78" s="96">
        <f t="shared" si="29"/>
        <v>2048.9364485000001</v>
      </c>
      <c r="G78" s="96">
        <f t="shared" si="29"/>
        <v>3511.0375859000001</v>
      </c>
      <c r="H78" s="96">
        <f t="shared" si="29"/>
        <v>3172.2771007000001</v>
      </c>
      <c r="I78" s="103">
        <f>SUM(F78,G78-H78)</f>
        <v>2387.6969337</v>
      </c>
      <c r="J78" s="96">
        <f t="shared" si="23"/>
        <v>100</v>
      </c>
      <c r="K78" s="96">
        <f t="shared" si="24"/>
        <v>90.351556287507989</v>
      </c>
      <c r="L78" s="96">
        <f t="shared" si="25"/>
        <v>8.1606540811369328</v>
      </c>
      <c r="M78" s="96">
        <f t="shared" si="26"/>
        <v>7.2956827545693042</v>
      </c>
      <c r="N78" s="106"/>
      <c r="O78" s="106"/>
      <c r="P78" s="106"/>
      <c r="Q78" s="106"/>
      <c r="R78" s="106"/>
      <c r="S78" s="70"/>
      <c r="T78" s="70"/>
      <c r="U78" s="70"/>
      <c r="V78" s="70"/>
      <c r="W78" s="70"/>
      <c r="X78" s="70"/>
      <c r="Y78" s="179"/>
      <c r="Z78" s="179"/>
    </row>
    <row r="79" spans="1:26" ht="30" customHeight="1">
      <c r="A79" s="92" t="s">
        <v>63</v>
      </c>
      <c r="B79" s="109"/>
      <c r="C79" s="109"/>
      <c r="D79" s="109"/>
      <c r="E79" s="110"/>
      <c r="F79" s="110"/>
      <c r="G79" s="110">
        <v>21.26586</v>
      </c>
      <c r="H79" s="110">
        <v>21.26586</v>
      </c>
      <c r="I79" s="111"/>
      <c r="J79" s="96"/>
      <c r="K79" s="96"/>
      <c r="L79" s="110"/>
      <c r="M79" s="96"/>
      <c r="N79" s="90"/>
      <c r="O79" s="90"/>
      <c r="P79" s="90"/>
      <c r="Q79" s="90"/>
      <c r="R79" s="90"/>
      <c r="S79" s="70"/>
      <c r="T79" s="70"/>
      <c r="U79" s="70"/>
      <c r="V79" s="70"/>
      <c r="W79" s="70"/>
      <c r="X79" s="70"/>
      <c r="Y79" s="179"/>
      <c r="Z79" s="179"/>
    </row>
    <row r="80" spans="1:26" ht="30" customHeight="1">
      <c r="A80" s="101" t="s">
        <v>64</v>
      </c>
      <c r="B80" s="102">
        <f t="shared" ref="B80:F80" si="30">B70+B78+B79</f>
        <v>146054</v>
      </c>
      <c r="C80" s="102">
        <f t="shared" si="30"/>
        <v>128822</v>
      </c>
      <c r="D80" s="102">
        <f t="shared" si="30"/>
        <v>128691</v>
      </c>
      <c r="E80" s="96">
        <f t="shared" si="30"/>
        <v>299.68096009999999</v>
      </c>
      <c r="F80" s="96">
        <f t="shared" si="30"/>
        <v>7695.6873952000005</v>
      </c>
      <c r="G80" s="96">
        <f t="shared" ref="G80:I80" si="31">G78+G79+G70</f>
        <v>20268.442015690001</v>
      </c>
      <c r="H80" s="96">
        <f t="shared" si="31"/>
        <v>19981.142030190003</v>
      </c>
      <c r="I80" s="96">
        <f t="shared" si="31"/>
        <v>7982.9873806999976</v>
      </c>
      <c r="J80" s="96">
        <f>D80/C80*100</f>
        <v>99.898309294996196</v>
      </c>
      <c r="K80" s="96">
        <f>H80/G80*100</f>
        <v>98.582525557328992</v>
      </c>
      <c r="L80" s="96">
        <f>I80/G80*12</f>
        <v>4.7263548177133421</v>
      </c>
      <c r="M80" s="96">
        <f>SUM(G80/E80)/10</f>
        <v>6.7633399228721984</v>
      </c>
      <c r="N80" s="106"/>
      <c r="O80" s="106"/>
      <c r="P80" s="106"/>
      <c r="Q80" s="106"/>
      <c r="R80" s="106"/>
      <c r="S80" s="70"/>
      <c r="T80" s="70"/>
      <c r="U80" s="70"/>
      <c r="V80" s="70"/>
      <c r="W80" s="70"/>
      <c r="X80" s="70"/>
      <c r="Y80" s="179"/>
      <c r="Z80" s="179"/>
    </row>
    <row r="81" spans="1:26" ht="15" customHeight="1">
      <c r="A81" s="114"/>
      <c r="B81" s="66"/>
      <c r="C81" s="66"/>
      <c r="D81" s="66"/>
      <c r="E81" s="66"/>
      <c r="F81" s="66"/>
      <c r="G81" s="66"/>
      <c r="H81" s="66"/>
      <c r="I81" s="66"/>
      <c r="J81" s="115"/>
      <c r="K81" s="115"/>
      <c r="L81" s="66"/>
      <c r="M81" s="66"/>
      <c r="N81" s="69"/>
      <c r="O81" s="69"/>
      <c r="P81" s="69"/>
      <c r="Q81" s="69"/>
      <c r="R81" s="69"/>
      <c r="S81" s="70"/>
      <c r="T81" s="70"/>
      <c r="U81" s="70"/>
      <c r="V81" s="70"/>
      <c r="W81" s="70"/>
      <c r="X81" s="70"/>
      <c r="Y81" s="179"/>
      <c r="Z81" s="179"/>
    </row>
    <row r="82" spans="1:26" ht="33.75" customHeight="1">
      <c r="A82" s="187" t="s">
        <v>102</v>
      </c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7"/>
      <c r="M82" s="118"/>
      <c r="N82" s="119"/>
      <c r="O82" s="119"/>
      <c r="P82" s="119"/>
      <c r="Q82" s="119"/>
      <c r="R82" s="119"/>
      <c r="S82" s="120"/>
      <c r="T82" s="120"/>
      <c r="U82" s="120"/>
      <c r="V82" s="120"/>
      <c r="W82" s="120"/>
      <c r="X82" s="120"/>
      <c r="Y82" s="120"/>
      <c r="Z82" s="120"/>
    </row>
    <row r="83" spans="1:26" ht="33.75" customHeight="1">
      <c r="A83" s="721" t="s">
        <v>97</v>
      </c>
      <c r="B83" s="683"/>
      <c r="C83" s="683"/>
      <c r="D83" s="683"/>
      <c r="E83" s="683"/>
      <c r="F83" s="683"/>
      <c r="G83" s="683"/>
      <c r="H83" s="683"/>
      <c r="I83" s="683"/>
      <c r="J83" s="684"/>
      <c r="K83" s="740" t="s">
        <v>98</v>
      </c>
      <c r="L83" s="683"/>
      <c r="M83" s="684"/>
      <c r="N83" s="119"/>
      <c r="O83" s="119"/>
      <c r="P83" s="119"/>
      <c r="Q83" s="119"/>
      <c r="R83" s="119"/>
      <c r="S83" s="120"/>
      <c r="T83" s="120"/>
      <c r="U83" s="120"/>
      <c r="V83" s="120"/>
      <c r="W83" s="120"/>
      <c r="X83" s="120"/>
      <c r="Y83" s="120"/>
      <c r="Z83" s="120"/>
    </row>
    <row r="84" spans="1:26" ht="15.75" customHeight="1">
      <c r="A84" s="737" t="s">
        <v>22</v>
      </c>
      <c r="B84" s="124" t="s">
        <v>73</v>
      </c>
      <c r="C84" s="124" t="s">
        <v>24</v>
      </c>
      <c r="D84" s="124" t="s">
        <v>25</v>
      </c>
      <c r="E84" s="124" t="s">
        <v>74</v>
      </c>
      <c r="F84" s="124" t="s">
        <v>27</v>
      </c>
      <c r="G84" s="124" t="s">
        <v>28</v>
      </c>
      <c r="H84" s="124" t="s">
        <v>29</v>
      </c>
      <c r="I84" s="124" t="s">
        <v>30</v>
      </c>
      <c r="J84" s="124" t="s">
        <v>31</v>
      </c>
      <c r="K84" s="124" t="s">
        <v>75</v>
      </c>
      <c r="L84" s="72" t="s">
        <v>20</v>
      </c>
      <c r="M84" s="124" t="s">
        <v>35</v>
      </c>
      <c r="N84" s="69"/>
      <c r="O84" s="69"/>
      <c r="P84" s="69"/>
      <c r="Q84" s="69"/>
      <c r="R84" s="69"/>
      <c r="S84" s="70"/>
      <c r="T84" s="70"/>
      <c r="U84" s="70"/>
      <c r="V84" s="70"/>
      <c r="W84" s="70"/>
      <c r="X84" s="70"/>
      <c r="Y84" s="179"/>
      <c r="Z84" s="179"/>
    </row>
    <row r="85" spans="1:26" ht="21" customHeight="1">
      <c r="A85" s="689"/>
      <c r="B85" s="73">
        <v>1</v>
      </c>
      <c r="C85" s="73">
        <v>2</v>
      </c>
      <c r="D85" s="73">
        <v>3</v>
      </c>
      <c r="E85" s="73">
        <v>4</v>
      </c>
      <c r="F85" s="73">
        <v>5</v>
      </c>
      <c r="G85" s="73">
        <v>6</v>
      </c>
      <c r="H85" s="73">
        <v>7</v>
      </c>
      <c r="I85" s="73">
        <v>8</v>
      </c>
      <c r="J85" s="73">
        <v>9</v>
      </c>
      <c r="K85" s="73">
        <v>10</v>
      </c>
      <c r="L85" s="73">
        <v>11</v>
      </c>
      <c r="M85" s="73">
        <v>13</v>
      </c>
      <c r="N85" s="69"/>
      <c r="O85" s="69"/>
      <c r="P85" s="69"/>
      <c r="Q85" s="69"/>
      <c r="R85" s="69"/>
      <c r="S85" s="70"/>
      <c r="T85" s="70"/>
      <c r="U85" s="70"/>
      <c r="V85" s="70"/>
      <c r="W85" s="70"/>
      <c r="X85" s="70"/>
      <c r="Y85" s="179"/>
      <c r="Z85" s="179"/>
    </row>
    <row r="86" spans="1:26" ht="28.5" customHeight="1">
      <c r="A86" s="92" t="s">
        <v>99</v>
      </c>
      <c r="B86" s="186">
        <v>16993</v>
      </c>
      <c r="C86" s="186">
        <v>16993</v>
      </c>
      <c r="D86" s="186">
        <v>16993</v>
      </c>
      <c r="E86" s="100">
        <v>3.4454659999999997</v>
      </c>
      <c r="F86" s="100">
        <v>-1.0000002248489182E-7</v>
      </c>
      <c r="G86" s="100">
        <v>296.33624300000002</v>
      </c>
      <c r="H86" s="100">
        <v>296.3362429</v>
      </c>
      <c r="I86" s="111">
        <f t="shared" ref="I86:I96" si="32">F86+G86-H86</f>
        <v>0</v>
      </c>
      <c r="J86" s="96">
        <f t="shared" ref="J86:J105" si="33">D86/C86*100</f>
        <v>100</v>
      </c>
      <c r="K86" s="96">
        <f t="shared" ref="K86:K105" si="34">H86/G86*100</f>
        <v>99.999999966254535</v>
      </c>
      <c r="L86" s="110">
        <f t="shared" ref="L86:L105" si="35">I86/G86*12</f>
        <v>0</v>
      </c>
      <c r="M86" s="96">
        <f t="shared" ref="M86:M105" si="36">SUM(G86/E86)/10</f>
        <v>8.6007594618550876</v>
      </c>
      <c r="N86" s="90"/>
      <c r="O86" s="90"/>
      <c r="P86" s="90"/>
      <c r="Q86" s="90"/>
      <c r="R86" s="90"/>
      <c r="S86" s="70"/>
      <c r="T86" s="70"/>
      <c r="U86" s="70"/>
      <c r="V86" s="70"/>
      <c r="W86" s="70"/>
      <c r="X86" s="70"/>
      <c r="Y86" s="179"/>
      <c r="Z86" s="179"/>
    </row>
    <row r="87" spans="1:26" ht="28.5" customHeight="1">
      <c r="A87" s="92" t="s">
        <v>100</v>
      </c>
      <c r="B87" s="186">
        <v>1745</v>
      </c>
      <c r="C87" s="186">
        <v>626</v>
      </c>
      <c r="D87" s="186">
        <v>626</v>
      </c>
      <c r="E87" s="100">
        <v>0.90532900000000005</v>
      </c>
      <c r="F87" s="100">
        <v>235.33077059999999</v>
      </c>
      <c r="G87" s="100">
        <v>74.497120199999983</v>
      </c>
      <c r="H87" s="100">
        <v>142.63682169999998</v>
      </c>
      <c r="I87" s="111">
        <f t="shared" si="32"/>
        <v>167.19106909999999</v>
      </c>
      <c r="J87" s="96">
        <f t="shared" si="33"/>
        <v>100</v>
      </c>
      <c r="K87" s="96">
        <f t="shared" si="34"/>
        <v>191.46622220706996</v>
      </c>
      <c r="L87" s="110">
        <f t="shared" si="35"/>
        <v>26.931146114289668</v>
      </c>
      <c r="M87" s="96">
        <f t="shared" si="36"/>
        <v>8.2287345484348755</v>
      </c>
      <c r="N87" s="90"/>
      <c r="O87" s="90"/>
      <c r="P87" s="90"/>
      <c r="Q87" s="90"/>
      <c r="R87" s="90"/>
      <c r="S87" s="70"/>
      <c r="T87" s="70"/>
      <c r="U87" s="70"/>
      <c r="V87" s="70"/>
      <c r="W87" s="70"/>
      <c r="X87" s="70"/>
      <c r="Y87" s="179"/>
      <c r="Z87" s="179"/>
    </row>
    <row r="88" spans="1:26" ht="28.5" customHeight="1">
      <c r="A88" s="92" t="s">
        <v>45</v>
      </c>
      <c r="B88" s="186">
        <v>75090</v>
      </c>
      <c r="C88" s="186">
        <v>68133</v>
      </c>
      <c r="D88" s="186">
        <v>68107</v>
      </c>
      <c r="E88" s="100">
        <v>26.353491999999999</v>
      </c>
      <c r="F88" s="100">
        <v>547.33579764600017</v>
      </c>
      <c r="G88" s="100">
        <v>1977.413808154</v>
      </c>
      <c r="H88" s="100">
        <v>2050.3420519000001</v>
      </c>
      <c r="I88" s="111">
        <f t="shared" si="32"/>
        <v>474.40755390000004</v>
      </c>
      <c r="J88" s="96">
        <f t="shared" si="33"/>
        <v>99.961839343636711</v>
      </c>
      <c r="K88" s="96">
        <f t="shared" si="34"/>
        <v>103.68806182323982</v>
      </c>
      <c r="L88" s="110">
        <f t="shared" si="35"/>
        <v>2.8789576685087255</v>
      </c>
      <c r="M88" s="96">
        <f t="shared" si="36"/>
        <v>7.5034223478011954</v>
      </c>
      <c r="N88" s="90"/>
      <c r="O88" s="90"/>
      <c r="P88" s="90"/>
      <c r="Q88" s="90"/>
      <c r="R88" s="90"/>
      <c r="S88" s="70"/>
      <c r="T88" s="70"/>
      <c r="U88" s="70"/>
      <c r="V88" s="70"/>
      <c r="W88" s="70"/>
      <c r="X88" s="70"/>
      <c r="Y88" s="179"/>
      <c r="Z88" s="179"/>
    </row>
    <row r="89" spans="1:26" ht="28.5" customHeight="1">
      <c r="A89" s="92" t="s">
        <v>46</v>
      </c>
      <c r="B89" s="186">
        <v>8450</v>
      </c>
      <c r="C89" s="186">
        <v>7857</v>
      </c>
      <c r="D89" s="186">
        <v>7857</v>
      </c>
      <c r="E89" s="100">
        <v>7.9179390000000005</v>
      </c>
      <c r="F89" s="100">
        <v>72.387283000000025</v>
      </c>
      <c r="G89" s="100">
        <v>923.93392609999989</v>
      </c>
      <c r="H89" s="100">
        <v>937.22962089999987</v>
      </c>
      <c r="I89" s="111">
        <f t="shared" si="32"/>
        <v>59.091588200000047</v>
      </c>
      <c r="J89" s="96">
        <f t="shared" si="33"/>
        <v>100</v>
      </c>
      <c r="K89" s="96">
        <f t="shared" si="34"/>
        <v>101.43903091167159</v>
      </c>
      <c r="L89" s="110">
        <f t="shared" si="35"/>
        <v>0.76747810462287636</v>
      </c>
      <c r="M89" s="96">
        <f t="shared" si="36"/>
        <v>11.668868958197326</v>
      </c>
      <c r="N89" s="90"/>
      <c r="O89" s="90"/>
      <c r="P89" s="90"/>
      <c r="Q89" s="90"/>
      <c r="R89" s="90"/>
      <c r="S89" s="70"/>
      <c r="T89" s="70"/>
      <c r="U89" s="70"/>
      <c r="V89" s="70"/>
      <c r="W89" s="70"/>
      <c r="X89" s="70"/>
      <c r="Y89" s="179"/>
      <c r="Z89" s="179"/>
    </row>
    <row r="90" spans="1:26" ht="28.5" customHeight="1">
      <c r="A90" s="92" t="s">
        <v>47</v>
      </c>
      <c r="B90" s="186">
        <v>23627</v>
      </c>
      <c r="C90" s="186">
        <v>23616</v>
      </c>
      <c r="D90" s="186">
        <v>23616</v>
      </c>
      <c r="E90" s="100">
        <v>122.37067999999999</v>
      </c>
      <c r="F90" s="100">
        <v>3667.7668510639983</v>
      </c>
      <c r="G90" s="100">
        <v>7407.9612414360045</v>
      </c>
      <c r="H90" s="100">
        <v>7431.1521738000038</v>
      </c>
      <c r="I90" s="111">
        <f t="shared" si="32"/>
        <v>3644.5759186999994</v>
      </c>
      <c r="J90" s="96">
        <f t="shared" si="33"/>
        <v>100</v>
      </c>
      <c r="K90" s="96">
        <f t="shared" si="34"/>
        <v>100.31305418060616</v>
      </c>
      <c r="L90" s="110">
        <f t="shared" si="35"/>
        <v>5.9037715774984472</v>
      </c>
      <c r="M90" s="96">
        <f t="shared" si="36"/>
        <v>6.0537060359850949</v>
      </c>
      <c r="N90" s="90"/>
      <c r="O90" s="90"/>
      <c r="P90" s="90"/>
      <c r="Q90" s="90"/>
      <c r="R90" s="90"/>
      <c r="S90" s="70"/>
      <c r="T90" s="70"/>
      <c r="U90" s="70"/>
      <c r="V90" s="70"/>
      <c r="W90" s="70"/>
      <c r="X90" s="70"/>
      <c r="Y90" s="179"/>
      <c r="Z90" s="179"/>
    </row>
    <row r="91" spans="1:26" ht="28.5" customHeight="1">
      <c r="A91" s="92" t="s">
        <v>48</v>
      </c>
      <c r="B91" s="186">
        <v>21</v>
      </c>
      <c r="C91" s="186">
        <v>19</v>
      </c>
      <c r="D91" s="186">
        <v>19</v>
      </c>
      <c r="E91" s="100">
        <v>2.0073000000000004E-2</v>
      </c>
      <c r="F91" s="100">
        <v>1.5161637989999999</v>
      </c>
      <c r="G91" s="100">
        <v>2.307088501</v>
      </c>
      <c r="H91" s="100">
        <v>2.4793799999999999</v>
      </c>
      <c r="I91" s="111">
        <f t="shared" si="32"/>
        <v>1.3438723000000001</v>
      </c>
      <c r="J91" s="96">
        <f t="shared" si="33"/>
        <v>100</v>
      </c>
      <c r="K91" s="96">
        <f t="shared" si="34"/>
        <v>107.46791893441976</v>
      </c>
      <c r="L91" s="110">
        <f t="shared" si="35"/>
        <v>6.9899648812822033</v>
      </c>
      <c r="M91" s="96">
        <f t="shared" si="36"/>
        <v>11.493491261894084</v>
      </c>
      <c r="N91" s="90"/>
      <c r="O91" s="90"/>
      <c r="P91" s="90"/>
      <c r="Q91" s="90"/>
      <c r="R91" s="90"/>
      <c r="S91" s="70"/>
      <c r="T91" s="70"/>
      <c r="U91" s="70"/>
      <c r="V91" s="70"/>
      <c r="W91" s="70"/>
      <c r="X91" s="70"/>
      <c r="Y91" s="179"/>
      <c r="Z91" s="179"/>
    </row>
    <row r="92" spans="1:26" ht="28.5" customHeight="1">
      <c r="A92" s="92" t="s">
        <v>49</v>
      </c>
      <c r="B92" s="186">
        <v>2220</v>
      </c>
      <c r="C92" s="186">
        <v>1731</v>
      </c>
      <c r="D92" s="186">
        <v>1725</v>
      </c>
      <c r="E92" s="100">
        <v>4.9054649999999995</v>
      </c>
      <c r="F92" s="100">
        <v>72.140042171999994</v>
      </c>
      <c r="G92" s="100">
        <v>520.95241332800003</v>
      </c>
      <c r="H92" s="100">
        <v>527.801829</v>
      </c>
      <c r="I92" s="111">
        <f t="shared" si="32"/>
        <v>65.29062650000003</v>
      </c>
      <c r="J92" s="96">
        <f t="shared" si="33"/>
        <v>99.653379549393421</v>
      </c>
      <c r="K92" s="96">
        <f t="shared" si="34"/>
        <v>101.31478720450566</v>
      </c>
      <c r="L92" s="110">
        <f t="shared" si="35"/>
        <v>1.5039521805741285</v>
      </c>
      <c r="M92" s="96">
        <f t="shared" si="36"/>
        <v>10.619837534831053</v>
      </c>
      <c r="N92" s="90"/>
      <c r="O92" s="90"/>
      <c r="P92" s="90"/>
      <c r="Q92" s="90"/>
      <c r="R92" s="90"/>
      <c r="S92" s="70"/>
      <c r="T92" s="70"/>
      <c r="U92" s="70"/>
      <c r="V92" s="70"/>
      <c r="W92" s="70"/>
      <c r="X92" s="70"/>
      <c r="Y92" s="179"/>
      <c r="Z92" s="179"/>
    </row>
    <row r="93" spans="1:26" ht="28.5" customHeight="1">
      <c r="A93" s="92" t="s">
        <v>50</v>
      </c>
      <c r="B93" s="186">
        <v>1380</v>
      </c>
      <c r="C93" s="186">
        <v>1287</v>
      </c>
      <c r="D93" s="186">
        <v>1286</v>
      </c>
      <c r="E93" s="100">
        <v>4.5177450000000006</v>
      </c>
      <c r="F93" s="100">
        <v>91.347282810000024</v>
      </c>
      <c r="G93" s="100">
        <v>395.69156588999999</v>
      </c>
      <c r="H93" s="100">
        <v>347.61462000000006</v>
      </c>
      <c r="I93" s="111">
        <f t="shared" si="32"/>
        <v>139.42422869999996</v>
      </c>
      <c r="J93" s="96">
        <f t="shared" si="33"/>
        <v>99.922299922299914</v>
      </c>
      <c r="K93" s="96">
        <f t="shared" si="34"/>
        <v>87.849893696403669</v>
      </c>
      <c r="L93" s="110">
        <f t="shared" si="35"/>
        <v>4.2282699168399995</v>
      </c>
      <c r="M93" s="96">
        <f t="shared" si="36"/>
        <v>8.758607798580929</v>
      </c>
      <c r="N93" s="90"/>
      <c r="O93" s="90"/>
      <c r="P93" s="90"/>
      <c r="Q93" s="90"/>
      <c r="R93" s="90"/>
      <c r="S93" s="70"/>
      <c r="T93" s="70"/>
      <c r="U93" s="70"/>
      <c r="V93" s="70"/>
      <c r="W93" s="70"/>
      <c r="X93" s="70"/>
      <c r="Y93" s="179"/>
      <c r="Z93" s="179"/>
    </row>
    <row r="94" spans="1:26" ht="28.5" customHeight="1">
      <c r="A94" s="92" t="s">
        <v>51</v>
      </c>
      <c r="B94" s="186">
        <v>920</v>
      </c>
      <c r="C94" s="186">
        <v>916</v>
      </c>
      <c r="D94" s="186">
        <v>916</v>
      </c>
      <c r="E94" s="100">
        <v>2.9122590000000006</v>
      </c>
      <c r="F94" s="100">
        <v>124.98722419999999</v>
      </c>
      <c r="G94" s="100">
        <v>274.62743590000002</v>
      </c>
      <c r="H94" s="100">
        <v>273.75897000000003</v>
      </c>
      <c r="I94" s="111">
        <f t="shared" si="32"/>
        <v>125.8556901</v>
      </c>
      <c r="J94" s="96">
        <f t="shared" si="33"/>
        <v>100</v>
      </c>
      <c r="K94" s="96">
        <f t="shared" si="34"/>
        <v>99.683765790859937</v>
      </c>
      <c r="L94" s="110">
        <f t="shared" si="35"/>
        <v>5.4993350400355974</v>
      </c>
      <c r="M94" s="96">
        <f t="shared" si="36"/>
        <v>9.4300484915661684</v>
      </c>
      <c r="N94" s="90"/>
      <c r="O94" s="90"/>
      <c r="P94" s="90"/>
      <c r="Q94" s="90"/>
      <c r="R94" s="90"/>
      <c r="S94" s="70"/>
      <c r="T94" s="70"/>
      <c r="U94" s="70"/>
      <c r="V94" s="70"/>
      <c r="W94" s="70"/>
      <c r="X94" s="70"/>
      <c r="Y94" s="179"/>
      <c r="Z94" s="179"/>
    </row>
    <row r="95" spans="1:26" ht="28.5" customHeight="1">
      <c r="A95" s="92" t="s">
        <v>52</v>
      </c>
      <c r="B95" s="186">
        <v>2273</v>
      </c>
      <c r="C95" s="186">
        <v>455</v>
      </c>
      <c r="D95" s="186">
        <v>455</v>
      </c>
      <c r="E95" s="100">
        <v>0.50385999999999997</v>
      </c>
      <c r="F95" s="100">
        <v>-63.04137259999996</v>
      </c>
      <c r="G95" s="100">
        <v>132.30748284000001</v>
      </c>
      <c r="H95" s="100">
        <v>136.55252404000001</v>
      </c>
      <c r="I95" s="111">
        <f t="shared" si="32"/>
        <v>-67.286413799999963</v>
      </c>
      <c r="J95" s="96">
        <f t="shared" si="33"/>
        <v>100</v>
      </c>
      <c r="K95" s="96">
        <f t="shared" si="34"/>
        <v>103.20846645169235</v>
      </c>
      <c r="L95" s="110">
        <f t="shared" si="35"/>
        <v>-6.1027309133863312</v>
      </c>
      <c r="M95" s="96">
        <f t="shared" si="36"/>
        <v>26.258778795697218</v>
      </c>
      <c r="N95" s="90"/>
      <c r="O95" s="90"/>
      <c r="P95" s="90"/>
      <c r="Q95" s="90"/>
      <c r="R95" s="90"/>
      <c r="S95" s="70"/>
      <c r="T95" s="70"/>
      <c r="U95" s="70"/>
      <c r="V95" s="70"/>
      <c r="W95" s="70"/>
      <c r="X95" s="70"/>
      <c r="Y95" s="179"/>
      <c r="Z95" s="179"/>
    </row>
    <row r="96" spans="1:26" ht="28.5" customHeight="1">
      <c r="A96" s="92" t="s">
        <v>53</v>
      </c>
      <c r="B96" s="186">
        <v>0</v>
      </c>
      <c r="C96" s="186">
        <v>0</v>
      </c>
      <c r="D96" s="186">
        <v>0</v>
      </c>
      <c r="E96" s="100">
        <v>0.18380299999999999</v>
      </c>
      <c r="F96" s="100">
        <v>-1.7770000000005837E-4</v>
      </c>
      <c r="G96" s="100">
        <v>10.4934098604</v>
      </c>
      <c r="H96" s="100">
        <v>10.4934098604</v>
      </c>
      <c r="I96" s="111">
        <f t="shared" si="32"/>
        <v>-1.7770000000005837E-4</v>
      </c>
      <c r="J96" s="96" t="e">
        <f t="shared" si="33"/>
        <v>#DIV/0!</v>
      </c>
      <c r="K96" s="96">
        <f t="shared" si="34"/>
        <v>100</v>
      </c>
      <c r="L96" s="110">
        <f t="shared" si="35"/>
        <v>-2.0321325749868451E-4</v>
      </c>
      <c r="M96" s="96">
        <f t="shared" si="36"/>
        <v>5.7090525510465007</v>
      </c>
      <c r="N96" s="90"/>
      <c r="O96" s="90"/>
      <c r="P96" s="90"/>
      <c r="Q96" s="90"/>
      <c r="R96" s="90"/>
      <c r="S96" s="70"/>
      <c r="T96" s="70"/>
      <c r="U96" s="70"/>
      <c r="V96" s="70"/>
      <c r="W96" s="70"/>
      <c r="X96" s="70"/>
      <c r="Y96" s="179"/>
      <c r="Z96" s="179"/>
    </row>
    <row r="97" spans="1:26" ht="28.5" customHeight="1">
      <c r="A97" s="101" t="s">
        <v>54</v>
      </c>
      <c r="B97" s="102">
        <f t="shared" ref="B97:H97" si="37">SUM(B86:B96)</f>
        <v>132719</v>
      </c>
      <c r="C97" s="102">
        <f t="shared" si="37"/>
        <v>121633</v>
      </c>
      <c r="D97" s="102">
        <f t="shared" si="37"/>
        <v>121600</v>
      </c>
      <c r="E97" s="96">
        <f t="shared" si="37"/>
        <v>174.03611100000001</v>
      </c>
      <c r="F97" s="96">
        <f t="shared" si="37"/>
        <v>4749.769864891</v>
      </c>
      <c r="G97" s="96">
        <f t="shared" si="37"/>
        <v>12016.521735209404</v>
      </c>
      <c r="H97" s="96">
        <f t="shared" si="37"/>
        <v>12156.397644100407</v>
      </c>
      <c r="I97" s="103">
        <f>SUM(F97,G97-H97)</f>
        <v>4609.8939559999972</v>
      </c>
      <c r="J97" s="96">
        <f t="shared" si="33"/>
        <v>99.972869204903276</v>
      </c>
      <c r="K97" s="96">
        <f t="shared" si="34"/>
        <v>101.1640299245759</v>
      </c>
      <c r="L97" s="96">
        <f t="shared" si="35"/>
        <v>4.6035557286025224</v>
      </c>
      <c r="M97" s="96">
        <f t="shared" si="36"/>
        <v>6.9046140287571713</v>
      </c>
      <c r="N97" s="106"/>
      <c r="O97" s="106"/>
      <c r="P97" s="106"/>
      <c r="Q97" s="106"/>
      <c r="R97" s="106"/>
      <c r="S97" s="70"/>
      <c r="T97" s="70"/>
      <c r="U97" s="70"/>
      <c r="V97" s="70"/>
      <c r="W97" s="70"/>
      <c r="X97" s="70"/>
      <c r="Y97" s="179"/>
      <c r="Z97" s="179"/>
    </row>
    <row r="98" spans="1:26" ht="28.5" customHeight="1">
      <c r="A98" s="92" t="s">
        <v>55</v>
      </c>
      <c r="B98" s="186">
        <v>2</v>
      </c>
      <c r="C98" s="186">
        <v>2</v>
      </c>
      <c r="D98" s="186">
        <v>2</v>
      </c>
      <c r="E98" s="100">
        <v>1.1743299999999999</v>
      </c>
      <c r="F98" s="100">
        <v>-19.472562399999987</v>
      </c>
      <c r="G98" s="100">
        <v>94.95007919999999</v>
      </c>
      <c r="H98" s="100">
        <v>85.847880000000004</v>
      </c>
      <c r="I98" s="111">
        <f t="shared" ref="I98:I104" si="38">F98+G98-H98</f>
        <v>-10.3703632</v>
      </c>
      <c r="J98" s="96">
        <f t="shared" si="33"/>
        <v>100</v>
      </c>
      <c r="K98" s="96">
        <f t="shared" si="34"/>
        <v>90.413700255238979</v>
      </c>
      <c r="L98" s="110">
        <f t="shared" si="35"/>
        <v>-1.3106293269948113</v>
      </c>
      <c r="M98" s="96">
        <f t="shared" si="36"/>
        <v>8.085468241465346</v>
      </c>
      <c r="N98" s="90"/>
      <c r="O98" s="90"/>
      <c r="P98" s="90"/>
      <c r="Q98" s="90"/>
      <c r="R98" s="90"/>
      <c r="S98" s="70"/>
      <c r="T98" s="70"/>
      <c r="U98" s="70"/>
      <c r="V98" s="70"/>
      <c r="W98" s="70"/>
      <c r="X98" s="70"/>
      <c r="Y98" s="179"/>
      <c r="Z98" s="179"/>
    </row>
    <row r="99" spans="1:26" ht="28.5" customHeight="1">
      <c r="A99" s="92" t="s">
        <v>56</v>
      </c>
      <c r="B99" s="186">
        <v>25</v>
      </c>
      <c r="C99" s="186">
        <v>25</v>
      </c>
      <c r="D99" s="186">
        <v>25</v>
      </c>
      <c r="E99" s="100">
        <v>8.789810000000001</v>
      </c>
      <c r="F99" s="100">
        <v>36.747304450000001</v>
      </c>
      <c r="G99" s="100">
        <v>860.59613794999996</v>
      </c>
      <c r="H99" s="100">
        <v>900.09333459999993</v>
      </c>
      <c r="I99" s="111">
        <f t="shared" si="38"/>
        <v>-2.7498921999999766</v>
      </c>
      <c r="J99" s="96">
        <f t="shared" si="33"/>
        <v>100</v>
      </c>
      <c r="K99" s="96">
        <f t="shared" si="34"/>
        <v>104.58951590743656</v>
      </c>
      <c r="L99" s="110">
        <f t="shared" si="35"/>
        <v>-3.8344009396329551E-2</v>
      </c>
      <c r="M99" s="96">
        <f t="shared" si="36"/>
        <v>9.790838914037959</v>
      </c>
      <c r="N99" s="90"/>
      <c r="O99" s="90"/>
      <c r="P99" s="90"/>
      <c r="Q99" s="90"/>
      <c r="R99" s="90"/>
      <c r="S99" s="70"/>
      <c r="T99" s="70"/>
      <c r="U99" s="70"/>
      <c r="V99" s="70"/>
      <c r="W99" s="70"/>
      <c r="X99" s="70"/>
      <c r="Y99" s="179"/>
      <c r="Z99" s="179"/>
    </row>
    <row r="100" spans="1:26" ht="28.5" customHeight="1">
      <c r="A100" s="92" t="s">
        <v>57</v>
      </c>
      <c r="B100" s="186">
        <v>1</v>
      </c>
      <c r="C100" s="186">
        <v>1</v>
      </c>
      <c r="D100" s="186">
        <v>1</v>
      </c>
      <c r="E100" s="100">
        <v>0.48379499999999998</v>
      </c>
      <c r="F100" s="100">
        <v>0.22438070000000465</v>
      </c>
      <c r="G100" s="100">
        <v>48.371619299999992</v>
      </c>
      <c r="H100" s="100">
        <v>48.595999999999997</v>
      </c>
      <c r="I100" s="111">
        <f t="shared" si="38"/>
        <v>0</v>
      </c>
      <c r="J100" s="96">
        <f t="shared" si="33"/>
        <v>100</v>
      </c>
      <c r="K100" s="96">
        <f t="shared" si="34"/>
        <v>100.4638684899267</v>
      </c>
      <c r="L100" s="110">
        <f t="shared" si="35"/>
        <v>0</v>
      </c>
      <c r="M100" s="96">
        <f t="shared" si="36"/>
        <v>9.9983710662574019</v>
      </c>
      <c r="N100" s="90"/>
      <c r="O100" s="90"/>
      <c r="P100" s="90"/>
      <c r="Q100" s="90"/>
      <c r="R100" s="90"/>
      <c r="S100" s="70"/>
      <c r="T100" s="70"/>
      <c r="U100" s="70"/>
      <c r="V100" s="70"/>
      <c r="W100" s="70"/>
      <c r="X100" s="70"/>
      <c r="Y100" s="179"/>
      <c r="Z100" s="179"/>
    </row>
    <row r="101" spans="1:26" ht="28.5" customHeight="1">
      <c r="A101" s="92" t="s">
        <v>58</v>
      </c>
      <c r="B101" s="186">
        <v>7</v>
      </c>
      <c r="C101" s="186">
        <v>7</v>
      </c>
      <c r="D101" s="186">
        <v>7</v>
      </c>
      <c r="E101" s="100">
        <v>0.26402600000000004</v>
      </c>
      <c r="F101" s="100">
        <v>2.461144700000002</v>
      </c>
      <c r="G101" s="100">
        <v>29.4460725</v>
      </c>
      <c r="H101" s="100">
        <v>30.273330000000001</v>
      </c>
      <c r="I101" s="111">
        <f t="shared" si="38"/>
        <v>1.6338872000000002</v>
      </c>
      <c r="J101" s="96">
        <f t="shared" si="33"/>
        <v>100</v>
      </c>
      <c r="K101" s="96">
        <f t="shared" si="34"/>
        <v>102.80939843505446</v>
      </c>
      <c r="L101" s="110">
        <f t="shared" si="35"/>
        <v>0.66584928771061069</v>
      </c>
      <c r="M101" s="96">
        <f t="shared" si="36"/>
        <v>11.152716967268372</v>
      </c>
      <c r="N101" s="90"/>
      <c r="O101" s="90"/>
      <c r="P101" s="90"/>
      <c r="Q101" s="90"/>
      <c r="R101" s="90"/>
      <c r="S101" s="70"/>
      <c r="T101" s="70"/>
      <c r="U101" s="70"/>
      <c r="V101" s="70"/>
      <c r="W101" s="70"/>
      <c r="X101" s="70"/>
      <c r="Y101" s="179"/>
      <c r="Z101" s="179"/>
    </row>
    <row r="102" spans="1:26" ht="28.5" customHeight="1">
      <c r="A102" s="92" t="s">
        <v>59</v>
      </c>
      <c r="B102" s="186">
        <v>0</v>
      </c>
      <c r="C102" s="186">
        <v>0</v>
      </c>
      <c r="D102" s="186">
        <v>0</v>
      </c>
      <c r="E102" s="100">
        <v>0</v>
      </c>
      <c r="F102" s="100">
        <v>0</v>
      </c>
      <c r="G102" s="100">
        <v>0</v>
      </c>
      <c r="H102" s="100">
        <v>0</v>
      </c>
      <c r="I102" s="111">
        <f t="shared" si="38"/>
        <v>0</v>
      </c>
      <c r="J102" s="96" t="e">
        <f t="shared" si="33"/>
        <v>#DIV/0!</v>
      </c>
      <c r="K102" s="96" t="e">
        <f t="shared" si="34"/>
        <v>#DIV/0!</v>
      </c>
      <c r="L102" s="110" t="e">
        <f t="shared" si="35"/>
        <v>#DIV/0!</v>
      </c>
      <c r="M102" s="96" t="e">
        <f t="shared" si="36"/>
        <v>#DIV/0!</v>
      </c>
      <c r="N102" s="90"/>
      <c r="O102" s="90"/>
      <c r="P102" s="90"/>
      <c r="Q102" s="90"/>
      <c r="R102" s="90"/>
      <c r="S102" s="70"/>
      <c r="T102" s="70"/>
      <c r="U102" s="70"/>
      <c r="V102" s="70"/>
      <c r="W102" s="70"/>
      <c r="X102" s="70"/>
      <c r="Y102" s="179"/>
      <c r="Z102" s="179"/>
    </row>
    <row r="103" spans="1:26" ht="28.5" customHeight="1">
      <c r="A103" s="92" t="s">
        <v>60</v>
      </c>
      <c r="B103" s="186">
        <v>0</v>
      </c>
      <c r="C103" s="186">
        <v>0</v>
      </c>
      <c r="D103" s="186">
        <v>0</v>
      </c>
      <c r="E103" s="100">
        <v>0</v>
      </c>
      <c r="F103" s="100">
        <v>0</v>
      </c>
      <c r="G103" s="100">
        <v>0</v>
      </c>
      <c r="H103" s="100">
        <v>0</v>
      </c>
      <c r="I103" s="111">
        <f t="shared" si="38"/>
        <v>0</v>
      </c>
      <c r="J103" s="96" t="e">
        <f t="shared" si="33"/>
        <v>#DIV/0!</v>
      </c>
      <c r="K103" s="96" t="e">
        <f t="shared" si="34"/>
        <v>#DIV/0!</v>
      </c>
      <c r="L103" s="110" t="e">
        <f t="shared" si="35"/>
        <v>#DIV/0!</v>
      </c>
      <c r="M103" s="96" t="e">
        <f t="shared" si="36"/>
        <v>#DIV/0!</v>
      </c>
      <c r="N103" s="90"/>
      <c r="O103" s="90"/>
      <c r="P103" s="90"/>
      <c r="Q103" s="90"/>
      <c r="R103" s="90"/>
      <c r="S103" s="70"/>
      <c r="T103" s="70"/>
      <c r="U103" s="70"/>
      <c r="V103" s="70"/>
      <c r="W103" s="70"/>
      <c r="X103" s="70"/>
      <c r="Y103" s="179"/>
      <c r="Z103" s="179"/>
    </row>
    <row r="104" spans="1:26" ht="28.5" customHeight="1">
      <c r="A104" s="92" t="s">
        <v>61</v>
      </c>
      <c r="B104" s="186">
        <v>0</v>
      </c>
      <c r="C104" s="186">
        <v>0</v>
      </c>
      <c r="D104" s="186">
        <v>0</v>
      </c>
      <c r="E104" s="100">
        <v>0</v>
      </c>
      <c r="F104" s="100">
        <v>0</v>
      </c>
      <c r="G104" s="100">
        <v>0</v>
      </c>
      <c r="H104" s="100">
        <v>0</v>
      </c>
      <c r="I104" s="111">
        <f t="shared" si="38"/>
        <v>0</v>
      </c>
      <c r="J104" s="96" t="e">
        <f t="shared" si="33"/>
        <v>#DIV/0!</v>
      </c>
      <c r="K104" s="96" t="e">
        <f t="shared" si="34"/>
        <v>#DIV/0!</v>
      </c>
      <c r="L104" s="110" t="e">
        <f t="shared" si="35"/>
        <v>#DIV/0!</v>
      </c>
      <c r="M104" s="96" t="e">
        <f t="shared" si="36"/>
        <v>#DIV/0!</v>
      </c>
      <c r="N104" s="90"/>
      <c r="O104" s="90"/>
      <c r="P104" s="90"/>
      <c r="Q104" s="90"/>
      <c r="R104" s="90"/>
      <c r="S104" s="70"/>
      <c r="T104" s="70"/>
      <c r="U104" s="70"/>
      <c r="V104" s="70"/>
      <c r="W104" s="70"/>
      <c r="X104" s="70"/>
      <c r="Y104" s="179"/>
      <c r="Z104" s="179"/>
    </row>
    <row r="105" spans="1:26" ht="28.5" customHeight="1">
      <c r="A105" s="101" t="s">
        <v>62</v>
      </c>
      <c r="B105" s="102">
        <f t="shared" ref="B105:H105" si="39">SUM(B98:B104)</f>
        <v>35</v>
      </c>
      <c r="C105" s="102">
        <f t="shared" si="39"/>
        <v>35</v>
      </c>
      <c r="D105" s="102">
        <f t="shared" si="39"/>
        <v>35</v>
      </c>
      <c r="E105" s="96">
        <f t="shared" si="39"/>
        <v>10.711961000000001</v>
      </c>
      <c r="F105" s="96">
        <f t="shared" si="39"/>
        <v>19.960267450000021</v>
      </c>
      <c r="G105" s="96">
        <f t="shared" si="39"/>
        <v>1033.36390895</v>
      </c>
      <c r="H105" s="96">
        <f t="shared" si="39"/>
        <v>1064.8105446</v>
      </c>
      <c r="I105" s="103">
        <f>SUM(F105,G105-H105)</f>
        <v>-11.486368199999941</v>
      </c>
      <c r="J105" s="96">
        <f t="shared" si="33"/>
        <v>100</v>
      </c>
      <c r="K105" s="96">
        <f t="shared" si="34"/>
        <v>103.04313276065086</v>
      </c>
      <c r="L105" s="96">
        <f t="shared" si="35"/>
        <v>-0.13338613551933967</v>
      </c>
      <c r="M105" s="96">
        <f t="shared" si="36"/>
        <v>9.6468229201917364</v>
      </c>
      <c r="N105" s="106"/>
      <c r="O105" s="106"/>
      <c r="P105" s="106"/>
      <c r="Q105" s="106"/>
      <c r="R105" s="106"/>
      <c r="S105" s="70"/>
      <c r="T105" s="70"/>
      <c r="U105" s="70"/>
      <c r="V105" s="70"/>
      <c r="W105" s="70"/>
      <c r="X105" s="70"/>
      <c r="Y105" s="179"/>
      <c r="Z105" s="179"/>
    </row>
    <row r="106" spans="1:26" ht="28.5" customHeight="1">
      <c r="A106" s="92" t="s">
        <v>63</v>
      </c>
      <c r="B106" s="109"/>
      <c r="C106" s="109"/>
      <c r="D106" s="109"/>
      <c r="E106" s="110"/>
      <c r="F106" s="110"/>
      <c r="G106" s="110">
        <v>69.500810000000001</v>
      </c>
      <c r="H106" s="110">
        <v>69.500810000000001</v>
      </c>
      <c r="I106" s="111"/>
      <c r="J106" s="96"/>
      <c r="K106" s="96"/>
      <c r="L106" s="110"/>
      <c r="M106" s="96"/>
      <c r="N106" s="90"/>
      <c r="O106" s="90"/>
      <c r="P106" s="90"/>
      <c r="Q106" s="90"/>
      <c r="R106" s="90"/>
      <c r="S106" s="70"/>
      <c r="T106" s="70"/>
      <c r="U106" s="70"/>
      <c r="V106" s="70"/>
      <c r="W106" s="70"/>
      <c r="X106" s="70"/>
      <c r="Y106" s="179"/>
      <c r="Z106" s="179"/>
    </row>
    <row r="107" spans="1:26" ht="28.5" customHeight="1">
      <c r="A107" s="101" t="s">
        <v>64</v>
      </c>
      <c r="B107" s="102">
        <f t="shared" ref="B107:F107" si="40">B97+B105+B106</f>
        <v>132754</v>
      </c>
      <c r="C107" s="102">
        <f t="shared" si="40"/>
        <v>121668</v>
      </c>
      <c r="D107" s="102">
        <f t="shared" si="40"/>
        <v>121635</v>
      </c>
      <c r="E107" s="96">
        <f t="shared" si="40"/>
        <v>184.74807200000001</v>
      </c>
      <c r="F107" s="96">
        <f t="shared" si="40"/>
        <v>4769.7301323410002</v>
      </c>
      <c r="G107" s="96">
        <f t="shared" ref="G107:I107" si="41">G105+G106+G97</f>
        <v>13119.386454159405</v>
      </c>
      <c r="H107" s="96">
        <f t="shared" si="41"/>
        <v>13290.708998700407</v>
      </c>
      <c r="I107" s="96">
        <f t="shared" si="41"/>
        <v>4598.4075877999976</v>
      </c>
      <c r="J107" s="96">
        <f>D107/C107*100</f>
        <v>99.972877009567014</v>
      </c>
      <c r="K107" s="96">
        <f>H107/G107*100</f>
        <v>101.30587314536103</v>
      </c>
      <c r="L107" s="96">
        <f>I107/G107*12</f>
        <v>4.2060572913533836</v>
      </c>
      <c r="M107" s="96">
        <f>SUM(G107/E107)/10</f>
        <v>7.1012305092739494</v>
      </c>
      <c r="N107" s="106"/>
      <c r="O107" s="106"/>
      <c r="P107" s="106"/>
      <c r="Q107" s="106"/>
      <c r="R107" s="106"/>
      <c r="S107" s="70"/>
      <c r="T107" s="70"/>
      <c r="U107" s="70"/>
      <c r="V107" s="70"/>
      <c r="W107" s="70"/>
      <c r="X107" s="70"/>
      <c r="Y107" s="179"/>
      <c r="Z107" s="179"/>
    </row>
    <row r="108" spans="1:26" ht="22.5" customHeight="1">
      <c r="A108" s="13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137"/>
      <c r="M108" s="66"/>
      <c r="N108" s="69"/>
      <c r="O108" s="69"/>
      <c r="P108" s="69"/>
      <c r="Q108" s="69"/>
      <c r="R108" s="69"/>
      <c r="S108" s="70"/>
      <c r="T108" s="70"/>
      <c r="U108" s="70"/>
      <c r="V108" s="70"/>
      <c r="W108" s="70"/>
      <c r="X108" s="70"/>
      <c r="Y108" s="179"/>
      <c r="Z108" s="179"/>
    </row>
    <row r="109" spans="1:26" ht="33.75" customHeight="1">
      <c r="A109" s="187" t="s">
        <v>103</v>
      </c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7"/>
      <c r="M109" s="118"/>
      <c r="N109" s="119"/>
      <c r="O109" s="119"/>
      <c r="P109" s="119"/>
      <c r="Q109" s="119"/>
      <c r="R109" s="119"/>
      <c r="S109" s="120"/>
      <c r="T109" s="120"/>
      <c r="U109" s="120"/>
      <c r="V109" s="120"/>
      <c r="W109" s="120"/>
      <c r="X109" s="120"/>
      <c r="Y109" s="120"/>
      <c r="Z109" s="120"/>
    </row>
    <row r="110" spans="1:26" ht="33.75" customHeight="1">
      <c r="A110" s="721" t="s">
        <v>97</v>
      </c>
      <c r="B110" s="683"/>
      <c r="C110" s="683"/>
      <c r="D110" s="683"/>
      <c r="E110" s="683"/>
      <c r="F110" s="683"/>
      <c r="G110" s="683"/>
      <c r="H110" s="683"/>
      <c r="I110" s="683"/>
      <c r="J110" s="684"/>
      <c r="K110" s="740" t="s">
        <v>98</v>
      </c>
      <c r="L110" s="683"/>
      <c r="M110" s="684"/>
      <c r="N110" s="119"/>
      <c r="O110" s="119"/>
      <c r="P110" s="119"/>
      <c r="Q110" s="119"/>
      <c r="R110" s="119"/>
      <c r="S110" s="120"/>
      <c r="T110" s="120"/>
      <c r="U110" s="120"/>
      <c r="V110" s="120"/>
      <c r="W110" s="120"/>
      <c r="X110" s="120"/>
      <c r="Y110" s="120"/>
      <c r="Z110" s="120"/>
    </row>
    <row r="111" spans="1:26" ht="59.25" customHeight="1">
      <c r="A111" s="737" t="s">
        <v>22</v>
      </c>
      <c r="B111" s="124" t="s">
        <v>73</v>
      </c>
      <c r="C111" s="124" t="s">
        <v>24</v>
      </c>
      <c r="D111" s="124" t="s">
        <v>25</v>
      </c>
      <c r="E111" s="124" t="s">
        <v>74</v>
      </c>
      <c r="F111" s="124" t="s">
        <v>27</v>
      </c>
      <c r="G111" s="124" t="s">
        <v>28</v>
      </c>
      <c r="H111" s="124" t="s">
        <v>29</v>
      </c>
      <c r="I111" s="124" t="s">
        <v>30</v>
      </c>
      <c r="J111" s="124" t="s">
        <v>31</v>
      </c>
      <c r="K111" s="124" t="s">
        <v>75</v>
      </c>
      <c r="L111" s="72" t="s">
        <v>20</v>
      </c>
      <c r="M111" s="124" t="s">
        <v>35</v>
      </c>
      <c r="N111" s="138"/>
      <c r="O111" s="138"/>
      <c r="P111" s="138"/>
      <c r="Q111" s="138"/>
      <c r="R111" s="138"/>
      <c r="S111" s="139"/>
      <c r="T111" s="139"/>
      <c r="U111" s="139"/>
      <c r="V111" s="139"/>
      <c r="W111" s="139"/>
      <c r="X111" s="139"/>
      <c r="Y111" s="191"/>
      <c r="Z111" s="191"/>
    </row>
    <row r="112" spans="1:26" ht="18" customHeight="1">
      <c r="A112" s="689"/>
      <c r="B112" s="73">
        <v>1</v>
      </c>
      <c r="C112" s="73">
        <v>2</v>
      </c>
      <c r="D112" s="73">
        <v>3</v>
      </c>
      <c r="E112" s="73">
        <v>4</v>
      </c>
      <c r="F112" s="73">
        <v>5</v>
      </c>
      <c r="G112" s="73">
        <v>6</v>
      </c>
      <c r="H112" s="73">
        <v>7</v>
      </c>
      <c r="I112" s="73">
        <v>8</v>
      </c>
      <c r="J112" s="73">
        <v>9</v>
      </c>
      <c r="K112" s="73">
        <v>10</v>
      </c>
      <c r="L112" s="73">
        <v>11</v>
      </c>
      <c r="M112" s="73">
        <v>13</v>
      </c>
      <c r="N112" s="138"/>
      <c r="O112" s="138"/>
      <c r="P112" s="138"/>
      <c r="Q112" s="138"/>
      <c r="R112" s="138"/>
      <c r="S112" s="139"/>
      <c r="T112" s="139"/>
      <c r="U112" s="139"/>
      <c r="V112" s="139"/>
      <c r="W112" s="139"/>
      <c r="X112" s="139"/>
      <c r="Y112" s="191"/>
      <c r="Z112" s="191"/>
    </row>
    <row r="113" spans="1:26" ht="28.5" customHeight="1">
      <c r="A113" s="92" t="s">
        <v>99</v>
      </c>
      <c r="B113" s="186">
        <v>31023</v>
      </c>
      <c r="C113" s="186">
        <v>31023</v>
      </c>
      <c r="D113" s="186">
        <v>29927</v>
      </c>
      <c r="E113" s="100">
        <v>5.0368040000000001</v>
      </c>
      <c r="F113" s="100">
        <v>0</v>
      </c>
      <c r="G113" s="100">
        <v>438.9635902</v>
      </c>
      <c r="H113" s="100">
        <v>438.9635902</v>
      </c>
      <c r="I113" s="111">
        <f t="shared" ref="I113:I123" si="42">F113+G113-H113</f>
        <v>0</v>
      </c>
      <c r="J113" s="96">
        <f t="shared" ref="J113:J132" si="43">D113/C113*100</f>
        <v>96.467137285239986</v>
      </c>
      <c r="K113" s="96">
        <f t="shared" ref="K113:K132" si="44">H113/G113*100</f>
        <v>100</v>
      </c>
      <c r="L113" s="110">
        <f t="shared" ref="L113:L132" si="45">I113/G113*12</f>
        <v>0</v>
      </c>
      <c r="M113" s="96">
        <f t="shared" ref="M113:M132" si="46">SUM(G113/E113)/10</f>
        <v>8.7151215373875974</v>
      </c>
      <c r="N113" s="90"/>
      <c r="O113" s="90"/>
      <c r="P113" s="90"/>
      <c r="Q113" s="90"/>
      <c r="R113" s="90"/>
      <c r="S113" s="70"/>
      <c r="T113" s="70"/>
      <c r="U113" s="70"/>
      <c r="V113" s="70"/>
      <c r="W113" s="70"/>
      <c r="X113" s="70"/>
      <c r="Y113" s="179"/>
      <c r="Z113" s="179"/>
    </row>
    <row r="114" spans="1:26" ht="28.5" customHeight="1">
      <c r="A114" s="92" t="s">
        <v>100</v>
      </c>
      <c r="B114" s="186">
        <v>1673</v>
      </c>
      <c r="C114" s="186">
        <v>1673</v>
      </c>
      <c r="D114" s="186">
        <v>1673</v>
      </c>
      <c r="E114" s="100">
        <v>1.8138719999999999</v>
      </c>
      <c r="F114" s="100">
        <v>176.17828347477757</v>
      </c>
      <c r="G114" s="100">
        <v>135.76025244322221</v>
      </c>
      <c r="H114" s="100">
        <v>210.23723279999984</v>
      </c>
      <c r="I114" s="111">
        <f t="shared" si="42"/>
        <v>101.70130311799994</v>
      </c>
      <c r="J114" s="96">
        <f t="shared" si="43"/>
        <v>100</v>
      </c>
      <c r="K114" s="96">
        <f t="shared" si="44"/>
        <v>154.85919406928434</v>
      </c>
      <c r="L114" s="110">
        <f t="shared" si="45"/>
        <v>8.9894915150250085</v>
      </c>
      <c r="M114" s="96">
        <f t="shared" si="46"/>
        <v>7.4845552741991836</v>
      </c>
      <c r="N114" s="90"/>
      <c r="O114" s="90"/>
      <c r="P114" s="90"/>
      <c r="Q114" s="90"/>
      <c r="R114" s="90"/>
      <c r="S114" s="70"/>
      <c r="T114" s="70"/>
      <c r="U114" s="70"/>
      <c r="V114" s="70"/>
      <c r="W114" s="70"/>
      <c r="X114" s="70"/>
      <c r="Y114" s="179"/>
      <c r="Z114" s="179"/>
    </row>
    <row r="115" spans="1:26" ht="28.5" customHeight="1">
      <c r="A115" s="92" t="s">
        <v>45</v>
      </c>
      <c r="B115" s="186">
        <v>85335</v>
      </c>
      <c r="C115" s="186">
        <v>75894</v>
      </c>
      <c r="D115" s="186">
        <v>75557</v>
      </c>
      <c r="E115" s="100">
        <v>27.095487000000002</v>
      </c>
      <c r="F115" s="100">
        <v>241.59008479911108</v>
      </c>
      <c r="G115" s="100">
        <v>2094.239693137778</v>
      </c>
      <c r="H115" s="100">
        <v>2120.252712088889</v>
      </c>
      <c r="I115" s="111">
        <f t="shared" si="42"/>
        <v>215.57706584800007</v>
      </c>
      <c r="J115" s="96">
        <f t="shared" si="43"/>
        <v>99.55595962790207</v>
      </c>
      <c r="K115" s="96">
        <f t="shared" si="44"/>
        <v>101.24212233376859</v>
      </c>
      <c r="L115" s="110">
        <f t="shared" si="45"/>
        <v>1.2352572624101292</v>
      </c>
      <c r="M115" s="96">
        <f t="shared" si="46"/>
        <v>7.7291088849511285</v>
      </c>
      <c r="N115" s="90"/>
      <c r="O115" s="90"/>
      <c r="P115" s="90"/>
      <c r="Q115" s="90"/>
      <c r="R115" s="90"/>
      <c r="S115" s="70"/>
      <c r="T115" s="70"/>
      <c r="U115" s="70"/>
      <c r="V115" s="70"/>
      <c r="W115" s="70"/>
      <c r="X115" s="70"/>
      <c r="Y115" s="179"/>
      <c r="Z115" s="179"/>
    </row>
    <row r="116" spans="1:26" ht="28.5" customHeight="1">
      <c r="A116" s="92" t="s">
        <v>46</v>
      </c>
      <c r="B116" s="186">
        <v>8516</v>
      </c>
      <c r="C116" s="186">
        <v>7459</v>
      </c>
      <c r="D116" s="186">
        <v>7425</v>
      </c>
      <c r="E116" s="100">
        <v>8.3965339999999991</v>
      </c>
      <c r="F116" s="100">
        <v>33.532957451444418</v>
      </c>
      <c r="G116" s="100">
        <v>962.92489380755558</v>
      </c>
      <c r="H116" s="100">
        <v>968.110669057</v>
      </c>
      <c r="I116" s="111">
        <f t="shared" si="42"/>
        <v>28.347182201999999</v>
      </c>
      <c r="J116" s="96">
        <f t="shared" si="43"/>
        <v>99.544174822362251</v>
      </c>
      <c r="K116" s="96">
        <f t="shared" si="44"/>
        <v>100.53854410481995</v>
      </c>
      <c r="L116" s="110">
        <f t="shared" si="45"/>
        <v>0.35326346697604805</v>
      </c>
      <c r="M116" s="96">
        <f t="shared" si="46"/>
        <v>11.468123559168053</v>
      </c>
      <c r="N116" s="90"/>
      <c r="O116" s="90"/>
      <c r="P116" s="90"/>
      <c r="Q116" s="90"/>
      <c r="R116" s="90"/>
      <c r="S116" s="70"/>
      <c r="T116" s="70"/>
      <c r="U116" s="70"/>
      <c r="V116" s="70"/>
      <c r="W116" s="70"/>
      <c r="X116" s="70"/>
      <c r="Y116" s="179"/>
      <c r="Z116" s="179"/>
    </row>
    <row r="117" spans="1:26" ht="28.5" customHeight="1">
      <c r="A117" s="92" t="s">
        <v>47</v>
      </c>
      <c r="B117" s="186">
        <v>33104</v>
      </c>
      <c r="C117" s="186">
        <v>33071</v>
      </c>
      <c r="D117" s="186">
        <v>33071</v>
      </c>
      <c r="E117" s="100">
        <v>166.93913599999999</v>
      </c>
      <c r="F117" s="100">
        <v>1769.8703827000008</v>
      </c>
      <c r="G117" s="100">
        <v>10101.5190564</v>
      </c>
      <c r="H117" s="100">
        <v>10148.843126400001</v>
      </c>
      <c r="I117" s="111">
        <f t="shared" si="42"/>
        <v>1722.5463127000003</v>
      </c>
      <c r="J117" s="96">
        <f t="shared" si="43"/>
        <v>100</v>
      </c>
      <c r="K117" s="96">
        <f t="shared" si="44"/>
        <v>100.46848468765712</v>
      </c>
      <c r="L117" s="110">
        <f t="shared" si="45"/>
        <v>2.0462819143328543</v>
      </c>
      <c r="M117" s="96">
        <f t="shared" si="46"/>
        <v>6.0510191309484203</v>
      </c>
      <c r="N117" s="90"/>
      <c r="O117" s="90"/>
      <c r="P117" s="90"/>
      <c r="Q117" s="90"/>
      <c r="R117" s="90"/>
      <c r="S117" s="70"/>
      <c r="T117" s="70"/>
      <c r="U117" s="70"/>
      <c r="V117" s="70"/>
      <c r="W117" s="70"/>
      <c r="X117" s="70"/>
      <c r="Y117" s="179"/>
      <c r="Z117" s="179"/>
    </row>
    <row r="118" spans="1:26" ht="28.5" customHeight="1">
      <c r="A118" s="92" t="s">
        <v>48</v>
      </c>
      <c r="B118" s="186">
        <v>53</v>
      </c>
      <c r="C118" s="186">
        <v>12</v>
      </c>
      <c r="D118" s="186">
        <v>12</v>
      </c>
      <c r="E118" s="100">
        <v>0.150978</v>
      </c>
      <c r="F118" s="100">
        <v>182.14071094666667</v>
      </c>
      <c r="G118" s="100">
        <v>14.841057508333346</v>
      </c>
      <c r="H118" s="100">
        <v>132.77149980000002</v>
      </c>
      <c r="I118" s="111">
        <f t="shared" si="42"/>
        <v>64.210268654999993</v>
      </c>
      <c r="J118" s="96">
        <f t="shared" si="43"/>
        <v>100</v>
      </c>
      <c r="K118" s="96">
        <f t="shared" si="44"/>
        <v>894.62290490720079</v>
      </c>
      <c r="L118" s="110">
        <f t="shared" si="45"/>
        <v>51.918350388935977</v>
      </c>
      <c r="M118" s="96">
        <f t="shared" si="46"/>
        <v>9.8299470839018568</v>
      </c>
      <c r="N118" s="90"/>
      <c r="O118" s="90"/>
      <c r="P118" s="90"/>
      <c r="Q118" s="90"/>
      <c r="R118" s="90"/>
      <c r="S118" s="70"/>
      <c r="T118" s="70"/>
      <c r="U118" s="70"/>
      <c r="V118" s="70"/>
      <c r="W118" s="70"/>
      <c r="X118" s="70"/>
      <c r="Y118" s="179"/>
      <c r="Z118" s="179"/>
    </row>
    <row r="119" spans="1:26" ht="28.5" customHeight="1">
      <c r="A119" s="92" t="s">
        <v>49</v>
      </c>
      <c r="B119" s="186">
        <v>1771</v>
      </c>
      <c r="C119" s="186">
        <v>1227</v>
      </c>
      <c r="D119" s="186">
        <v>1223</v>
      </c>
      <c r="E119" s="100">
        <v>5.011787</v>
      </c>
      <c r="F119" s="100">
        <v>11.6940031067777</v>
      </c>
      <c r="G119" s="100">
        <v>530.42333373522229</v>
      </c>
      <c r="H119" s="100">
        <v>527.31278199999997</v>
      </c>
      <c r="I119" s="111">
        <f t="shared" si="42"/>
        <v>14.804554842000016</v>
      </c>
      <c r="J119" s="96">
        <f t="shared" si="43"/>
        <v>99.674001629991849</v>
      </c>
      <c r="K119" s="96">
        <f t="shared" si="44"/>
        <v>99.413571851502468</v>
      </c>
      <c r="L119" s="110">
        <f t="shared" si="45"/>
        <v>0.33492994520614772</v>
      </c>
      <c r="M119" s="96">
        <f t="shared" si="46"/>
        <v>10.583517091512913</v>
      </c>
      <c r="N119" s="90"/>
      <c r="O119" s="90"/>
      <c r="P119" s="90"/>
      <c r="Q119" s="90"/>
      <c r="R119" s="90"/>
      <c r="S119" s="70"/>
      <c r="T119" s="70"/>
      <c r="U119" s="70"/>
      <c r="V119" s="70"/>
      <c r="W119" s="70"/>
      <c r="X119" s="70"/>
      <c r="Y119" s="179"/>
      <c r="Z119" s="179"/>
    </row>
    <row r="120" spans="1:26" ht="28.5" customHeight="1">
      <c r="A120" s="92" t="s">
        <v>50</v>
      </c>
      <c r="B120" s="186">
        <v>1509</v>
      </c>
      <c r="C120" s="186">
        <v>1406</v>
      </c>
      <c r="D120" s="186">
        <v>1405</v>
      </c>
      <c r="E120" s="100">
        <v>13.756401</v>
      </c>
      <c r="F120" s="100">
        <v>617.74897604833336</v>
      </c>
      <c r="G120" s="100">
        <v>1022.0315195096667</v>
      </c>
      <c r="H120" s="100">
        <v>775.10601800000006</v>
      </c>
      <c r="I120" s="111">
        <f t="shared" si="42"/>
        <v>864.67447755799992</v>
      </c>
      <c r="J120" s="96">
        <f t="shared" si="43"/>
        <v>99.928876244665716</v>
      </c>
      <c r="K120" s="96">
        <f t="shared" si="44"/>
        <v>75.839737151342206</v>
      </c>
      <c r="L120" s="110">
        <f t="shared" si="45"/>
        <v>10.152420480802851</v>
      </c>
      <c r="M120" s="96">
        <f t="shared" si="46"/>
        <v>7.4294978716429299</v>
      </c>
      <c r="N120" s="90"/>
      <c r="O120" s="90"/>
      <c r="P120" s="90"/>
      <c r="Q120" s="90"/>
      <c r="R120" s="90"/>
      <c r="S120" s="70"/>
      <c r="T120" s="70"/>
      <c r="U120" s="70"/>
      <c r="V120" s="70"/>
      <c r="W120" s="70"/>
      <c r="X120" s="70"/>
      <c r="Y120" s="179"/>
      <c r="Z120" s="179"/>
    </row>
    <row r="121" spans="1:26" ht="28.5" customHeight="1">
      <c r="A121" s="92" t="s">
        <v>51</v>
      </c>
      <c r="B121" s="186">
        <v>1409</v>
      </c>
      <c r="C121" s="186">
        <v>1400</v>
      </c>
      <c r="D121" s="186">
        <v>1382</v>
      </c>
      <c r="E121" s="100">
        <v>4.2900019999999994</v>
      </c>
      <c r="F121" s="100">
        <v>215.16283664966659</v>
      </c>
      <c r="G121" s="100">
        <v>413.15951984933338</v>
      </c>
      <c r="H121" s="100">
        <v>285.55805859999998</v>
      </c>
      <c r="I121" s="111">
        <f t="shared" si="42"/>
        <v>342.76429789899998</v>
      </c>
      <c r="J121" s="96">
        <f t="shared" si="43"/>
        <v>98.714285714285708</v>
      </c>
      <c r="K121" s="96">
        <f t="shared" si="44"/>
        <v>69.115691368828749</v>
      </c>
      <c r="L121" s="110">
        <f t="shared" si="45"/>
        <v>9.9554079651558016</v>
      </c>
      <c r="M121" s="96">
        <f t="shared" si="46"/>
        <v>9.630753548584206</v>
      </c>
      <c r="N121" s="90"/>
      <c r="O121" s="90"/>
      <c r="P121" s="90"/>
      <c r="Q121" s="90"/>
      <c r="R121" s="90"/>
      <c r="S121" s="70"/>
      <c r="T121" s="70"/>
      <c r="U121" s="70"/>
      <c r="V121" s="70"/>
      <c r="W121" s="70"/>
      <c r="X121" s="70"/>
      <c r="Y121" s="179"/>
      <c r="Z121" s="179"/>
    </row>
    <row r="122" spans="1:26" ht="28.5" customHeight="1">
      <c r="A122" s="92" t="s">
        <v>52</v>
      </c>
      <c r="B122" s="186">
        <v>2434</v>
      </c>
      <c r="C122" s="186">
        <v>505</v>
      </c>
      <c r="D122" s="186">
        <v>422</v>
      </c>
      <c r="E122" s="100">
        <v>0.74552600000000002</v>
      </c>
      <c r="F122" s="100">
        <v>-35.090033727777779</v>
      </c>
      <c r="G122" s="100">
        <v>158.45373248777778</v>
      </c>
      <c r="H122" s="100">
        <v>172.75757140000002</v>
      </c>
      <c r="I122" s="111">
        <f t="shared" si="42"/>
        <v>-49.393872640000012</v>
      </c>
      <c r="J122" s="96">
        <f t="shared" si="43"/>
        <v>83.56435643564356</v>
      </c>
      <c r="K122" s="96">
        <f t="shared" si="44"/>
        <v>109.02713914506592</v>
      </c>
      <c r="L122" s="110">
        <f t="shared" si="45"/>
        <v>-3.7406911303002577</v>
      </c>
      <c r="M122" s="96">
        <f t="shared" si="46"/>
        <v>21.253951235473714</v>
      </c>
      <c r="N122" s="90"/>
      <c r="O122" s="90"/>
      <c r="P122" s="90"/>
      <c r="Q122" s="90"/>
      <c r="R122" s="90"/>
      <c r="S122" s="70"/>
      <c r="T122" s="70"/>
      <c r="U122" s="70"/>
      <c r="V122" s="70"/>
      <c r="W122" s="70"/>
      <c r="X122" s="70"/>
      <c r="Y122" s="179"/>
      <c r="Z122" s="179"/>
    </row>
    <row r="123" spans="1:26" ht="28.5" customHeight="1">
      <c r="A123" s="92" t="s">
        <v>53</v>
      </c>
      <c r="B123" s="186">
        <v>0</v>
      </c>
      <c r="C123" s="186">
        <v>0</v>
      </c>
      <c r="D123" s="186">
        <v>0</v>
      </c>
      <c r="E123" s="100">
        <v>0.33977299999999999</v>
      </c>
      <c r="F123" s="100">
        <v>0</v>
      </c>
      <c r="G123" s="100">
        <v>19.606465055799998</v>
      </c>
      <c r="H123" s="100">
        <v>19.606465055799998</v>
      </c>
      <c r="I123" s="111">
        <f t="shared" si="42"/>
        <v>0</v>
      </c>
      <c r="J123" s="96" t="e">
        <f t="shared" si="43"/>
        <v>#DIV/0!</v>
      </c>
      <c r="K123" s="96">
        <f t="shared" si="44"/>
        <v>100</v>
      </c>
      <c r="L123" s="110">
        <f t="shared" si="45"/>
        <v>0</v>
      </c>
      <c r="M123" s="96">
        <f t="shared" si="46"/>
        <v>5.770459999999999</v>
      </c>
      <c r="N123" s="90"/>
      <c r="O123" s="90"/>
      <c r="P123" s="90"/>
      <c r="Q123" s="90"/>
      <c r="R123" s="90"/>
      <c r="S123" s="70"/>
      <c r="T123" s="70"/>
      <c r="U123" s="70"/>
      <c r="V123" s="70"/>
      <c r="W123" s="70"/>
      <c r="X123" s="70"/>
      <c r="Y123" s="179"/>
      <c r="Z123" s="179"/>
    </row>
    <row r="124" spans="1:26" ht="28.5" customHeight="1">
      <c r="A124" s="101" t="s">
        <v>54</v>
      </c>
      <c r="B124" s="102">
        <f t="shared" ref="B124:H124" si="47">SUM(B113:B123)</f>
        <v>166827</v>
      </c>
      <c r="C124" s="102">
        <f t="shared" si="47"/>
        <v>153670</v>
      </c>
      <c r="D124" s="102">
        <f t="shared" si="47"/>
        <v>152097</v>
      </c>
      <c r="E124" s="96">
        <f t="shared" si="47"/>
        <v>233.57630000000003</v>
      </c>
      <c r="F124" s="96">
        <f t="shared" si="47"/>
        <v>3212.8282014490005</v>
      </c>
      <c r="G124" s="96">
        <f t="shared" si="47"/>
        <v>15891.92311413469</v>
      </c>
      <c r="H124" s="96">
        <f t="shared" si="47"/>
        <v>15799.519725401689</v>
      </c>
      <c r="I124" s="103">
        <f>SUM(F124,G124-H124)</f>
        <v>3305.2315901820011</v>
      </c>
      <c r="J124" s="96">
        <f t="shared" si="43"/>
        <v>98.976377952755897</v>
      </c>
      <c r="K124" s="96">
        <f t="shared" si="44"/>
        <v>99.418551247263366</v>
      </c>
      <c r="L124" s="96">
        <f t="shared" si="45"/>
        <v>2.4957822157412091</v>
      </c>
      <c r="M124" s="96">
        <f t="shared" si="46"/>
        <v>6.803739554969698</v>
      </c>
      <c r="N124" s="106"/>
      <c r="O124" s="106"/>
      <c r="P124" s="106"/>
      <c r="Q124" s="106"/>
      <c r="R124" s="106"/>
      <c r="S124" s="70"/>
      <c r="T124" s="70"/>
      <c r="U124" s="70"/>
      <c r="V124" s="70"/>
      <c r="W124" s="70"/>
      <c r="X124" s="70"/>
      <c r="Y124" s="179"/>
      <c r="Z124" s="179"/>
    </row>
    <row r="125" spans="1:26" ht="28.5" customHeight="1">
      <c r="A125" s="92" t="s">
        <v>55</v>
      </c>
      <c r="B125" s="186">
        <v>5</v>
      </c>
      <c r="C125" s="186">
        <v>5</v>
      </c>
      <c r="D125" s="186">
        <v>5</v>
      </c>
      <c r="E125" s="100">
        <v>2.6238619999999999</v>
      </c>
      <c r="F125" s="100">
        <v>302.55777508300002</v>
      </c>
      <c r="G125" s="100">
        <v>189.33183667200001</v>
      </c>
      <c r="H125" s="100">
        <v>174.11860179999999</v>
      </c>
      <c r="I125" s="111">
        <f t="shared" ref="I125:I131" si="48">F125+G125-H125</f>
        <v>317.77100995500007</v>
      </c>
      <c r="J125" s="96">
        <f t="shared" si="43"/>
        <v>100</v>
      </c>
      <c r="K125" s="96">
        <f t="shared" si="44"/>
        <v>91.96477721897584</v>
      </c>
      <c r="L125" s="110">
        <f t="shared" si="45"/>
        <v>20.140575333170773</v>
      </c>
      <c r="M125" s="96">
        <f t="shared" si="46"/>
        <v>7.2157696049563587</v>
      </c>
      <c r="N125" s="90"/>
      <c r="O125" s="90"/>
      <c r="P125" s="90"/>
      <c r="Q125" s="90"/>
      <c r="R125" s="90"/>
      <c r="S125" s="70"/>
      <c r="T125" s="70"/>
      <c r="U125" s="70"/>
      <c r="V125" s="70"/>
      <c r="W125" s="70"/>
      <c r="X125" s="70"/>
      <c r="Y125" s="179"/>
      <c r="Z125" s="179"/>
    </row>
    <row r="126" spans="1:26" ht="28.5" customHeight="1">
      <c r="A126" s="92" t="s">
        <v>56</v>
      </c>
      <c r="B126" s="186">
        <v>13</v>
      </c>
      <c r="C126" s="186">
        <v>12</v>
      </c>
      <c r="D126" s="186">
        <v>11</v>
      </c>
      <c r="E126" s="100">
        <v>7.1185039999999997</v>
      </c>
      <c r="F126" s="100">
        <v>76.789090872555448</v>
      </c>
      <c r="G126" s="100">
        <v>774.71539074444445</v>
      </c>
      <c r="H126" s="100">
        <v>775.84811459999992</v>
      </c>
      <c r="I126" s="111">
        <f t="shared" si="48"/>
        <v>75.65636701699998</v>
      </c>
      <c r="J126" s="96">
        <f t="shared" si="43"/>
        <v>91.666666666666657</v>
      </c>
      <c r="K126" s="96">
        <f t="shared" si="44"/>
        <v>100.14621161126888</v>
      </c>
      <c r="L126" s="110">
        <f t="shared" si="45"/>
        <v>1.1718837847426748</v>
      </c>
      <c r="M126" s="96">
        <f t="shared" si="46"/>
        <v>10.88312081786348</v>
      </c>
      <c r="N126" s="90"/>
      <c r="O126" s="90"/>
      <c r="P126" s="90"/>
      <c r="Q126" s="90"/>
      <c r="R126" s="90"/>
      <c r="S126" s="70"/>
      <c r="T126" s="70"/>
      <c r="U126" s="70"/>
      <c r="V126" s="70"/>
      <c r="W126" s="70"/>
      <c r="X126" s="70"/>
      <c r="Y126" s="179"/>
      <c r="Z126" s="179"/>
    </row>
    <row r="127" spans="1:26" ht="28.5" customHeight="1">
      <c r="A127" s="92" t="s">
        <v>57</v>
      </c>
      <c r="B127" s="186">
        <v>3</v>
      </c>
      <c r="C127" s="186">
        <v>2</v>
      </c>
      <c r="D127" s="186">
        <v>2</v>
      </c>
      <c r="E127" s="100">
        <v>0.12353800000000001</v>
      </c>
      <c r="F127" s="100">
        <v>15.936734998000002</v>
      </c>
      <c r="G127" s="100">
        <v>20.196063909999999</v>
      </c>
      <c r="H127" s="100">
        <v>29.1375016</v>
      </c>
      <c r="I127" s="111">
        <f t="shared" si="48"/>
        <v>6.9952973079999978</v>
      </c>
      <c r="J127" s="96">
        <f t="shared" si="43"/>
        <v>100</v>
      </c>
      <c r="K127" s="96">
        <f t="shared" si="44"/>
        <v>144.27316990996789</v>
      </c>
      <c r="L127" s="110">
        <f t="shared" si="45"/>
        <v>4.1564320686485674</v>
      </c>
      <c r="M127" s="96">
        <f t="shared" si="46"/>
        <v>16.348058014538033</v>
      </c>
      <c r="N127" s="90"/>
      <c r="O127" s="90"/>
      <c r="P127" s="90"/>
      <c r="Q127" s="90"/>
      <c r="R127" s="90"/>
      <c r="S127" s="70"/>
      <c r="T127" s="70"/>
      <c r="U127" s="70"/>
      <c r="V127" s="70"/>
      <c r="W127" s="70"/>
      <c r="X127" s="70"/>
      <c r="Y127" s="179"/>
      <c r="Z127" s="179"/>
    </row>
    <row r="128" spans="1:26" ht="28.5" customHeight="1">
      <c r="A128" s="92" t="s">
        <v>58</v>
      </c>
      <c r="B128" s="186">
        <v>16</v>
      </c>
      <c r="C128" s="186">
        <v>16</v>
      </c>
      <c r="D128" s="186">
        <v>16</v>
      </c>
      <c r="E128" s="100">
        <v>0.77795599999999998</v>
      </c>
      <c r="F128" s="100">
        <v>57.236132929666653</v>
      </c>
      <c r="G128" s="100">
        <v>87.164496987333351</v>
      </c>
      <c r="H128" s="100">
        <v>79.062117400000005</v>
      </c>
      <c r="I128" s="111">
        <f t="shared" si="48"/>
        <v>65.338512516999998</v>
      </c>
      <c r="J128" s="96">
        <f t="shared" si="43"/>
        <v>100</v>
      </c>
      <c r="K128" s="96">
        <f t="shared" si="44"/>
        <v>90.704495674987058</v>
      </c>
      <c r="L128" s="110">
        <f t="shared" si="45"/>
        <v>8.995200767554925</v>
      </c>
      <c r="M128" s="96">
        <f t="shared" si="46"/>
        <v>11.20429651385597</v>
      </c>
      <c r="N128" s="90"/>
      <c r="O128" s="90"/>
      <c r="P128" s="90"/>
      <c r="Q128" s="90"/>
      <c r="R128" s="90"/>
      <c r="S128" s="70"/>
      <c r="T128" s="70"/>
      <c r="U128" s="70"/>
      <c r="V128" s="70"/>
      <c r="W128" s="70"/>
      <c r="X128" s="70"/>
      <c r="Y128" s="179"/>
      <c r="Z128" s="179"/>
    </row>
    <row r="129" spans="1:26" ht="28.5" customHeight="1">
      <c r="A129" s="92" t="s">
        <v>59</v>
      </c>
      <c r="B129" s="186">
        <v>12</v>
      </c>
      <c r="C129" s="186">
        <v>12</v>
      </c>
      <c r="D129" s="186">
        <v>12</v>
      </c>
      <c r="E129" s="100">
        <v>18.906544000000004</v>
      </c>
      <c r="F129" s="100">
        <v>3066.2825773431105</v>
      </c>
      <c r="G129" s="100">
        <v>1249.5784520278889</v>
      </c>
      <c r="H129" s="100">
        <v>1208.6078519999999</v>
      </c>
      <c r="I129" s="111">
        <f t="shared" si="48"/>
        <v>3107.2531773709989</v>
      </c>
      <c r="J129" s="96">
        <f t="shared" si="43"/>
        <v>100</v>
      </c>
      <c r="K129" s="96">
        <f t="shared" si="44"/>
        <v>96.721246276182214</v>
      </c>
      <c r="L129" s="110">
        <f t="shared" si="45"/>
        <v>29.839693592619497</v>
      </c>
      <c r="M129" s="96">
        <f t="shared" si="46"/>
        <v>6.6092377963306701</v>
      </c>
      <c r="N129" s="90"/>
      <c r="O129" s="90"/>
      <c r="P129" s="90"/>
      <c r="Q129" s="90"/>
      <c r="R129" s="90"/>
      <c r="S129" s="70"/>
      <c r="T129" s="70"/>
      <c r="U129" s="70"/>
      <c r="V129" s="70"/>
      <c r="W129" s="70"/>
      <c r="X129" s="70"/>
      <c r="Y129" s="179"/>
      <c r="Z129" s="179"/>
    </row>
    <row r="130" spans="1:26" ht="28.5" customHeight="1">
      <c r="A130" s="92" t="s">
        <v>60</v>
      </c>
      <c r="B130" s="186">
        <v>0</v>
      </c>
      <c r="C130" s="186">
        <v>0</v>
      </c>
      <c r="D130" s="186">
        <v>0</v>
      </c>
      <c r="E130" s="100">
        <v>0</v>
      </c>
      <c r="F130" s="100">
        <v>0</v>
      </c>
      <c r="G130" s="100">
        <v>0</v>
      </c>
      <c r="H130" s="100">
        <v>0</v>
      </c>
      <c r="I130" s="111">
        <f t="shared" si="48"/>
        <v>0</v>
      </c>
      <c r="J130" s="96" t="e">
        <f t="shared" si="43"/>
        <v>#DIV/0!</v>
      </c>
      <c r="K130" s="96" t="e">
        <f t="shared" si="44"/>
        <v>#DIV/0!</v>
      </c>
      <c r="L130" s="110" t="e">
        <f t="shared" si="45"/>
        <v>#DIV/0!</v>
      </c>
      <c r="M130" s="96" t="e">
        <f t="shared" si="46"/>
        <v>#DIV/0!</v>
      </c>
      <c r="N130" s="90"/>
      <c r="O130" s="90"/>
      <c r="P130" s="90"/>
      <c r="Q130" s="90"/>
      <c r="R130" s="90"/>
      <c r="S130" s="70"/>
      <c r="T130" s="70"/>
      <c r="U130" s="70"/>
      <c r="V130" s="70"/>
      <c r="W130" s="70"/>
      <c r="X130" s="70"/>
      <c r="Y130" s="179"/>
      <c r="Z130" s="179"/>
    </row>
    <row r="131" spans="1:26" ht="28.5" customHeight="1">
      <c r="A131" s="92" t="s">
        <v>61</v>
      </c>
      <c r="B131" s="186">
        <v>0</v>
      </c>
      <c r="C131" s="186">
        <v>0</v>
      </c>
      <c r="D131" s="186">
        <v>0</v>
      </c>
      <c r="E131" s="100">
        <v>0</v>
      </c>
      <c r="F131" s="100">
        <v>-5.0000000000000004E-6</v>
      </c>
      <c r="G131" s="100">
        <v>0</v>
      </c>
      <c r="H131" s="100">
        <v>0</v>
      </c>
      <c r="I131" s="111">
        <f t="shared" si="48"/>
        <v>-5.0000000000000004E-6</v>
      </c>
      <c r="J131" s="96" t="e">
        <f t="shared" si="43"/>
        <v>#DIV/0!</v>
      </c>
      <c r="K131" s="96" t="e">
        <f t="shared" si="44"/>
        <v>#DIV/0!</v>
      </c>
      <c r="L131" s="110" t="e">
        <f t="shared" si="45"/>
        <v>#DIV/0!</v>
      </c>
      <c r="M131" s="96" t="e">
        <f t="shared" si="46"/>
        <v>#DIV/0!</v>
      </c>
      <c r="N131" s="90"/>
      <c r="O131" s="90"/>
      <c r="P131" s="90"/>
      <c r="Q131" s="90"/>
      <c r="R131" s="90"/>
      <c r="S131" s="70"/>
      <c r="T131" s="70"/>
      <c r="U131" s="70"/>
      <c r="V131" s="70"/>
      <c r="W131" s="70"/>
      <c r="X131" s="70"/>
      <c r="Y131" s="179"/>
      <c r="Z131" s="179"/>
    </row>
    <row r="132" spans="1:26" ht="28.5" customHeight="1">
      <c r="A132" s="101" t="s">
        <v>62</v>
      </c>
      <c r="B132" s="102">
        <f t="shared" ref="B132:H132" si="49">SUM(B125:B131)</f>
        <v>49</v>
      </c>
      <c r="C132" s="102">
        <f t="shared" si="49"/>
        <v>47</v>
      </c>
      <c r="D132" s="102">
        <f t="shared" si="49"/>
        <v>46</v>
      </c>
      <c r="E132" s="96">
        <f t="shared" si="49"/>
        <v>29.550404000000004</v>
      </c>
      <c r="F132" s="96">
        <f t="shared" si="49"/>
        <v>3518.8023062263328</v>
      </c>
      <c r="G132" s="96">
        <f t="shared" si="49"/>
        <v>2320.9862403416669</v>
      </c>
      <c r="H132" s="96">
        <f t="shared" si="49"/>
        <v>2266.7741873999994</v>
      </c>
      <c r="I132" s="103">
        <f>SUM(F132,G132-H132)</f>
        <v>3573.0143591680003</v>
      </c>
      <c r="J132" s="96">
        <f t="shared" si="43"/>
        <v>97.872340425531917</v>
      </c>
      <c r="K132" s="96">
        <f t="shared" si="44"/>
        <v>97.664266508805881</v>
      </c>
      <c r="L132" s="96">
        <f t="shared" si="45"/>
        <v>18.4732557068948</v>
      </c>
      <c r="M132" s="96">
        <f t="shared" si="46"/>
        <v>7.8543299791829124</v>
      </c>
      <c r="N132" s="106"/>
      <c r="O132" s="106"/>
      <c r="P132" s="106"/>
      <c r="Q132" s="106"/>
      <c r="R132" s="106"/>
      <c r="S132" s="70"/>
      <c r="T132" s="70"/>
      <c r="U132" s="70"/>
      <c r="V132" s="70"/>
      <c r="W132" s="70"/>
      <c r="X132" s="70"/>
      <c r="Y132" s="179"/>
      <c r="Z132" s="179"/>
    </row>
    <row r="133" spans="1:26" ht="28.5" customHeight="1">
      <c r="A133" s="92" t="s">
        <v>63</v>
      </c>
      <c r="B133" s="109"/>
      <c r="C133" s="109"/>
      <c r="D133" s="109"/>
      <c r="E133" s="110"/>
      <c r="F133" s="110"/>
      <c r="G133" s="110">
        <v>57.501179999999998</v>
      </c>
      <c r="H133" s="110">
        <v>57.500680000000003</v>
      </c>
      <c r="I133" s="111"/>
      <c r="J133" s="96"/>
      <c r="K133" s="96"/>
      <c r="L133" s="110"/>
      <c r="M133" s="96"/>
      <c r="N133" s="90"/>
      <c r="O133" s="90"/>
      <c r="P133" s="90"/>
      <c r="Q133" s="90"/>
      <c r="R133" s="90"/>
      <c r="S133" s="70"/>
      <c r="T133" s="70"/>
      <c r="U133" s="70"/>
      <c r="V133" s="70"/>
      <c r="W133" s="70"/>
      <c r="X133" s="70"/>
      <c r="Y133" s="179"/>
      <c r="Z133" s="179"/>
    </row>
    <row r="134" spans="1:26" ht="28.5" customHeight="1">
      <c r="A134" s="101" t="s">
        <v>64</v>
      </c>
      <c r="B134" s="102">
        <f t="shared" ref="B134:F134" si="50">B124+B132+B133</f>
        <v>166876</v>
      </c>
      <c r="C134" s="102">
        <f t="shared" si="50"/>
        <v>153717</v>
      </c>
      <c r="D134" s="102">
        <f t="shared" si="50"/>
        <v>152143</v>
      </c>
      <c r="E134" s="96">
        <f t="shared" si="50"/>
        <v>263.12670400000002</v>
      </c>
      <c r="F134" s="96">
        <f t="shared" si="50"/>
        <v>6731.6305076753333</v>
      </c>
      <c r="G134" s="96">
        <f t="shared" ref="G134:I134" si="51">G132+G133+G124</f>
        <v>18270.410534476356</v>
      </c>
      <c r="H134" s="96">
        <f t="shared" si="51"/>
        <v>18123.794592801689</v>
      </c>
      <c r="I134" s="96">
        <f t="shared" si="51"/>
        <v>6878.245949350001</v>
      </c>
      <c r="J134" s="96">
        <f>D134/C134*100</f>
        <v>98.976040385903957</v>
      </c>
      <c r="K134" s="96">
        <f>H134/G134*100</f>
        <v>99.197522456334511</v>
      </c>
      <c r="L134" s="96">
        <f>I134/G134*12</f>
        <v>4.5176298166069451</v>
      </c>
      <c r="M134" s="96">
        <f>SUM(G134/E134)/10</f>
        <v>6.9435789894120195</v>
      </c>
      <c r="N134" s="106"/>
      <c r="O134" s="106"/>
      <c r="P134" s="106"/>
      <c r="Q134" s="106"/>
      <c r="R134" s="106"/>
      <c r="S134" s="70"/>
      <c r="T134" s="70"/>
      <c r="U134" s="70"/>
      <c r="V134" s="70"/>
      <c r="W134" s="70"/>
      <c r="X134" s="70"/>
      <c r="Y134" s="179"/>
      <c r="Z134" s="179"/>
    </row>
    <row r="135" spans="1:26" ht="22.5" customHeight="1">
      <c r="A135" s="13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137"/>
      <c r="M135" s="66"/>
      <c r="N135" s="69"/>
      <c r="O135" s="69"/>
      <c r="P135" s="69"/>
      <c r="Q135" s="69"/>
      <c r="R135" s="69"/>
      <c r="S135" s="70"/>
      <c r="T135" s="70"/>
      <c r="U135" s="70"/>
      <c r="V135" s="70"/>
      <c r="W135" s="70"/>
      <c r="X135" s="70"/>
      <c r="Y135" s="179"/>
      <c r="Z135" s="179"/>
    </row>
    <row r="136" spans="1:26" ht="41.25" customHeight="1">
      <c r="A136" s="187" t="s">
        <v>104</v>
      </c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8"/>
      <c r="M136" s="118"/>
      <c r="N136" s="119"/>
      <c r="O136" s="119"/>
      <c r="P136" s="119"/>
      <c r="Q136" s="119"/>
      <c r="R136" s="119"/>
      <c r="S136" s="120"/>
      <c r="T136" s="120"/>
      <c r="U136" s="120"/>
      <c r="V136" s="120"/>
      <c r="W136" s="120"/>
      <c r="X136" s="120"/>
      <c r="Y136" s="120"/>
      <c r="Z136" s="120"/>
    </row>
    <row r="137" spans="1:26" ht="28.5" customHeight="1">
      <c r="A137" s="721" t="s">
        <v>97</v>
      </c>
      <c r="B137" s="683"/>
      <c r="C137" s="683"/>
      <c r="D137" s="683"/>
      <c r="E137" s="683"/>
      <c r="F137" s="683"/>
      <c r="G137" s="683"/>
      <c r="H137" s="683"/>
      <c r="I137" s="683"/>
      <c r="J137" s="684"/>
      <c r="K137" s="740" t="s">
        <v>98</v>
      </c>
      <c r="L137" s="683"/>
      <c r="M137" s="684"/>
      <c r="N137" s="119"/>
      <c r="O137" s="119"/>
      <c r="P137" s="119"/>
      <c r="Q137" s="119"/>
      <c r="R137" s="119"/>
      <c r="S137" s="120"/>
      <c r="T137" s="120"/>
      <c r="U137" s="120"/>
      <c r="V137" s="120"/>
      <c r="W137" s="120"/>
      <c r="X137" s="120"/>
      <c r="Y137" s="120"/>
      <c r="Z137" s="120"/>
    </row>
    <row r="138" spans="1:26" ht="64.5" customHeight="1">
      <c r="A138" s="728" t="s">
        <v>22</v>
      </c>
      <c r="B138" s="121" t="s">
        <v>73</v>
      </c>
      <c r="C138" s="121" t="s">
        <v>24</v>
      </c>
      <c r="D138" s="121" t="s">
        <v>25</v>
      </c>
      <c r="E138" s="121" t="s">
        <v>74</v>
      </c>
      <c r="F138" s="121" t="s">
        <v>27</v>
      </c>
      <c r="G138" s="121" t="s">
        <v>28</v>
      </c>
      <c r="H138" s="121" t="s">
        <v>29</v>
      </c>
      <c r="I138" s="121" t="s">
        <v>30</v>
      </c>
      <c r="J138" s="121" t="s">
        <v>31</v>
      </c>
      <c r="K138" s="122" t="s">
        <v>75</v>
      </c>
      <c r="L138" s="72" t="s">
        <v>20</v>
      </c>
      <c r="M138" s="124" t="s">
        <v>35</v>
      </c>
      <c r="N138" s="192"/>
      <c r="O138" s="69"/>
      <c r="P138" s="69"/>
      <c r="Q138" s="69"/>
      <c r="R138" s="69"/>
      <c r="S138" s="70"/>
      <c r="T138" s="70"/>
      <c r="U138" s="70"/>
      <c r="V138" s="70"/>
      <c r="W138" s="70"/>
      <c r="X138" s="70"/>
      <c r="Y138" s="179"/>
      <c r="Z138" s="179"/>
    </row>
    <row r="139" spans="1:26" ht="22.5" customHeight="1">
      <c r="A139" s="729"/>
      <c r="B139" s="73">
        <v>1</v>
      </c>
      <c r="C139" s="73">
        <v>2</v>
      </c>
      <c r="D139" s="73">
        <v>3</v>
      </c>
      <c r="E139" s="73">
        <v>4</v>
      </c>
      <c r="F139" s="73">
        <v>5</v>
      </c>
      <c r="G139" s="73">
        <v>6</v>
      </c>
      <c r="H139" s="73">
        <v>7</v>
      </c>
      <c r="I139" s="73">
        <v>8</v>
      </c>
      <c r="J139" s="73">
        <v>9</v>
      </c>
      <c r="K139" s="73">
        <v>10</v>
      </c>
      <c r="L139" s="73">
        <v>11</v>
      </c>
      <c r="M139" s="73">
        <v>13</v>
      </c>
      <c r="N139" s="192"/>
      <c r="O139" s="69"/>
      <c r="P139" s="69"/>
      <c r="Q139" s="69"/>
      <c r="R139" s="69"/>
      <c r="S139" s="70"/>
      <c r="T139" s="70"/>
      <c r="U139" s="70"/>
      <c r="V139" s="70"/>
      <c r="W139" s="70"/>
      <c r="X139" s="70"/>
      <c r="Y139" s="179"/>
      <c r="Z139" s="179"/>
    </row>
    <row r="140" spans="1:26" ht="33.75" customHeight="1">
      <c r="A140" s="77" t="s">
        <v>99</v>
      </c>
      <c r="B140" s="193">
        <f t="shared" ref="B140:I140" si="52">SUM(B113,B86,B59,B32,B5)</f>
        <v>100938</v>
      </c>
      <c r="C140" s="194">
        <f t="shared" si="52"/>
        <v>94625</v>
      </c>
      <c r="D140" s="194">
        <f t="shared" si="52"/>
        <v>93499</v>
      </c>
      <c r="E140" s="195">
        <f t="shared" si="52"/>
        <v>17.282257000000001</v>
      </c>
      <c r="F140" s="195">
        <f t="shared" si="52"/>
        <v>-1.0000002248489182E-7</v>
      </c>
      <c r="G140" s="195">
        <f t="shared" si="52"/>
        <v>1481.6235432999999</v>
      </c>
      <c r="H140" s="195">
        <f t="shared" si="52"/>
        <v>1481.6235432000001</v>
      </c>
      <c r="I140" s="195">
        <f t="shared" si="52"/>
        <v>0</v>
      </c>
      <c r="J140" s="82">
        <f t="shared" ref="J140:J159" si="53">D140/C140*100</f>
        <v>98.810039630118894</v>
      </c>
      <c r="K140" s="82">
        <f t="shared" ref="K140:K159" si="54">H140/G140*100</f>
        <v>99.999999993250654</v>
      </c>
      <c r="L140" s="110">
        <f t="shared" ref="L140:L159" si="55">I140/G140*12</f>
        <v>0</v>
      </c>
      <c r="M140" s="82">
        <f t="shared" ref="M140:M159" si="56">SUM(G140/E140)/10</f>
        <v>8.5730905592944247</v>
      </c>
      <c r="N140" s="90"/>
      <c r="O140" s="90"/>
      <c r="P140" s="90"/>
      <c r="Q140" s="90"/>
      <c r="R140" s="90"/>
      <c r="S140" s="70"/>
      <c r="T140" s="70"/>
      <c r="U140" s="70"/>
      <c r="V140" s="70"/>
      <c r="W140" s="70"/>
      <c r="X140" s="70"/>
      <c r="Y140" s="179"/>
      <c r="Z140" s="179"/>
    </row>
    <row r="141" spans="1:26" ht="33.75" customHeight="1">
      <c r="A141" s="92" t="s">
        <v>100</v>
      </c>
      <c r="B141" s="193">
        <f t="shared" ref="B141:I141" si="57">SUM(B114,B87,B60,B33,B6)</f>
        <v>9678</v>
      </c>
      <c r="C141" s="194">
        <f t="shared" si="57"/>
        <v>5334</v>
      </c>
      <c r="D141" s="194">
        <f t="shared" si="57"/>
        <v>5293</v>
      </c>
      <c r="E141" s="195">
        <f t="shared" si="57"/>
        <v>5.791709</v>
      </c>
      <c r="F141" s="195">
        <f t="shared" si="57"/>
        <v>769.72267917177749</v>
      </c>
      <c r="G141" s="195">
        <f t="shared" si="57"/>
        <v>443.26285145366666</v>
      </c>
      <c r="H141" s="195">
        <f t="shared" si="57"/>
        <v>672.79569939999976</v>
      </c>
      <c r="I141" s="195">
        <f t="shared" si="57"/>
        <v>540.18983122544432</v>
      </c>
      <c r="J141" s="96">
        <f t="shared" si="53"/>
        <v>99.231346081739787</v>
      </c>
      <c r="K141" s="96">
        <f t="shared" si="54"/>
        <v>151.78255908285283</v>
      </c>
      <c r="L141" s="110">
        <f t="shared" si="55"/>
        <v>14.624004591061272</v>
      </c>
      <c r="M141" s="96">
        <f t="shared" si="56"/>
        <v>7.6534033642516688</v>
      </c>
      <c r="N141" s="90"/>
      <c r="O141" s="90"/>
      <c r="P141" s="90"/>
      <c r="Q141" s="90"/>
      <c r="R141" s="90"/>
      <c r="S141" s="70"/>
      <c r="T141" s="70"/>
      <c r="U141" s="70"/>
      <c r="V141" s="70"/>
      <c r="W141" s="70"/>
      <c r="X141" s="70"/>
      <c r="Y141" s="179"/>
      <c r="Z141" s="179"/>
    </row>
    <row r="142" spans="1:26" ht="33.75" customHeight="1">
      <c r="A142" s="92" t="s">
        <v>45</v>
      </c>
      <c r="B142" s="193">
        <f t="shared" ref="B142:I142" si="58">SUM(B115,B88,B61,B34,B7)</f>
        <v>471038</v>
      </c>
      <c r="C142" s="194">
        <f t="shared" si="58"/>
        <v>429564</v>
      </c>
      <c r="D142" s="194">
        <f t="shared" si="58"/>
        <v>428575</v>
      </c>
      <c r="E142" s="195">
        <f t="shared" si="58"/>
        <v>193.28936920000001</v>
      </c>
      <c r="F142" s="195">
        <f t="shared" si="58"/>
        <v>1941.7896894952212</v>
      </c>
      <c r="G142" s="195">
        <f t="shared" si="58"/>
        <v>14437.18942006567</v>
      </c>
      <c r="H142" s="195">
        <f t="shared" si="58"/>
        <v>14654.368096813889</v>
      </c>
      <c r="I142" s="195">
        <f t="shared" si="58"/>
        <v>1724.6110127470001</v>
      </c>
      <c r="J142" s="96">
        <f t="shared" si="53"/>
        <v>99.769766553994288</v>
      </c>
      <c r="K142" s="96">
        <f t="shared" si="54"/>
        <v>101.50430025144901</v>
      </c>
      <c r="L142" s="110">
        <f t="shared" si="55"/>
        <v>1.4334737566163944</v>
      </c>
      <c r="M142" s="96">
        <f t="shared" si="56"/>
        <v>7.4692102725666443</v>
      </c>
      <c r="N142" s="90"/>
      <c r="O142" s="90"/>
      <c r="P142" s="90"/>
      <c r="Q142" s="90"/>
      <c r="R142" s="90"/>
      <c r="S142" s="70"/>
      <c r="T142" s="70"/>
      <c r="U142" s="70"/>
      <c r="V142" s="70"/>
      <c r="W142" s="70"/>
      <c r="X142" s="70"/>
      <c r="Y142" s="179"/>
      <c r="Z142" s="179"/>
    </row>
    <row r="143" spans="1:26" ht="33.75" customHeight="1">
      <c r="A143" s="92" t="s">
        <v>46</v>
      </c>
      <c r="B143" s="193">
        <f t="shared" ref="B143:I143" si="59">SUM(B116,B89,B62,B35,B8)</f>
        <v>57935</v>
      </c>
      <c r="C143" s="194">
        <f t="shared" si="59"/>
        <v>52054</v>
      </c>
      <c r="D143" s="194">
        <f t="shared" si="59"/>
        <v>51905</v>
      </c>
      <c r="E143" s="195">
        <f t="shared" si="59"/>
        <v>61.932030099999999</v>
      </c>
      <c r="F143" s="195">
        <f t="shared" si="59"/>
        <v>350.52666781844539</v>
      </c>
      <c r="G143" s="195">
        <f t="shared" si="59"/>
        <v>7191.9455777277763</v>
      </c>
      <c r="H143" s="195">
        <f t="shared" si="59"/>
        <v>7237.1122956442214</v>
      </c>
      <c r="I143" s="195">
        <f t="shared" si="59"/>
        <v>305.35994990199993</v>
      </c>
      <c r="J143" s="96">
        <f t="shared" si="53"/>
        <v>99.713758788949931</v>
      </c>
      <c r="K143" s="96">
        <f t="shared" si="54"/>
        <v>100.62801807144257</v>
      </c>
      <c r="L143" s="110">
        <f t="shared" si="55"/>
        <v>0.50950321567668255</v>
      </c>
      <c r="M143" s="96">
        <f t="shared" si="56"/>
        <v>11.612643031586618</v>
      </c>
      <c r="N143" s="90"/>
      <c r="O143" s="90"/>
      <c r="P143" s="90"/>
      <c r="Q143" s="90"/>
      <c r="R143" s="90"/>
      <c r="S143" s="70"/>
      <c r="T143" s="70"/>
      <c r="U143" s="70"/>
      <c r="V143" s="70"/>
      <c r="W143" s="70"/>
      <c r="X143" s="70"/>
      <c r="Y143" s="179"/>
      <c r="Z143" s="179"/>
    </row>
    <row r="144" spans="1:26" ht="33.75" customHeight="1">
      <c r="A144" s="92" t="s">
        <v>47</v>
      </c>
      <c r="B144" s="193">
        <f t="shared" ref="B144:I144" si="60">SUM(B117,B90,B63,B36,B9)</f>
        <v>131760</v>
      </c>
      <c r="C144" s="194">
        <f t="shared" si="60"/>
        <v>131234</v>
      </c>
      <c r="D144" s="194">
        <f t="shared" si="60"/>
        <v>131194</v>
      </c>
      <c r="E144" s="195">
        <f t="shared" si="60"/>
        <v>654.79325999999992</v>
      </c>
      <c r="F144" s="195">
        <f t="shared" si="60"/>
        <v>13640.873467563997</v>
      </c>
      <c r="G144" s="195">
        <f t="shared" si="60"/>
        <v>39743.744936236006</v>
      </c>
      <c r="H144" s="195">
        <f t="shared" si="60"/>
        <v>39911.652778600008</v>
      </c>
      <c r="I144" s="195">
        <f t="shared" si="60"/>
        <v>13472.965625199999</v>
      </c>
      <c r="J144" s="96">
        <f t="shared" si="53"/>
        <v>99.969520093878103</v>
      </c>
      <c r="K144" s="96">
        <f t="shared" si="54"/>
        <v>100.42247614721107</v>
      </c>
      <c r="L144" s="110">
        <f t="shared" si="55"/>
        <v>4.0679505104964004</v>
      </c>
      <c r="M144" s="96">
        <f t="shared" si="56"/>
        <v>6.0696631080527634</v>
      </c>
      <c r="N144" s="90"/>
      <c r="O144" s="90"/>
      <c r="P144" s="90"/>
      <c r="Q144" s="90"/>
      <c r="R144" s="90"/>
      <c r="S144" s="70"/>
      <c r="T144" s="70"/>
      <c r="U144" s="70"/>
      <c r="V144" s="70"/>
      <c r="W144" s="70"/>
      <c r="X144" s="70"/>
      <c r="Y144" s="179"/>
      <c r="Z144" s="179"/>
    </row>
    <row r="145" spans="1:26" ht="33.75" customHeight="1">
      <c r="A145" s="92" t="s">
        <v>48</v>
      </c>
      <c r="B145" s="193">
        <f t="shared" ref="B145:I145" si="61">SUM(B118,B91,B64,B37,B10)</f>
        <v>4470</v>
      </c>
      <c r="C145" s="194">
        <f t="shared" si="61"/>
        <v>4128</v>
      </c>
      <c r="D145" s="194">
        <f t="shared" si="61"/>
        <v>4054</v>
      </c>
      <c r="E145" s="195">
        <f t="shared" si="61"/>
        <v>8.0519820000000006</v>
      </c>
      <c r="F145" s="195">
        <f t="shared" si="61"/>
        <v>2288.8429718782222</v>
      </c>
      <c r="G145" s="195">
        <f t="shared" si="61"/>
        <v>788.55218541633337</v>
      </c>
      <c r="H145" s="195">
        <f t="shared" si="61"/>
        <v>899.38961299999983</v>
      </c>
      <c r="I145" s="195">
        <f t="shared" si="61"/>
        <v>2178.0055442945554</v>
      </c>
      <c r="J145" s="96">
        <f t="shared" si="53"/>
        <v>98.207364341085267</v>
      </c>
      <c r="K145" s="96">
        <f t="shared" si="54"/>
        <v>114.05581388695884</v>
      </c>
      <c r="L145" s="110">
        <f t="shared" si="55"/>
        <v>33.144371437808587</v>
      </c>
      <c r="M145" s="96">
        <f t="shared" si="56"/>
        <v>9.7932681098434315</v>
      </c>
      <c r="N145" s="90"/>
      <c r="O145" s="90"/>
      <c r="P145" s="90"/>
      <c r="Q145" s="90"/>
      <c r="R145" s="90"/>
      <c r="S145" s="70"/>
      <c r="T145" s="70"/>
      <c r="U145" s="70"/>
      <c r="V145" s="70"/>
      <c r="W145" s="70"/>
      <c r="X145" s="70"/>
      <c r="Y145" s="179"/>
      <c r="Z145" s="179"/>
    </row>
    <row r="146" spans="1:26" ht="33.75" customHeight="1">
      <c r="A146" s="92" t="s">
        <v>49</v>
      </c>
      <c r="B146" s="193">
        <f t="shared" ref="B146:I146" si="62">SUM(B119,B92,B65,B38,B11)</f>
        <v>11206</v>
      </c>
      <c r="C146" s="194">
        <f t="shared" si="62"/>
        <v>8431</v>
      </c>
      <c r="D146" s="194">
        <f t="shared" si="62"/>
        <v>8400</v>
      </c>
      <c r="E146" s="195">
        <f t="shared" si="62"/>
        <v>35.8166607</v>
      </c>
      <c r="F146" s="195">
        <f t="shared" si="62"/>
        <v>238.50304216588881</v>
      </c>
      <c r="G146" s="195">
        <f t="shared" si="62"/>
        <v>3594.0245641931106</v>
      </c>
      <c r="H146" s="195">
        <f t="shared" si="62"/>
        <v>3645.7875675</v>
      </c>
      <c r="I146" s="195">
        <f t="shared" si="62"/>
        <v>186.74003885900004</v>
      </c>
      <c r="J146" s="96">
        <f t="shared" si="53"/>
        <v>99.632309334598503</v>
      </c>
      <c r="K146" s="96">
        <f t="shared" si="54"/>
        <v>101.44025179523253</v>
      </c>
      <c r="L146" s="110">
        <f t="shared" si="55"/>
        <v>0.62350171132208088</v>
      </c>
      <c r="M146" s="96">
        <f t="shared" si="56"/>
        <v>10.034504875528807</v>
      </c>
      <c r="N146" s="90"/>
      <c r="O146" s="90"/>
      <c r="P146" s="90"/>
      <c r="Q146" s="90"/>
      <c r="R146" s="90"/>
      <c r="S146" s="70"/>
      <c r="T146" s="70"/>
      <c r="U146" s="70"/>
      <c r="V146" s="70"/>
      <c r="W146" s="70"/>
      <c r="X146" s="70"/>
      <c r="Y146" s="179"/>
      <c r="Z146" s="179"/>
    </row>
    <row r="147" spans="1:26" ht="33.75" customHeight="1">
      <c r="A147" s="92" t="s">
        <v>50</v>
      </c>
      <c r="B147" s="193">
        <f t="shared" ref="B147:I147" si="63">SUM(B120,B93,B66,B39,B12)</f>
        <v>7759</v>
      </c>
      <c r="C147" s="194">
        <f t="shared" si="63"/>
        <v>7102</v>
      </c>
      <c r="D147" s="194">
        <f t="shared" si="63"/>
        <v>7080</v>
      </c>
      <c r="E147" s="195">
        <f t="shared" si="63"/>
        <v>47.774902000000004</v>
      </c>
      <c r="F147" s="195">
        <f t="shared" si="63"/>
        <v>1536.0593713643334</v>
      </c>
      <c r="G147" s="195">
        <f t="shared" si="63"/>
        <v>3563.7586735186669</v>
      </c>
      <c r="H147" s="195">
        <f t="shared" si="63"/>
        <v>2885.1718924000006</v>
      </c>
      <c r="I147" s="195">
        <f t="shared" si="63"/>
        <v>2214.6461524830002</v>
      </c>
      <c r="J147" s="96">
        <f t="shared" si="53"/>
        <v>99.690228104759228</v>
      </c>
      <c r="K147" s="96">
        <f t="shared" si="54"/>
        <v>80.958677528838791</v>
      </c>
      <c r="L147" s="110">
        <f t="shared" si="55"/>
        <v>7.4572259977291075</v>
      </c>
      <c r="M147" s="96">
        <f t="shared" si="56"/>
        <v>7.459478773014891</v>
      </c>
      <c r="N147" s="90"/>
      <c r="O147" s="90"/>
      <c r="P147" s="90"/>
      <c r="Q147" s="90"/>
      <c r="R147" s="90"/>
      <c r="S147" s="70"/>
      <c r="T147" s="70"/>
      <c r="U147" s="70"/>
      <c r="V147" s="70"/>
      <c r="W147" s="70"/>
      <c r="X147" s="70"/>
      <c r="Y147" s="179"/>
      <c r="Z147" s="179"/>
    </row>
    <row r="148" spans="1:26" ht="33.75" customHeight="1">
      <c r="A148" s="92" t="s">
        <v>51</v>
      </c>
      <c r="B148" s="193">
        <f t="shared" ref="B148:I148" si="64">SUM(B121,B94,B67,B40,B13)</f>
        <v>5654</v>
      </c>
      <c r="C148" s="194">
        <f t="shared" si="64"/>
        <v>5563</v>
      </c>
      <c r="D148" s="194">
        <f t="shared" si="64"/>
        <v>5533</v>
      </c>
      <c r="E148" s="195">
        <f t="shared" si="64"/>
        <v>20.501350000000002</v>
      </c>
      <c r="F148" s="195">
        <f t="shared" si="64"/>
        <v>700.84759636166655</v>
      </c>
      <c r="G148" s="195">
        <f t="shared" si="64"/>
        <v>1921.0894715073332</v>
      </c>
      <c r="H148" s="195">
        <f t="shared" si="64"/>
        <v>1689.5338939999997</v>
      </c>
      <c r="I148" s="195">
        <f t="shared" si="64"/>
        <v>932.40317386899983</v>
      </c>
      <c r="J148" s="96">
        <f t="shared" si="53"/>
        <v>99.460722631673562</v>
      </c>
      <c r="K148" s="96">
        <f t="shared" si="54"/>
        <v>87.946653139187248</v>
      </c>
      <c r="L148" s="110">
        <f t="shared" si="55"/>
        <v>5.8242149844530484</v>
      </c>
      <c r="M148" s="96">
        <f t="shared" si="56"/>
        <v>9.3705510686239357</v>
      </c>
      <c r="N148" s="90"/>
      <c r="O148" s="90"/>
      <c r="P148" s="90"/>
      <c r="Q148" s="90"/>
      <c r="R148" s="90"/>
      <c r="S148" s="70"/>
      <c r="T148" s="70"/>
      <c r="U148" s="70"/>
      <c r="V148" s="70"/>
      <c r="W148" s="70"/>
      <c r="X148" s="70"/>
      <c r="Y148" s="179"/>
      <c r="Z148" s="179"/>
    </row>
    <row r="149" spans="1:26" ht="33.75" customHeight="1">
      <c r="A149" s="92" t="s">
        <v>52</v>
      </c>
      <c r="B149" s="193">
        <f t="shared" ref="B149:I149" si="65">SUM(B122,B95,B68,B41,B14)</f>
        <v>11995</v>
      </c>
      <c r="C149" s="194">
        <f t="shared" si="65"/>
        <v>4446</v>
      </c>
      <c r="D149" s="194">
        <f t="shared" si="65"/>
        <v>4354</v>
      </c>
      <c r="E149" s="195">
        <f t="shared" si="65"/>
        <v>5.4246619999999997</v>
      </c>
      <c r="F149" s="195">
        <f t="shared" si="65"/>
        <v>-332.20332621811093</v>
      </c>
      <c r="G149" s="195">
        <f t="shared" si="65"/>
        <v>1359.1474163003334</v>
      </c>
      <c r="H149" s="195">
        <f t="shared" si="65"/>
        <v>1438.2778599300002</v>
      </c>
      <c r="I149" s="195">
        <f t="shared" si="65"/>
        <v>-411.33376984777772</v>
      </c>
      <c r="J149" s="96">
        <f t="shared" si="53"/>
        <v>97.930724246513719</v>
      </c>
      <c r="K149" s="96">
        <f t="shared" si="54"/>
        <v>105.82206482392202</v>
      </c>
      <c r="L149" s="110">
        <f t="shared" si="55"/>
        <v>-3.6316923234194736</v>
      </c>
      <c r="M149" s="96">
        <f t="shared" si="56"/>
        <v>25.054969623920041</v>
      </c>
      <c r="N149" s="90"/>
      <c r="O149" s="90"/>
      <c r="P149" s="90"/>
      <c r="Q149" s="90"/>
      <c r="R149" s="90"/>
      <c r="S149" s="70"/>
      <c r="T149" s="70"/>
      <c r="U149" s="70"/>
      <c r="V149" s="70"/>
      <c r="W149" s="70"/>
      <c r="X149" s="70"/>
      <c r="Y149" s="179"/>
      <c r="Z149" s="179"/>
    </row>
    <row r="150" spans="1:26" ht="33.75" customHeight="1">
      <c r="A150" s="92" t="s">
        <v>53</v>
      </c>
      <c r="B150" s="193">
        <f t="shared" ref="B150:I150" si="66">SUM(B123,B96,B69,B42,B15)</f>
        <v>0</v>
      </c>
      <c r="C150" s="194">
        <f t="shared" si="66"/>
        <v>0</v>
      </c>
      <c r="D150" s="194">
        <f t="shared" si="66"/>
        <v>0</v>
      </c>
      <c r="E150" s="195">
        <f t="shared" si="66"/>
        <v>1.2698303499999999</v>
      </c>
      <c r="F150" s="195">
        <f t="shared" si="66"/>
        <v>-1.7771319999759783E-4</v>
      </c>
      <c r="G150" s="195">
        <f t="shared" si="66"/>
        <v>72.695855287139992</v>
      </c>
      <c r="H150" s="195">
        <f t="shared" si="66"/>
        <v>72.695855273939998</v>
      </c>
      <c r="I150" s="195">
        <f t="shared" si="66"/>
        <v>-1.7770000000005837E-4</v>
      </c>
      <c r="J150" s="96" t="e">
        <f t="shared" si="53"/>
        <v>#DIV/0!</v>
      </c>
      <c r="K150" s="96">
        <f t="shared" si="54"/>
        <v>99.999999981842166</v>
      </c>
      <c r="L150" s="110">
        <f t="shared" si="55"/>
        <v>-2.9333171631009411E-5</v>
      </c>
      <c r="M150" s="96">
        <f t="shared" si="56"/>
        <v>5.724847833975617</v>
      </c>
      <c r="N150" s="90"/>
      <c r="O150" s="90"/>
      <c r="P150" s="90"/>
      <c r="Q150" s="90"/>
      <c r="R150" s="90"/>
      <c r="S150" s="70"/>
      <c r="T150" s="70"/>
      <c r="U150" s="70"/>
      <c r="V150" s="70"/>
      <c r="W150" s="70"/>
      <c r="X150" s="70"/>
      <c r="Y150" s="179"/>
      <c r="Z150" s="179"/>
    </row>
    <row r="151" spans="1:26" ht="33.75" customHeight="1">
      <c r="A151" s="101" t="s">
        <v>54</v>
      </c>
      <c r="B151" s="102">
        <f t="shared" ref="B151:H151" si="67">SUM(B140:B150)</f>
        <v>812433</v>
      </c>
      <c r="C151" s="102">
        <f t="shared" si="67"/>
        <v>742481</v>
      </c>
      <c r="D151" s="102">
        <f t="shared" si="67"/>
        <v>739887</v>
      </c>
      <c r="E151" s="96">
        <f t="shared" si="67"/>
        <v>1051.9280123499998</v>
      </c>
      <c r="F151" s="96">
        <f t="shared" si="67"/>
        <v>21134.961981788238</v>
      </c>
      <c r="G151" s="96">
        <f t="shared" si="67"/>
        <v>74597.034495006024</v>
      </c>
      <c r="H151" s="96">
        <f t="shared" si="67"/>
        <v>74588.40909576205</v>
      </c>
      <c r="I151" s="103">
        <f>SUM(F151,G151-H151)</f>
        <v>21143.587381032212</v>
      </c>
      <c r="J151" s="96">
        <f t="shared" si="53"/>
        <v>99.650630790552214</v>
      </c>
      <c r="K151" s="96">
        <f t="shared" si="54"/>
        <v>99.98843734298238</v>
      </c>
      <c r="L151" s="96">
        <f t="shared" si="55"/>
        <v>3.4012484583334519</v>
      </c>
      <c r="M151" s="96">
        <f t="shared" si="56"/>
        <v>7.0914581244354142</v>
      </c>
      <c r="N151" s="106"/>
      <c r="O151" s="106"/>
      <c r="P151" s="106"/>
      <c r="Q151" s="106"/>
      <c r="R151" s="106"/>
      <c r="S151" s="70"/>
      <c r="T151" s="70"/>
      <c r="U151" s="70"/>
      <c r="V151" s="70"/>
      <c r="W151" s="70"/>
      <c r="X151" s="70"/>
      <c r="Y151" s="179"/>
      <c r="Z151" s="179"/>
    </row>
    <row r="152" spans="1:26" ht="33.75" customHeight="1">
      <c r="A152" s="92" t="s">
        <v>55</v>
      </c>
      <c r="B152" s="186">
        <f t="shared" ref="B152:I152" si="68">SUM(B125,B98,B71,B44,B17)</f>
        <v>30</v>
      </c>
      <c r="C152" s="196">
        <f t="shared" si="68"/>
        <v>30</v>
      </c>
      <c r="D152" s="196">
        <f t="shared" si="68"/>
        <v>30</v>
      </c>
      <c r="E152" s="197">
        <f t="shared" si="68"/>
        <v>28.828338500000001</v>
      </c>
      <c r="F152" s="197">
        <f t="shared" si="68"/>
        <v>824.35215907299994</v>
      </c>
      <c r="G152" s="197">
        <f t="shared" si="68"/>
        <v>2055.9660294820001</v>
      </c>
      <c r="H152" s="197">
        <f t="shared" si="68"/>
        <v>2036.7270207000001</v>
      </c>
      <c r="I152" s="195">
        <f t="shared" si="68"/>
        <v>843.59116785499998</v>
      </c>
      <c r="J152" s="96">
        <f t="shared" si="53"/>
        <v>100</v>
      </c>
      <c r="K152" s="96">
        <f t="shared" si="54"/>
        <v>99.064235084329326</v>
      </c>
      <c r="L152" s="110">
        <f t="shared" si="55"/>
        <v>4.923765212604466</v>
      </c>
      <c r="M152" s="96">
        <f t="shared" si="56"/>
        <v>7.1317534636344018</v>
      </c>
      <c r="N152" s="90"/>
      <c r="O152" s="90"/>
      <c r="P152" s="90"/>
      <c r="Q152" s="90"/>
      <c r="R152" s="90"/>
      <c r="S152" s="70"/>
      <c r="T152" s="70"/>
      <c r="U152" s="70"/>
      <c r="V152" s="70"/>
      <c r="W152" s="70"/>
      <c r="X152" s="70"/>
      <c r="Y152" s="179"/>
      <c r="Z152" s="179"/>
    </row>
    <row r="153" spans="1:26" ht="33.75" customHeight="1">
      <c r="A153" s="92" t="s">
        <v>56</v>
      </c>
      <c r="B153" s="193">
        <f t="shared" ref="B153:I153" si="69">SUM(B126,B99,B72,B45,B18)</f>
        <v>237</v>
      </c>
      <c r="C153" s="194">
        <f t="shared" si="69"/>
        <v>206</v>
      </c>
      <c r="D153" s="194">
        <f t="shared" si="69"/>
        <v>205</v>
      </c>
      <c r="E153" s="195">
        <f t="shared" si="69"/>
        <v>170.9271655</v>
      </c>
      <c r="F153" s="195">
        <f t="shared" si="69"/>
        <v>866.27409982849895</v>
      </c>
      <c r="G153" s="195">
        <f t="shared" si="69"/>
        <v>17891.0276058495</v>
      </c>
      <c r="H153" s="195">
        <f t="shared" si="69"/>
        <v>18243.773656400001</v>
      </c>
      <c r="I153" s="195">
        <f t="shared" si="69"/>
        <v>513.52804927799889</v>
      </c>
      <c r="J153" s="96">
        <f t="shared" si="53"/>
        <v>99.514563106796118</v>
      </c>
      <c r="K153" s="96">
        <f t="shared" si="54"/>
        <v>101.97163661205894</v>
      </c>
      <c r="L153" s="110">
        <f t="shared" si="55"/>
        <v>0.34443726358798982</v>
      </c>
      <c r="M153" s="96">
        <f t="shared" si="56"/>
        <v>10.467047501498232</v>
      </c>
      <c r="N153" s="90"/>
      <c r="O153" s="90"/>
      <c r="P153" s="90"/>
      <c r="Q153" s="90"/>
      <c r="R153" s="90"/>
      <c r="S153" s="70"/>
      <c r="T153" s="70"/>
      <c r="U153" s="70"/>
      <c r="V153" s="70"/>
      <c r="W153" s="70"/>
      <c r="X153" s="70"/>
      <c r="Y153" s="179"/>
      <c r="Z153" s="179"/>
    </row>
    <row r="154" spans="1:26" ht="33.75" customHeight="1">
      <c r="A154" s="92" t="s">
        <v>57</v>
      </c>
      <c r="B154" s="193">
        <f t="shared" ref="B154:I154" si="70">SUM(B127,B100,B73,B46,B19)</f>
        <v>91</v>
      </c>
      <c r="C154" s="194">
        <f t="shared" si="70"/>
        <v>84</v>
      </c>
      <c r="D154" s="194">
        <f t="shared" si="70"/>
        <v>84</v>
      </c>
      <c r="E154" s="195">
        <f t="shared" si="70"/>
        <v>12.28462695</v>
      </c>
      <c r="F154" s="195">
        <f t="shared" si="70"/>
        <v>40.253456018111535</v>
      </c>
      <c r="G154" s="195">
        <f t="shared" si="70"/>
        <v>1500.4066654528885</v>
      </c>
      <c r="H154" s="195">
        <f t="shared" si="70"/>
        <v>1506.2987783999999</v>
      </c>
      <c r="I154" s="195">
        <f t="shared" si="70"/>
        <v>34.361343071000171</v>
      </c>
      <c r="J154" s="96">
        <f t="shared" si="53"/>
        <v>100</v>
      </c>
      <c r="K154" s="96">
        <f t="shared" si="54"/>
        <v>100.39270106450327</v>
      </c>
      <c r="L154" s="110">
        <f t="shared" si="55"/>
        <v>0.27481623905445723</v>
      </c>
      <c r="M154" s="96">
        <f t="shared" si="56"/>
        <v>12.213693354789976</v>
      </c>
      <c r="N154" s="90"/>
      <c r="O154" s="90"/>
      <c r="P154" s="90"/>
      <c r="Q154" s="90"/>
      <c r="R154" s="90"/>
      <c r="S154" s="70"/>
      <c r="T154" s="70"/>
      <c r="U154" s="70"/>
      <c r="V154" s="70"/>
      <c r="W154" s="70"/>
      <c r="X154" s="70"/>
      <c r="Y154" s="179"/>
      <c r="Z154" s="179"/>
    </row>
    <row r="155" spans="1:26" ht="33.75" customHeight="1">
      <c r="A155" s="92" t="s">
        <v>58</v>
      </c>
      <c r="B155" s="193">
        <f t="shared" ref="B155:I155" si="71">SUM(B128,B101,B74,B47,B20)</f>
        <v>72</v>
      </c>
      <c r="C155" s="194">
        <f t="shared" si="71"/>
        <v>72</v>
      </c>
      <c r="D155" s="194">
        <f t="shared" si="71"/>
        <v>72</v>
      </c>
      <c r="E155" s="195">
        <f t="shared" si="71"/>
        <v>8.141353500000001</v>
      </c>
      <c r="F155" s="195">
        <f t="shared" si="71"/>
        <v>86.047560611666668</v>
      </c>
      <c r="G155" s="195">
        <f t="shared" si="71"/>
        <v>860.21729984233343</v>
      </c>
      <c r="H155" s="195">
        <f t="shared" si="71"/>
        <v>856.05326089999994</v>
      </c>
      <c r="I155" s="195">
        <f t="shared" si="71"/>
        <v>90.211599554000074</v>
      </c>
      <c r="J155" s="96">
        <f t="shared" si="53"/>
        <v>100</v>
      </c>
      <c r="K155" s="96">
        <f t="shared" si="54"/>
        <v>99.515931736888263</v>
      </c>
      <c r="L155" s="110">
        <f t="shared" si="55"/>
        <v>1.2584485278852404</v>
      </c>
      <c r="M155" s="96">
        <f t="shared" si="56"/>
        <v>10.566023202927294</v>
      </c>
      <c r="N155" s="90"/>
      <c r="O155" s="90"/>
      <c r="P155" s="90"/>
      <c r="Q155" s="90"/>
      <c r="R155" s="90"/>
      <c r="S155" s="70"/>
      <c r="T155" s="70"/>
      <c r="U155" s="70"/>
      <c r="V155" s="70"/>
      <c r="W155" s="70"/>
      <c r="X155" s="70"/>
      <c r="Y155" s="179"/>
      <c r="Z155" s="179"/>
    </row>
    <row r="156" spans="1:26" ht="33.75" customHeight="1">
      <c r="A156" s="92" t="s">
        <v>59</v>
      </c>
      <c r="B156" s="193">
        <f t="shared" ref="B156:I156" si="72">SUM(B129,B102,B75,B48,B21)</f>
        <v>29</v>
      </c>
      <c r="C156" s="194">
        <f t="shared" si="72"/>
        <v>29</v>
      </c>
      <c r="D156" s="194">
        <f t="shared" si="72"/>
        <v>29</v>
      </c>
      <c r="E156" s="195">
        <f t="shared" si="72"/>
        <v>39.367863000000007</v>
      </c>
      <c r="F156" s="195">
        <f t="shared" si="72"/>
        <v>4833.4516706431114</v>
      </c>
      <c r="G156" s="195">
        <f t="shared" si="72"/>
        <v>2363.3622331278893</v>
      </c>
      <c r="H156" s="195">
        <f t="shared" si="72"/>
        <v>2014.8513619999997</v>
      </c>
      <c r="I156" s="195">
        <f t="shared" si="72"/>
        <v>5181.9625417709995</v>
      </c>
      <c r="J156" s="96">
        <f t="shared" si="53"/>
        <v>100</v>
      </c>
      <c r="K156" s="96">
        <f t="shared" si="54"/>
        <v>85.253599036037798</v>
      </c>
      <c r="L156" s="110">
        <f t="shared" si="55"/>
        <v>26.311476772205424</v>
      </c>
      <c r="M156" s="96">
        <f t="shared" si="56"/>
        <v>6.0032779354263877</v>
      </c>
      <c r="N156" s="90"/>
      <c r="O156" s="90"/>
      <c r="P156" s="90"/>
      <c r="Q156" s="90"/>
      <c r="R156" s="90"/>
      <c r="S156" s="70"/>
      <c r="T156" s="70"/>
      <c r="U156" s="70"/>
      <c r="V156" s="70"/>
      <c r="W156" s="70"/>
      <c r="X156" s="70"/>
      <c r="Y156" s="179"/>
      <c r="Z156" s="179"/>
    </row>
    <row r="157" spans="1:26" ht="33.75" customHeight="1">
      <c r="A157" s="92" t="s">
        <v>60</v>
      </c>
      <c r="B157" s="193">
        <f t="shared" ref="B157:I157" si="73">SUM(B130,B103,B76,B49,B22)</f>
        <v>1</v>
      </c>
      <c r="C157" s="194">
        <f t="shared" si="73"/>
        <v>0</v>
      </c>
      <c r="D157" s="194">
        <f t="shared" si="73"/>
        <v>0</v>
      </c>
      <c r="E157" s="195">
        <f t="shared" si="73"/>
        <v>0</v>
      </c>
      <c r="F157" s="195">
        <f t="shared" si="73"/>
        <v>3.7000000000000002E-6</v>
      </c>
      <c r="G157" s="195">
        <f t="shared" si="73"/>
        <v>0</v>
      </c>
      <c r="H157" s="195">
        <f t="shared" si="73"/>
        <v>0</v>
      </c>
      <c r="I157" s="195">
        <f t="shared" si="73"/>
        <v>3.7000000000000002E-6</v>
      </c>
      <c r="J157" s="96" t="e">
        <f t="shared" si="53"/>
        <v>#DIV/0!</v>
      </c>
      <c r="K157" s="96" t="e">
        <f t="shared" si="54"/>
        <v>#DIV/0!</v>
      </c>
      <c r="L157" s="110" t="e">
        <f t="shared" si="55"/>
        <v>#DIV/0!</v>
      </c>
      <c r="M157" s="96" t="e">
        <f t="shared" si="56"/>
        <v>#DIV/0!</v>
      </c>
      <c r="N157" s="90"/>
      <c r="O157" s="90"/>
      <c r="P157" s="90"/>
      <c r="Q157" s="90"/>
      <c r="R157" s="90"/>
      <c r="S157" s="70"/>
      <c r="T157" s="70"/>
      <c r="U157" s="70"/>
      <c r="V157" s="70"/>
      <c r="W157" s="70"/>
      <c r="X157" s="70"/>
      <c r="Y157" s="179"/>
      <c r="Z157" s="179"/>
    </row>
    <row r="158" spans="1:26" ht="33.75" customHeight="1">
      <c r="A158" s="92" t="s">
        <v>61</v>
      </c>
      <c r="B158" s="193">
        <f t="shared" ref="B158:I158" si="74">SUM(B131,B104,B77,B50,B23)</f>
        <v>6</v>
      </c>
      <c r="C158" s="194">
        <f t="shared" si="74"/>
        <v>3</v>
      </c>
      <c r="D158" s="194">
        <f t="shared" si="74"/>
        <v>3</v>
      </c>
      <c r="E158" s="195">
        <f t="shared" si="74"/>
        <v>0.54946899999999987</v>
      </c>
      <c r="F158" s="195">
        <f t="shared" si="74"/>
        <v>0.63635024687778574</v>
      </c>
      <c r="G158" s="195">
        <f t="shared" si="74"/>
        <v>76.306038653122215</v>
      </c>
      <c r="H158" s="195">
        <f t="shared" si="74"/>
        <v>76.956820000000008</v>
      </c>
      <c r="I158" s="195">
        <f t="shared" si="74"/>
        <v>-1.4431099999999669E-2</v>
      </c>
      <c r="J158" s="96">
        <f t="shared" si="53"/>
        <v>100</v>
      </c>
      <c r="K158" s="96">
        <f t="shared" si="54"/>
        <v>100.85285694076738</v>
      </c>
      <c r="L158" s="110">
        <f t="shared" si="55"/>
        <v>-2.2694560359399589E-3</v>
      </c>
      <c r="M158" s="96">
        <f t="shared" si="56"/>
        <v>13.887232701594126</v>
      </c>
      <c r="N158" s="90"/>
      <c r="O158" s="90"/>
      <c r="P158" s="90"/>
      <c r="Q158" s="90"/>
      <c r="R158" s="90"/>
      <c r="S158" s="70"/>
      <c r="T158" s="70"/>
      <c r="U158" s="70"/>
      <c r="V158" s="70"/>
      <c r="W158" s="70"/>
      <c r="X158" s="70"/>
      <c r="Y158" s="179"/>
      <c r="Z158" s="179"/>
    </row>
    <row r="159" spans="1:26" ht="33.75" customHeight="1">
      <c r="A159" s="101" t="s">
        <v>62</v>
      </c>
      <c r="B159" s="102">
        <f t="shared" ref="B159:H159" si="75">SUM(B152:B158)</f>
        <v>466</v>
      </c>
      <c r="C159" s="102">
        <f t="shared" si="75"/>
        <v>424</v>
      </c>
      <c r="D159" s="102">
        <f t="shared" si="75"/>
        <v>423</v>
      </c>
      <c r="E159" s="96">
        <f t="shared" si="75"/>
        <v>260.09881645000002</v>
      </c>
      <c r="F159" s="96">
        <f t="shared" si="75"/>
        <v>6651.0153001212666</v>
      </c>
      <c r="G159" s="96">
        <f t="shared" si="75"/>
        <v>24747.28587240773</v>
      </c>
      <c r="H159" s="96">
        <f t="shared" si="75"/>
        <v>24734.660898400001</v>
      </c>
      <c r="I159" s="103">
        <f>SUM(F159,G159-H159)</f>
        <v>6663.6402741289958</v>
      </c>
      <c r="J159" s="96">
        <f t="shared" si="53"/>
        <v>99.764150943396217</v>
      </c>
      <c r="K159" s="96">
        <f t="shared" si="54"/>
        <v>99.948984409551727</v>
      </c>
      <c r="L159" s="96">
        <f t="shared" si="55"/>
        <v>3.231210230561258</v>
      </c>
      <c r="M159" s="96">
        <f t="shared" si="56"/>
        <v>9.5145707351440461</v>
      </c>
      <c r="N159" s="106"/>
      <c r="O159" s="106"/>
      <c r="P159" s="106"/>
      <c r="Q159" s="106"/>
      <c r="R159" s="106"/>
      <c r="S159" s="70"/>
      <c r="T159" s="70"/>
      <c r="U159" s="70"/>
      <c r="V159" s="70"/>
      <c r="W159" s="70"/>
      <c r="X159" s="70"/>
      <c r="Y159" s="179"/>
      <c r="Z159" s="179"/>
    </row>
    <row r="160" spans="1:26" ht="33.75" customHeight="1">
      <c r="A160" s="92" t="s">
        <v>63</v>
      </c>
      <c r="B160" s="109"/>
      <c r="C160" s="109"/>
      <c r="D160" s="109"/>
      <c r="E160" s="110"/>
      <c r="F160" s="110"/>
      <c r="G160" s="110">
        <f t="shared" ref="G160:H160" si="76">SUM(G133,G106,G79,G52,G25)</f>
        <v>236.43516</v>
      </c>
      <c r="H160" s="110">
        <f t="shared" si="76"/>
        <v>236.43466000000001</v>
      </c>
      <c r="I160" s="111"/>
      <c r="J160" s="96"/>
      <c r="K160" s="96"/>
      <c r="L160" s="110"/>
      <c r="M160" s="96"/>
      <c r="N160" s="90"/>
      <c r="O160" s="90"/>
      <c r="P160" s="90"/>
      <c r="Q160" s="90"/>
      <c r="R160" s="90"/>
      <c r="S160" s="70"/>
      <c r="T160" s="70"/>
      <c r="U160" s="70"/>
      <c r="V160" s="70"/>
      <c r="W160" s="70"/>
      <c r="X160" s="70"/>
      <c r="Y160" s="179"/>
      <c r="Z160" s="179"/>
    </row>
    <row r="161" spans="1:26" ht="33.75" customHeight="1">
      <c r="A161" s="101" t="s">
        <v>64</v>
      </c>
      <c r="B161" s="102">
        <f t="shared" ref="B161:F161" si="77">B151+B159+B160</f>
        <v>812899</v>
      </c>
      <c r="C161" s="102">
        <f t="shared" si="77"/>
        <v>742905</v>
      </c>
      <c r="D161" s="102">
        <f t="shared" si="77"/>
        <v>740310</v>
      </c>
      <c r="E161" s="96">
        <f t="shared" si="77"/>
        <v>1312.0268287999997</v>
      </c>
      <c r="F161" s="96">
        <f t="shared" si="77"/>
        <v>27785.977281909505</v>
      </c>
      <c r="G161" s="96">
        <f t="shared" ref="G161:I161" si="78">G159+G160+G151</f>
        <v>99580.755527413756</v>
      </c>
      <c r="H161" s="96">
        <f t="shared" si="78"/>
        <v>99559.504654162054</v>
      </c>
      <c r="I161" s="96">
        <f t="shared" si="78"/>
        <v>27807.227655161209</v>
      </c>
      <c r="J161" s="96">
        <f>D161/C161*100</f>
        <v>99.650695580188582</v>
      </c>
      <c r="K161" s="96">
        <f>H161/G161*100</f>
        <v>99.97865965854632</v>
      </c>
      <c r="L161" s="96">
        <f>I161/G161*12</f>
        <v>3.3509158480934937</v>
      </c>
      <c r="M161" s="96">
        <f>SUM(G161/E161)/10</f>
        <v>7.5898414073202956</v>
      </c>
      <c r="N161" s="106"/>
      <c r="O161" s="106"/>
      <c r="P161" s="106"/>
      <c r="Q161" s="106"/>
      <c r="R161" s="106"/>
      <c r="S161" s="70"/>
      <c r="T161" s="70"/>
      <c r="U161" s="70"/>
      <c r="V161" s="70"/>
      <c r="W161" s="70"/>
      <c r="X161" s="70"/>
      <c r="Y161" s="179"/>
      <c r="Z161" s="179"/>
    </row>
    <row r="162" spans="1:26" ht="15.75" customHeight="1">
      <c r="A162" s="176"/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</row>
    <row r="163" spans="1:26" ht="15.75" customHeight="1">
      <c r="A163" s="176"/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</row>
    <row r="164" spans="1:26" ht="15.75" customHeight="1">
      <c r="A164" s="176"/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</row>
    <row r="165" spans="1:26" ht="15.75" customHeight="1">
      <c r="A165" s="176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</row>
    <row r="166" spans="1:26" ht="15.75" customHeight="1">
      <c r="A166" s="176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</row>
    <row r="167" spans="1:26" ht="15.75" customHeight="1">
      <c r="A167" s="176"/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</row>
    <row r="168" spans="1:26" ht="15.75" customHeight="1">
      <c r="A168" s="176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</row>
    <row r="169" spans="1:26" ht="15.75" customHeight="1">
      <c r="A169" s="176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</row>
    <row r="170" spans="1:26" ht="15.75" customHeight="1">
      <c r="A170" s="176"/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</row>
    <row r="171" spans="1:26" ht="15.75" customHeight="1">
      <c r="A171" s="176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</row>
    <row r="172" spans="1:26" ht="15.75" customHeight="1">
      <c r="A172" s="176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</row>
    <row r="173" spans="1:26" ht="15.75" customHeight="1">
      <c r="A173" s="176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</row>
    <row r="174" spans="1:26" ht="15.75" customHeight="1">
      <c r="A174" s="176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</row>
    <row r="175" spans="1:26" ht="15.75" customHeight="1">
      <c r="A175" s="176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</row>
    <row r="176" spans="1:26" ht="15.75" customHeight="1">
      <c r="A176" s="176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</row>
    <row r="177" spans="1:26" ht="15.75" customHeight="1">
      <c r="A177" s="176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</row>
    <row r="178" spans="1:26" ht="15.75" customHeight="1">
      <c r="A178" s="176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</row>
    <row r="179" spans="1:26" ht="15.75" customHeight="1">
      <c r="A179" s="176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</row>
    <row r="180" spans="1:26" ht="15.75" customHeight="1">
      <c r="A180" s="176"/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</row>
    <row r="181" spans="1:26" ht="15.75" customHeight="1">
      <c r="A181" s="176"/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</row>
    <row r="182" spans="1:26" ht="15.75" customHeight="1">
      <c r="A182" s="176"/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</row>
    <row r="183" spans="1:26" ht="15.75" customHeight="1">
      <c r="A183" s="176"/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</row>
    <row r="184" spans="1:26" ht="15.75" customHeight="1">
      <c r="A184" s="176"/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</row>
    <row r="185" spans="1:26" ht="15.75" customHeight="1">
      <c r="A185" s="176"/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</row>
    <row r="186" spans="1:26" ht="15.75" customHeight="1">
      <c r="A186" s="176"/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</row>
    <row r="187" spans="1:26" ht="15.75" customHeight="1">
      <c r="A187" s="176"/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</row>
    <row r="188" spans="1:26" ht="15.75" customHeight="1">
      <c r="A188" s="176"/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</row>
    <row r="189" spans="1:26" ht="15.75" customHeight="1">
      <c r="A189" s="176"/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</row>
    <row r="190" spans="1:26" ht="15.75" customHeight="1">
      <c r="A190" s="176"/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</row>
    <row r="191" spans="1:26" ht="15.75" customHeight="1">
      <c r="A191" s="176"/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</row>
    <row r="192" spans="1:26" ht="15.75" customHeight="1">
      <c r="A192" s="176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</row>
    <row r="193" spans="1:26" ht="15.75" customHeight="1">
      <c r="A193" s="176"/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</row>
    <row r="194" spans="1:26" ht="15.75" customHeight="1">
      <c r="A194" s="176"/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</row>
    <row r="195" spans="1:26" ht="15.75" customHeight="1">
      <c r="A195" s="176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</row>
    <row r="196" spans="1:26" ht="15.75" customHeight="1">
      <c r="A196" s="176"/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</row>
    <row r="197" spans="1:26" ht="15.75" customHeight="1">
      <c r="A197" s="176"/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</row>
    <row r="198" spans="1:26" ht="15.75" customHeight="1">
      <c r="A198" s="176"/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</row>
    <row r="199" spans="1:26" ht="15.75" customHeight="1">
      <c r="A199" s="176"/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</row>
    <row r="200" spans="1:26" ht="15.75" customHeight="1">
      <c r="A200" s="176"/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</row>
    <row r="201" spans="1:26" ht="15.75" customHeight="1">
      <c r="A201" s="176"/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</row>
    <row r="202" spans="1:26" ht="15.75" customHeight="1">
      <c r="A202" s="176"/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</row>
    <row r="203" spans="1:26" ht="15.75" customHeight="1">
      <c r="A203" s="176"/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</row>
    <row r="204" spans="1:26" ht="15.75" customHeight="1">
      <c r="A204" s="176"/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</row>
    <row r="205" spans="1:26" ht="15.75" customHeight="1">
      <c r="A205" s="176"/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</row>
    <row r="206" spans="1:26" ht="15.75" customHeight="1">
      <c r="A206" s="176"/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</row>
    <row r="207" spans="1:26" ht="15.75" customHeight="1">
      <c r="A207" s="176"/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</row>
    <row r="208" spans="1:26" ht="15.75" customHeight="1">
      <c r="A208" s="176"/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</row>
    <row r="209" spans="1:26" ht="15.75" customHeight="1">
      <c r="A209" s="176"/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</row>
    <row r="210" spans="1:26" ht="15.75" customHeight="1">
      <c r="A210" s="176"/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</row>
    <row r="211" spans="1:26" ht="15.75" customHeight="1">
      <c r="A211" s="176"/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</row>
    <row r="212" spans="1:26" ht="15.75" customHeight="1">
      <c r="A212" s="176"/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</row>
    <row r="213" spans="1:26" ht="15.75" customHeight="1">
      <c r="A213" s="176"/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</row>
    <row r="214" spans="1:26" ht="15.75" customHeight="1">
      <c r="A214" s="176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</row>
    <row r="215" spans="1:26" ht="15.75" customHeight="1">
      <c r="A215" s="176"/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</row>
    <row r="216" spans="1:26" ht="15.75" customHeight="1">
      <c r="A216" s="176"/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</row>
    <row r="217" spans="1:26" ht="15.75" customHeight="1">
      <c r="A217" s="176"/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</row>
    <row r="218" spans="1:26" ht="15.75" customHeight="1">
      <c r="A218" s="176"/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</row>
    <row r="219" spans="1:26" ht="15.75" customHeight="1">
      <c r="A219" s="176"/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</row>
    <row r="220" spans="1:26" ht="15.75" customHeight="1">
      <c r="A220" s="176"/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</row>
    <row r="221" spans="1:26" ht="15.75" customHeight="1">
      <c r="A221" s="176"/>
      <c r="B221" s="128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</row>
    <row r="222" spans="1:26" ht="15.75" customHeight="1">
      <c r="A222" s="176"/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</row>
    <row r="223" spans="1:26" ht="15.75" customHeight="1">
      <c r="A223" s="176"/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</row>
    <row r="224" spans="1:26" ht="15.75" customHeight="1">
      <c r="A224" s="176"/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</row>
    <row r="225" spans="1:26" ht="15.75" customHeight="1">
      <c r="A225" s="176"/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</row>
    <row r="226" spans="1:26" ht="15.75" customHeight="1">
      <c r="A226" s="176"/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</row>
    <row r="227" spans="1:26" ht="15.75" customHeight="1">
      <c r="A227" s="176"/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</row>
    <row r="228" spans="1:26" ht="15.75" customHeight="1">
      <c r="A228" s="176"/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</row>
    <row r="229" spans="1:26" ht="15.75" customHeight="1">
      <c r="A229" s="176"/>
      <c r="B229" s="128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</row>
    <row r="230" spans="1:26" ht="15.75" customHeight="1">
      <c r="A230" s="176"/>
      <c r="B230" s="128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</row>
    <row r="231" spans="1:26" ht="15.75" customHeight="1">
      <c r="A231" s="176"/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</row>
    <row r="232" spans="1:26" ht="15.75" customHeight="1">
      <c r="A232" s="176"/>
      <c r="B232" s="128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</row>
    <row r="233" spans="1:26" ht="15.75" customHeight="1">
      <c r="A233" s="176"/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</row>
    <row r="234" spans="1:26" ht="15.75" customHeight="1">
      <c r="A234" s="176"/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</row>
    <row r="235" spans="1:26" ht="15.75" customHeight="1">
      <c r="A235" s="176"/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</row>
    <row r="236" spans="1:26" ht="15.75" customHeight="1">
      <c r="A236" s="176"/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</row>
    <row r="237" spans="1:26" ht="15.75" customHeight="1">
      <c r="A237" s="176"/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</row>
    <row r="238" spans="1:26" ht="15.75" customHeight="1">
      <c r="A238" s="176"/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</row>
    <row r="239" spans="1:26" ht="15.75" customHeight="1">
      <c r="A239" s="176"/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</row>
    <row r="240" spans="1:26" ht="15.75" customHeight="1">
      <c r="A240" s="176"/>
      <c r="B240" s="128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</row>
    <row r="241" spans="1:26" ht="15.75" customHeight="1">
      <c r="A241" s="176"/>
      <c r="B241" s="128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</row>
    <row r="242" spans="1:26" ht="15.75" customHeight="1">
      <c r="A242" s="176"/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</row>
    <row r="243" spans="1:26" ht="15.75" customHeight="1">
      <c r="A243" s="176"/>
      <c r="B243" s="128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</row>
    <row r="244" spans="1:26" ht="15.75" customHeight="1">
      <c r="A244" s="176"/>
      <c r="B244" s="128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</row>
    <row r="245" spans="1:26" ht="15.75" customHeight="1">
      <c r="A245" s="176"/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</row>
    <row r="246" spans="1:26" ht="15.75" customHeight="1">
      <c r="A246" s="176"/>
      <c r="B246" s="128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</row>
    <row r="247" spans="1:26" ht="15.75" customHeight="1">
      <c r="A247" s="176"/>
      <c r="B247" s="128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</row>
    <row r="248" spans="1:26" ht="15.75" customHeight="1">
      <c r="A248" s="176"/>
      <c r="B248" s="128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</row>
    <row r="249" spans="1:26" ht="15.75" customHeight="1">
      <c r="A249" s="176"/>
      <c r="B249" s="128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</row>
    <row r="250" spans="1:26" ht="15.75" customHeight="1">
      <c r="A250" s="176"/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</row>
    <row r="251" spans="1:26" ht="15.75" customHeight="1">
      <c r="A251" s="176"/>
      <c r="B251" s="128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</row>
    <row r="252" spans="1:26" ht="15.75" customHeight="1">
      <c r="A252" s="176"/>
      <c r="B252" s="128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</row>
    <row r="253" spans="1:26" ht="15.75" customHeight="1">
      <c r="A253" s="176"/>
      <c r="B253" s="128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</row>
    <row r="254" spans="1:26" ht="15.75" customHeight="1">
      <c r="A254" s="176"/>
      <c r="B254" s="128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</row>
    <row r="255" spans="1:26" ht="15.75" customHeight="1">
      <c r="A255" s="176"/>
      <c r="B255" s="128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</row>
    <row r="256" spans="1:26" ht="15.75" customHeight="1">
      <c r="A256" s="176"/>
      <c r="B256" s="128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</row>
    <row r="257" spans="1:26" ht="15.75" customHeight="1">
      <c r="A257" s="176"/>
      <c r="B257" s="128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</row>
    <row r="258" spans="1:26" ht="15.75" customHeight="1">
      <c r="A258" s="176"/>
      <c r="B258" s="128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</row>
    <row r="259" spans="1:26" ht="15.75" customHeight="1">
      <c r="A259" s="176"/>
      <c r="B259" s="128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</row>
    <row r="260" spans="1:26" ht="15.75" customHeight="1">
      <c r="A260" s="176"/>
      <c r="B260" s="128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</row>
    <row r="261" spans="1:26" ht="15.75" customHeight="1">
      <c r="A261" s="176"/>
      <c r="B261" s="128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</row>
    <row r="262" spans="1:26" ht="15.75" customHeight="1">
      <c r="A262" s="176"/>
      <c r="B262" s="128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</row>
    <row r="263" spans="1:26" ht="15.75" customHeight="1">
      <c r="A263" s="176"/>
      <c r="B263" s="128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</row>
    <row r="264" spans="1:26" ht="15.75" customHeight="1">
      <c r="A264" s="176"/>
      <c r="B264" s="128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</row>
    <row r="265" spans="1:26" ht="15.75" customHeight="1">
      <c r="A265" s="176"/>
      <c r="B265" s="128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</row>
    <row r="266" spans="1:26" ht="15.75" customHeight="1">
      <c r="A266" s="176"/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</row>
    <row r="267" spans="1:26" ht="15.75" customHeight="1">
      <c r="A267" s="176"/>
      <c r="B267" s="128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</row>
    <row r="268" spans="1:26" ht="15.75" customHeight="1">
      <c r="A268" s="176"/>
      <c r="B268" s="128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</row>
    <row r="269" spans="1:26" ht="15.75" customHeight="1">
      <c r="A269" s="176"/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</row>
    <row r="270" spans="1:26" ht="15.75" customHeight="1">
      <c r="A270" s="176"/>
      <c r="B270" s="128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</row>
    <row r="271" spans="1:26" ht="15.75" customHeight="1">
      <c r="A271" s="176"/>
      <c r="B271" s="128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</row>
    <row r="272" spans="1:26" ht="15.75" customHeight="1">
      <c r="A272" s="176"/>
      <c r="B272" s="128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</row>
    <row r="273" spans="1:26" ht="15.75" customHeight="1">
      <c r="A273" s="176"/>
      <c r="B273" s="128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</row>
    <row r="274" spans="1:26" ht="15.75" customHeight="1">
      <c r="A274" s="176"/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</row>
    <row r="275" spans="1:26" ht="15.75" customHeight="1">
      <c r="A275" s="176"/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</row>
    <row r="276" spans="1:26" ht="15.75" customHeight="1">
      <c r="A276" s="176"/>
      <c r="B276" s="128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</row>
    <row r="277" spans="1:26" ht="15.75" customHeight="1">
      <c r="A277" s="176"/>
      <c r="B277" s="128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</row>
    <row r="278" spans="1:26" ht="15.75" customHeight="1">
      <c r="A278" s="176"/>
      <c r="B278" s="128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</row>
    <row r="279" spans="1:26" ht="15.75" customHeight="1">
      <c r="A279" s="176"/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</row>
    <row r="280" spans="1:26" ht="15.75" customHeight="1">
      <c r="A280" s="176"/>
      <c r="B280" s="128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</row>
    <row r="281" spans="1:26" ht="15.75" customHeight="1">
      <c r="A281" s="176"/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</row>
    <row r="282" spans="1:26" ht="15.75" customHeight="1">
      <c r="A282" s="176"/>
      <c r="B282" s="128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</row>
    <row r="283" spans="1:26" ht="15.75" customHeight="1">
      <c r="A283" s="176"/>
      <c r="B283" s="128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</row>
    <row r="284" spans="1:26" ht="15.75" customHeight="1">
      <c r="A284" s="176"/>
      <c r="B284" s="128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</row>
    <row r="285" spans="1:26" ht="15.75" customHeight="1">
      <c r="A285" s="176"/>
      <c r="B285" s="128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</row>
    <row r="286" spans="1:26" ht="15.75" customHeight="1">
      <c r="A286" s="176"/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</row>
    <row r="287" spans="1:26" ht="15.75" customHeight="1">
      <c r="A287" s="176"/>
      <c r="B287" s="128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</row>
    <row r="288" spans="1:26" ht="15.75" customHeight="1">
      <c r="A288" s="176"/>
      <c r="B288" s="128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</row>
    <row r="289" spans="1:26" ht="15.75" customHeight="1">
      <c r="A289" s="176"/>
      <c r="B289" s="128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</row>
    <row r="290" spans="1:26" ht="15.75" customHeight="1">
      <c r="A290" s="176"/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</row>
    <row r="291" spans="1:26" ht="15.75" customHeight="1">
      <c r="A291" s="176"/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</row>
    <row r="292" spans="1:26" ht="15.75" customHeight="1">
      <c r="A292" s="176"/>
      <c r="B292" s="128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</row>
    <row r="293" spans="1:26" ht="15.75" customHeight="1">
      <c r="A293" s="176"/>
      <c r="B293" s="128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</row>
    <row r="294" spans="1:26" ht="15.75" customHeight="1">
      <c r="A294" s="176"/>
      <c r="B294" s="128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</row>
    <row r="295" spans="1:26" ht="15.75" customHeight="1">
      <c r="A295" s="176"/>
      <c r="B295" s="128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</row>
    <row r="296" spans="1:26" ht="15.75" customHeight="1">
      <c r="A296" s="176"/>
      <c r="B296" s="128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</row>
    <row r="297" spans="1:26" ht="15.75" customHeight="1">
      <c r="A297" s="176"/>
      <c r="B297" s="128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</row>
    <row r="298" spans="1:26" ht="15.75" customHeight="1">
      <c r="A298" s="176"/>
      <c r="B298" s="128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</row>
    <row r="299" spans="1:26" ht="15.75" customHeight="1">
      <c r="A299" s="176"/>
      <c r="B299" s="128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</row>
    <row r="300" spans="1:26" ht="15.75" customHeight="1">
      <c r="A300" s="176"/>
      <c r="B300" s="128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</row>
    <row r="301" spans="1:26" ht="15.75" customHeight="1">
      <c r="A301" s="176"/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</row>
    <row r="302" spans="1:26" ht="15.75" customHeight="1">
      <c r="A302" s="176"/>
      <c r="B302" s="128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</row>
    <row r="303" spans="1:26" ht="15.75" customHeight="1">
      <c r="A303" s="176"/>
      <c r="B303" s="128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</row>
    <row r="304" spans="1:26" ht="15.75" customHeight="1">
      <c r="A304" s="176"/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</row>
    <row r="305" spans="1:26" ht="15.75" customHeight="1">
      <c r="A305" s="176"/>
      <c r="B305" s="128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</row>
    <row r="306" spans="1:26" ht="15.75" customHeight="1">
      <c r="A306" s="176"/>
      <c r="B306" s="128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</row>
    <row r="307" spans="1:26" ht="15.75" customHeight="1">
      <c r="A307" s="176"/>
      <c r="B307" s="128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</row>
    <row r="308" spans="1:26" ht="15.75" customHeight="1">
      <c r="A308" s="176"/>
      <c r="B308" s="128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</row>
    <row r="309" spans="1:26" ht="15.75" customHeight="1">
      <c r="A309" s="176"/>
      <c r="B309" s="128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</row>
    <row r="310" spans="1:26" ht="15.75" customHeight="1">
      <c r="A310" s="176"/>
      <c r="B310" s="128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</row>
    <row r="311" spans="1:26" ht="15.75" customHeight="1">
      <c r="A311" s="176"/>
      <c r="B311" s="128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</row>
    <row r="312" spans="1:26" ht="15.75" customHeight="1">
      <c r="A312" s="176"/>
      <c r="B312" s="128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</row>
    <row r="313" spans="1:26" ht="15.75" customHeight="1">
      <c r="A313" s="176"/>
      <c r="B313" s="128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</row>
    <row r="314" spans="1:26" ht="15.75" customHeight="1">
      <c r="A314" s="176"/>
      <c r="B314" s="128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</row>
    <row r="315" spans="1:26" ht="15.75" customHeight="1">
      <c r="A315" s="176"/>
      <c r="B315" s="128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</row>
    <row r="316" spans="1:26" ht="15.75" customHeight="1">
      <c r="A316" s="176"/>
      <c r="B316" s="128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</row>
    <row r="317" spans="1:26" ht="15.75" customHeight="1">
      <c r="A317" s="176"/>
      <c r="B317" s="128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</row>
    <row r="318" spans="1:26" ht="15.75" customHeight="1">
      <c r="A318" s="176"/>
      <c r="B318" s="128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</row>
    <row r="319" spans="1:26" ht="15.75" customHeight="1">
      <c r="A319" s="176"/>
      <c r="B319" s="128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</row>
    <row r="320" spans="1:26" ht="15.75" customHeight="1">
      <c r="A320" s="176"/>
      <c r="B320" s="128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</row>
    <row r="321" spans="1:26" ht="15.75" customHeight="1">
      <c r="A321" s="176"/>
      <c r="B321" s="128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</row>
    <row r="322" spans="1:26" ht="15.75" customHeight="1">
      <c r="A322" s="176"/>
      <c r="B322" s="128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</row>
    <row r="323" spans="1:26" ht="15.75" customHeight="1">
      <c r="A323" s="176"/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</row>
    <row r="324" spans="1:26" ht="15.75" customHeight="1">
      <c r="A324" s="176"/>
      <c r="B324" s="128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</row>
    <row r="325" spans="1:26" ht="15.75" customHeight="1">
      <c r="A325" s="176"/>
      <c r="B325" s="128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</row>
    <row r="326" spans="1:26" ht="15.75" customHeight="1">
      <c r="A326" s="176"/>
      <c r="B326" s="128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</row>
    <row r="327" spans="1:26" ht="15.75" customHeight="1">
      <c r="A327" s="176"/>
      <c r="B327" s="128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</row>
    <row r="328" spans="1:26" ht="15.75" customHeight="1">
      <c r="A328" s="176"/>
      <c r="B328" s="128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</row>
    <row r="329" spans="1:26" ht="15.75" customHeight="1">
      <c r="A329" s="176"/>
      <c r="B329" s="128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</row>
    <row r="330" spans="1:26" ht="15.75" customHeight="1">
      <c r="A330" s="176"/>
      <c r="B330" s="128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</row>
    <row r="331" spans="1:26" ht="15.75" customHeight="1">
      <c r="A331" s="176"/>
      <c r="B331" s="128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</row>
    <row r="332" spans="1:26" ht="15.75" customHeight="1">
      <c r="A332" s="176"/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</row>
    <row r="333" spans="1:26" ht="15.75" customHeight="1">
      <c r="A333" s="176"/>
      <c r="B333" s="128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</row>
    <row r="334" spans="1:26" ht="15.75" customHeight="1">
      <c r="A334" s="176"/>
      <c r="B334" s="128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</row>
    <row r="335" spans="1:26" ht="15.75" customHeight="1">
      <c r="A335" s="176"/>
      <c r="B335" s="128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</row>
    <row r="336" spans="1:26" ht="15.75" customHeight="1">
      <c r="A336" s="176"/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</row>
    <row r="337" spans="1:26" ht="15.75" customHeight="1">
      <c r="A337" s="176"/>
      <c r="B337" s="128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</row>
    <row r="338" spans="1:26" ht="15.75" customHeight="1">
      <c r="A338" s="176"/>
      <c r="B338" s="128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</row>
    <row r="339" spans="1:26" ht="15.75" customHeight="1">
      <c r="A339" s="176"/>
      <c r="B339" s="128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</row>
    <row r="340" spans="1:26" ht="15.75" customHeight="1">
      <c r="A340" s="176"/>
      <c r="B340" s="128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</row>
    <row r="341" spans="1:26" ht="15.75" customHeight="1">
      <c r="A341" s="176"/>
      <c r="B341" s="128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</row>
    <row r="342" spans="1:26" ht="15.75" customHeight="1">
      <c r="A342" s="176"/>
      <c r="B342" s="128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</row>
    <row r="343" spans="1:26" ht="15.75" customHeight="1">
      <c r="A343" s="176"/>
      <c r="B343" s="128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</row>
    <row r="344" spans="1:26" ht="15.75" customHeight="1">
      <c r="A344" s="176"/>
      <c r="B344" s="128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</row>
    <row r="345" spans="1:26" ht="15.75" customHeight="1">
      <c r="A345" s="176"/>
      <c r="B345" s="128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</row>
    <row r="346" spans="1:26" ht="15.75" customHeight="1">
      <c r="A346" s="176"/>
      <c r="B346" s="128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</row>
    <row r="347" spans="1:26" ht="15.75" customHeight="1">
      <c r="A347" s="176"/>
      <c r="B347" s="128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</row>
    <row r="348" spans="1:26" ht="15.75" customHeight="1">
      <c r="A348" s="176"/>
      <c r="B348" s="128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</row>
    <row r="349" spans="1:26" ht="15.75" customHeight="1">
      <c r="A349" s="176"/>
      <c r="B349" s="128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</row>
    <row r="350" spans="1:26" ht="15.75" customHeight="1">
      <c r="A350" s="176"/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</row>
    <row r="351" spans="1:26" ht="15.75" customHeight="1">
      <c r="A351" s="176"/>
      <c r="B351" s="128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</row>
    <row r="352" spans="1:26" ht="15.75" customHeight="1">
      <c r="A352" s="176"/>
      <c r="B352" s="128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</row>
    <row r="353" spans="1:26" ht="15.75" customHeight="1">
      <c r="A353" s="176"/>
      <c r="B353" s="128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</row>
    <row r="354" spans="1:26" ht="15.75" customHeight="1">
      <c r="A354" s="176"/>
      <c r="B354" s="128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</row>
    <row r="355" spans="1:26" ht="15.75" customHeight="1">
      <c r="A355" s="176"/>
      <c r="B355" s="128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</row>
    <row r="356" spans="1:26" ht="15.75" customHeight="1">
      <c r="A356" s="176"/>
      <c r="B356" s="128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</row>
    <row r="357" spans="1:26" ht="15.75" customHeight="1">
      <c r="A357" s="176"/>
      <c r="B357" s="128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</row>
    <row r="358" spans="1:26" ht="15.75" customHeight="1">
      <c r="A358" s="176"/>
      <c r="B358" s="128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</row>
    <row r="359" spans="1:26" ht="15.75" customHeight="1">
      <c r="A359" s="176"/>
      <c r="B359" s="128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</row>
    <row r="360" spans="1:26" ht="15.75" customHeight="1">
      <c r="A360" s="176"/>
      <c r="B360" s="128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</row>
    <row r="361" spans="1:26" ht="15.75" customHeight="1">
      <c r="A361" s="176"/>
      <c r="B361" s="128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</row>
    <row r="362" spans="1:26" ht="15.75" customHeight="1">
      <c r="A362" s="176"/>
      <c r="B362" s="128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</row>
    <row r="363" spans="1:26" ht="15.75" customHeight="1">
      <c r="A363" s="176"/>
      <c r="B363" s="128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</row>
    <row r="364" spans="1:26" ht="15.75" customHeight="1">
      <c r="A364" s="176"/>
      <c r="B364" s="128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</row>
    <row r="365" spans="1:26" ht="15.75" customHeight="1">
      <c r="A365" s="176"/>
      <c r="B365" s="128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</row>
    <row r="366" spans="1:26" ht="15.75" customHeight="1">
      <c r="A366" s="176"/>
      <c r="B366" s="128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</row>
    <row r="367" spans="1:26" ht="15.75" customHeight="1">
      <c r="A367" s="176"/>
      <c r="B367" s="128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</row>
    <row r="368" spans="1:26" ht="15.75" customHeight="1">
      <c r="A368" s="176"/>
      <c r="B368" s="128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</row>
    <row r="369" spans="1:26" ht="15.75" customHeight="1">
      <c r="A369" s="176"/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</row>
    <row r="370" spans="1:26" ht="15.75" customHeight="1">
      <c r="A370" s="176"/>
      <c r="B370" s="128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</row>
    <row r="371" spans="1:26" ht="15.75" customHeight="1">
      <c r="A371" s="176"/>
      <c r="B371" s="128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</row>
    <row r="372" spans="1:26" ht="15.75" customHeight="1">
      <c r="A372" s="176"/>
      <c r="B372" s="128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</row>
    <row r="373" spans="1:26" ht="15.75" customHeight="1">
      <c r="A373" s="176"/>
      <c r="B373" s="128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</row>
    <row r="374" spans="1:26" ht="15.75" customHeight="1">
      <c r="A374" s="176"/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</row>
    <row r="375" spans="1:26" ht="15.75" customHeight="1">
      <c r="A375" s="176"/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</row>
    <row r="376" spans="1:26" ht="15.75" customHeight="1">
      <c r="A376" s="176"/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</row>
    <row r="377" spans="1:26" ht="15.75" customHeight="1">
      <c r="A377" s="176"/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</row>
    <row r="378" spans="1:26" ht="15.75" customHeight="1">
      <c r="A378" s="176"/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</row>
    <row r="379" spans="1:26" ht="15.75" customHeight="1">
      <c r="A379" s="176"/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</row>
    <row r="380" spans="1:26" ht="15.75" customHeight="1">
      <c r="A380" s="176"/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</row>
    <row r="381" spans="1:26" ht="15.75" customHeight="1">
      <c r="A381" s="176"/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</row>
    <row r="382" spans="1:26" ht="15.75" customHeight="1">
      <c r="A382" s="176"/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</row>
    <row r="383" spans="1:26" ht="15.75" customHeight="1">
      <c r="A383" s="176"/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</row>
    <row r="384" spans="1:26" ht="15.75" customHeight="1">
      <c r="A384" s="176"/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</row>
    <row r="385" spans="1:26" ht="15.75" customHeight="1">
      <c r="A385" s="176"/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</row>
    <row r="386" spans="1:26" ht="15.75" customHeight="1">
      <c r="A386" s="176"/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</row>
    <row r="387" spans="1:26" ht="15.75" customHeight="1">
      <c r="A387" s="176"/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</row>
    <row r="388" spans="1:26" ht="15.75" customHeight="1">
      <c r="A388" s="176"/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</row>
    <row r="389" spans="1:26" ht="15.75" customHeight="1">
      <c r="A389" s="176"/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</row>
    <row r="390" spans="1:26" ht="15.75" customHeight="1">
      <c r="A390" s="176"/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</row>
    <row r="391" spans="1:26" ht="15.75" customHeight="1">
      <c r="A391" s="176"/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</row>
    <row r="392" spans="1:26" ht="15.75" customHeight="1">
      <c r="A392" s="176"/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</row>
    <row r="393" spans="1:26" ht="15.75" customHeight="1">
      <c r="A393" s="176"/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</row>
    <row r="394" spans="1:26" ht="15.75" customHeight="1">
      <c r="A394" s="176"/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</row>
    <row r="395" spans="1:26" ht="15.75" customHeight="1">
      <c r="A395" s="176"/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</row>
    <row r="396" spans="1:26" ht="15.75" customHeight="1">
      <c r="A396" s="176"/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</row>
    <row r="397" spans="1:26" ht="15.75" customHeight="1">
      <c r="A397" s="176"/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</row>
    <row r="398" spans="1:26" ht="15.75" customHeight="1">
      <c r="A398" s="176"/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</row>
    <row r="399" spans="1:26" ht="15.75" customHeight="1">
      <c r="A399" s="176"/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</row>
    <row r="400" spans="1:26" ht="15.75" customHeight="1">
      <c r="A400" s="176"/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</row>
    <row r="401" spans="1:26" ht="15.75" customHeight="1">
      <c r="A401" s="176"/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</row>
    <row r="402" spans="1:26" ht="15.75" customHeight="1">
      <c r="A402" s="176"/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</row>
    <row r="403" spans="1:26" ht="15.75" customHeight="1">
      <c r="A403" s="176"/>
      <c r="B403" s="128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</row>
    <row r="404" spans="1:26" ht="15.75" customHeight="1">
      <c r="A404" s="176"/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</row>
    <row r="405" spans="1:26" ht="15.75" customHeight="1">
      <c r="A405" s="176"/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</row>
    <row r="406" spans="1:26" ht="15.75" customHeight="1">
      <c r="A406" s="176"/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</row>
    <row r="407" spans="1:26" ht="15.75" customHeight="1">
      <c r="A407" s="176"/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</row>
    <row r="408" spans="1:26" ht="15.75" customHeight="1">
      <c r="A408" s="176"/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</row>
    <row r="409" spans="1:26" ht="15.75" customHeight="1">
      <c r="A409" s="176"/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</row>
    <row r="410" spans="1:26" ht="15.75" customHeight="1">
      <c r="A410" s="176"/>
      <c r="B410" s="128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</row>
    <row r="411" spans="1:26" ht="15.75" customHeight="1">
      <c r="A411" s="176"/>
      <c r="B411" s="128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</row>
    <row r="412" spans="1:26" ht="15.75" customHeight="1">
      <c r="A412" s="176"/>
      <c r="B412" s="128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</row>
    <row r="413" spans="1:26" ht="15.75" customHeight="1">
      <c r="A413" s="176"/>
      <c r="B413" s="128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</row>
    <row r="414" spans="1:26" ht="15.75" customHeight="1">
      <c r="A414" s="176"/>
      <c r="B414" s="128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</row>
    <row r="415" spans="1:26" ht="15.75" customHeight="1">
      <c r="A415" s="176"/>
      <c r="B415" s="128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</row>
    <row r="416" spans="1:26" ht="15.75" customHeight="1">
      <c r="A416" s="176"/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</row>
    <row r="417" spans="1:26" ht="15.75" customHeight="1">
      <c r="A417" s="176"/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</row>
    <row r="418" spans="1:26" ht="15.75" customHeight="1">
      <c r="A418" s="176"/>
      <c r="B418" s="128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</row>
    <row r="419" spans="1:26" ht="15.75" customHeight="1">
      <c r="A419" s="176"/>
      <c r="B419" s="128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</row>
    <row r="420" spans="1:26" ht="15.75" customHeight="1">
      <c r="A420" s="176"/>
      <c r="B420" s="128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</row>
    <row r="421" spans="1:26" ht="15.75" customHeight="1">
      <c r="A421" s="176"/>
      <c r="B421" s="128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</row>
    <row r="422" spans="1:26" ht="15.75" customHeight="1">
      <c r="A422" s="176"/>
      <c r="B422" s="128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</row>
    <row r="423" spans="1:26" ht="15.75" customHeight="1">
      <c r="A423" s="176"/>
      <c r="B423" s="128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</row>
    <row r="424" spans="1:26" ht="15.75" customHeight="1">
      <c r="A424" s="176"/>
      <c r="B424" s="128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</row>
    <row r="425" spans="1:26" ht="15.75" customHeight="1">
      <c r="A425" s="176"/>
      <c r="B425" s="128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</row>
    <row r="426" spans="1:26" ht="15.75" customHeight="1">
      <c r="A426" s="176"/>
      <c r="B426" s="128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</row>
    <row r="427" spans="1:26" ht="15.75" customHeight="1">
      <c r="A427" s="176"/>
      <c r="B427" s="128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</row>
    <row r="428" spans="1:26" ht="15.75" customHeight="1">
      <c r="A428" s="176"/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</row>
    <row r="429" spans="1:26" ht="15.75" customHeight="1">
      <c r="A429" s="176"/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</row>
    <row r="430" spans="1:26" ht="15.75" customHeight="1">
      <c r="A430" s="176"/>
      <c r="B430" s="128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</row>
    <row r="431" spans="1:26" ht="15.75" customHeight="1">
      <c r="A431" s="176"/>
      <c r="B431" s="128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</row>
    <row r="432" spans="1:26" ht="15.75" customHeight="1">
      <c r="A432" s="176"/>
      <c r="B432" s="128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</row>
    <row r="433" spans="1:26" ht="15.75" customHeight="1">
      <c r="A433" s="176"/>
      <c r="B433" s="128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</row>
    <row r="434" spans="1:26" ht="15.75" customHeight="1">
      <c r="A434" s="176"/>
      <c r="B434" s="128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</row>
    <row r="435" spans="1:26" ht="15.75" customHeight="1">
      <c r="A435" s="176"/>
      <c r="B435" s="128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</row>
    <row r="436" spans="1:26" ht="15.75" customHeight="1">
      <c r="A436" s="176"/>
      <c r="B436" s="128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</row>
    <row r="437" spans="1:26" ht="15.75" customHeight="1">
      <c r="A437" s="176"/>
      <c r="B437" s="128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</row>
    <row r="438" spans="1:26" ht="15.75" customHeight="1">
      <c r="A438" s="176"/>
      <c r="B438" s="128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</row>
    <row r="439" spans="1:26" ht="15.75" customHeight="1">
      <c r="A439" s="176"/>
      <c r="B439" s="128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</row>
    <row r="440" spans="1:26" ht="15.75" customHeight="1">
      <c r="A440" s="176"/>
      <c r="B440" s="128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</row>
    <row r="441" spans="1:26" ht="15.75" customHeight="1">
      <c r="A441" s="176"/>
      <c r="B441" s="128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</row>
    <row r="442" spans="1:26" ht="15.75" customHeight="1">
      <c r="A442" s="176"/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</row>
    <row r="443" spans="1:26" ht="15.75" customHeight="1">
      <c r="A443" s="176"/>
      <c r="B443" s="128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</row>
    <row r="444" spans="1:26" ht="15.75" customHeight="1">
      <c r="A444" s="176"/>
      <c r="B444" s="128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</row>
    <row r="445" spans="1:26" ht="15.75" customHeight="1">
      <c r="A445" s="176"/>
      <c r="B445" s="128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</row>
    <row r="446" spans="1:26" ht="15.75" customHeight="1">
      <c r="A446" s="176"/>
      <c r="B446" s="128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</row>
    <row r="447" spans="1:26" ht="15.75" customHeight="1">
      <c r="A447" s="176"/>
      <c r="B447" s="128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</row>
    <row r="448" spans="1:26" ht="15.75" customHeight="1">
      <c r="A448" s="176"/>
      <c r="B448" s="128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</row>
    <row r="449" spans="1:26" ht="15.75" customHeight="1">
      <c r="A449" s="176"/>
      <c r="B449" s="128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</row>
    <row r="450" spans="1:26" ht="15.75" customHeight="1">
      <c r="A450" s="176"/>
      <c r="B450" s="128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</row>
    <row r="451" spans="1:26" ht="15.75" customHeight="1">
      <c r="A451" s="176"/>
      <c r="B451" s="128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</row>
    <row r="452" spans="1:26" ht="15.75" customHeight="1">
      <c r="A452" s="176"/>
      <c r="B452" s="128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</row>
    <row r="453" spans="1:26" ht="15.75" customHeight="1">
      <c r="A453" s="176"/>
      <c r="B453" s="128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</row>
    <row r="454" spans="1:26" ht="15.75" customHeight="1">
      <c r="A454" s="176"/>
      <c r="B454" s="128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</row>
    <row r="455" spans="1:26" ht="15.75" customHeight="1">
      <c r="A455" s="176"/>
      <c r="B455" s="128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</row>
    <row r="456" spans="1:26" ht="15.75" customHeight="1">
      <c r="A456" s="176"/>
      <c r="B456" s="128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</row>
    <row r="457" spans="1:26" ht="15.75" customHeight="1">
      <c r="A457" s="176"/>
      <c r="B457" s="128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</row>
    <row r="458" spans="1:26" ht="15.75" customHeight="1">
      <c r="A458" s="176"/>
      <c r="B458" s="128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</row>
    <row r="459" spans="1:26" ht="15.75" customHeight="1">
      <c r="A459" s="176"/>
      <c r="B459" s="128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</row>
    <row r="460" spans="1:26" ht="15.75" customHeight="1">
      <c r="A460" s="176"/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</row>
    <row r="461" spans="1:26" ht="15.75" customHeight="1">
      <c r="A461" s="176"/>
      <c r="B461" s="128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</row>
    <row r="462" spans="1:26" ht="15.75" customHeight="1">
      <c r="A462" s="176"/>
      <c r="B462" s="128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</row>
    <row r="463" spans="1:26" ht="15.75" customHeight="1">
      <c r="A463" s="176"/>
      <c r="B463" s="128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</row>
    <row r="464" spans="1:26" ht="15.75" customHeight="1">
      <c r="A464" s="176"/>
      <c r="B464" s="128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</row>
    <row r="465" spans="1:26" ht="15.75" customHeight="1">
      <c r="A465" s="176"/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</row>
    <row r="466" spans="1:26" ht="15.75" customHeight="1">
      <c r="A466" s="176"/>
      <c r="B466" s="128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</row>
    <row r="467" spans="1:26" ht="15.75" customHeight="1">
      <c r="A467" s="176"/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</row>
    <row r="468" spans="1:26" ht="15.75" customHeight="1">
      <c r="A468" s="176"/>
      <c r="B468" s="128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</row>
    <row r="469" spans="1:26" ht="15.75" customHeight="1">
      <c r="A469" s="176"/>
      <c r="B469" s="128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</row>
    <row r="470" spans="1:26" ht="15.75" customHeight="1">
      <c r="A470" s="176"/>
      <c r="B470" s="128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</row>
    <row r="471" spans="1:26" ht="15.75" customHeight="1">
      <c r="A471" s="176"/>
      <c r="B471" s="128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</row>
    <row r="472" spans="1:26" ht="15.75" customHeight="1">
      <c r="A472" s="176"/>
      <c r="B472" s="128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</row>
    <row r="473" spans="1:26" ht="15.75" customHeight="1">
      <c r="A473" s="176"/>
      <c r="B473" s="128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</row>
    <row r="474" spans="1:26" ht="15.75" customHeight="1">
      <c r="A474" s="176"/>
      <c r="B474" s="128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</row>
    <row r="475" spans="1:26" ht="15.75" customHeight="1">
      <c r="A475" s="176"/>
      <c r="B475" s="128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</row>
    <row r="476" spans="1:26" ht="15.75" customHeight="1">
      <c r="A476" s="176"/>
      <c r="B476" s="128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</row>
    <row r="477" spans="1:26" ht="15.75" customHeight="1">
      <c r="A477" s="176"/>
      <c r="B477" s="128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</row>
    <row r="478" spans="1:26" ht="15.75" customHeight="1">
      <c r="A478" s="176"/>
      <c r="B478" s="128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</row>
    <row r="479" spans="1:26" ht="15.75" customHeight="1">
      <c r="A479" s="176"/>
      <c r="B479" s="128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</row>
    <row r="480" spans="1:26" ht="15.75" customHeight="1">
      <c r="A480" s="176"/>
      <c r="B480" s="128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</row>
    <row r="481" spans="1:26" ht="15.75" customHeight="1">
      <c r="A481" s="176"/>
      <c r="B481" s="128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</row>
    <row r="482" spans="1:26" ht="15.75" customHeight="1">
      <c r="A482" s="176"/>
      <c r="B482" s="128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</row>
    <row r="483" spans="1:26" ht="15.75" customHeight="1">
      <c r="A483" s="176"/>
      <c r="B483" s="128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</row>
    <row r="484" spans="1:26" ht="15.75" customHeight="1">
      <c r="A484" s="176"/>
      <c r="B484" s="128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</row>
    <row r="485" spans="1:26" ht="15.75" customHeight="1">
      <c r="A485" s="176"/>
      <c r="B485" s="128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</row>
    <row r="486" spans="1:26" ht="15.75" customHeight="1">
      <c r="A486" s="176"/>
      <c r="B486" s="128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</row>
    <row r="487" spans="1:26" ht="15.75" customHeight="1">
      <c r="A487" s="176"/>
      <c r="B487" s="128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</row>
    <row r="488" spans="1:26" ht="15.75" customHeight="1">
      <c r="A488" s="176"/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</row>
    <row r="489" spans="1:26" ht="15.75" customHeight="1">
      <c r="A489" s="176"/>
      <c r="B489" s="128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</row>
    <row r="490" spans="1:26" ht="15.75" customHeight="1">
      <c r="A490" s="176"/>
      <c r="B490" s="128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</row>
    <row r="491" spans="1:26" ht="15.75" customHeight="1">
      <c r="A491" s="176"/>
      <c r="B491" s="128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</row>
    <row r="492" spans="1:26" ht="15.75" customHeight="1">
      <c r="A492" s="176"/>
      <c r="B492" s="128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</row>
    <row r="493" spans="1:26" ht="15.75" customHeight="1">
      <c r="A493" s="176"/>
      <c r="B493" s="128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</row>
    <row r="494" spans="1:26" ht="15.75" customHeight="1">
      <c r="A494" s="176"/>
      <c r="B494" s="128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</row>
    <row r="495" spans="1:26" ht="15.75" customHeight="1">
      <c r="A495" s="176"/>
      <c r="B495" s="128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</row>
    <row r="496" spans="1:26" ht="15.75" customHeight="1">
      <c r="A496" s="176"/>
      <c r="B496" s="128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</row>
    <row r="497" spans="1:26" ht="15.75" customHeight="1">
      <c r="A497" s="176"/>
      <c r="B497" s="128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</row>
    <row r="498" spans="1:26" ht="15.75" customHeight="1">
      <c r="A498" s="176"/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</row>
    <row r="499" spans="1:26" ht="15.75" customHeight="1">
      <c r="A499" s="176"/>
      <c r="B499" s="128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</row>
    <row r="500" spans="1:26" ht="15.75" customHeight="1">
      <c r="A500" s="176"/>
      <c r="B500" s="128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</row>
    <row r="501" spans="1:26" ht="15.75" customHeight="1">
      <c r="A501" s="176"/>
      <c r="B501" s="128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</row>
    <row r="502" spans="1:26" ht="15.75" customHeight="1">
      <c r="A502" s="176"/>
      <c r="B502" s="128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</row>
    <row r="503" spans="1:26" ht="15.75" customHeight="1">
      <c r="A503" s="176"/>
      <c r="B503" s="128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</row>
    <row r="504" spans="1:26" ht="15.75" customHeight="1">
      <c r="A504" s="176"/>
      <c r="B504" s="128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</row>
    <row r="505" spans="1:26" ht="15.75" customHeight="1">
      <c r="A505" s="176"/>
      <c r="B505" s="128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</row>
    <row r="506" spans="1:26" ht="15.75" customHeight="1">
      <c r="A506" s="176"/>
      <c r="B506" s="128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</row>
    <row r="507" spans="1:26" ht="15.75" customHeight="1">
      <c r="A507" s="176"/>
      <c r="B507" s="128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</row>
    <row r="508" spans="1:26" ht="15.75" customHeight="1">
      <c r="A508" s="176"/>
      <c r="B508" s="128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</row>
    <row r="509" spans="1:26" ht="15.75" customHeight="1">
      <c r="A509" s="176"/>
      <c r="B509" s="128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</row>
    <row r="510" spans="1:26" ht="15.75" customHeight="1">
      <c r="A510" s="176"/>
      <c r="B510" s="128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</row>
    <row r="511" spans="1:26" ht="15.75" customHeight="1">
      <c r="A511" s="176"/>
      <c r="B511" s="128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</row>
    <row r="512" spans="1:26" ht="15.75" customHeight="1">
      <c r="A512" s="176"/>
      <c r="B512" s="128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</row>
    <row r="513" spans="1:26" ht="15.75" customHeight="1">
      <c r="A513" s="176"/>
      <c r="B513" s="128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</row>
    <row r="514" spans="1:26" ht="15.75" customHeight="1">
      <c r="A514" s="176"/>
      <c r="B514" s="128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</row>
    <row r="515" spans="1:26" ht="15.75" customHeight="1">
      <c r="A515" s="176"/>
      <c r="B515" s="128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</row>
    <row r="516" spans="1:26" ht="15.75" customHeight="1">
      <c r="A516" s="176"/>
      <c r="B516" s="128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</row>
    <row r="517" spans="1:26" ht="15.75" customHeight="1">
      <c r="A517" s="176"/>
      <c r="B517" s="128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</row>
    <row r="518" spans="1:26" ht="15.75" customHeight="1">
      <c r="A518" s="176"/>
      <c r="B518" s="128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</row>
    <row r="519" spans="1:26" ht="15.75" customHeight="1">
      <c r="A519" s="176"/>
      <c r="B519" s="128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</row>
    <row r="520" spans="1:26" ht="15.75" customHeight="1">
      <c r="A520" s="176"/>
      <c r="B520" s="128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</row>
    <row r="521" spans="1:26" ht="15.75" customHeight="1">
      <c r="A521" s="176"/>
      <c r="B521" s="128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</row>
    <row r="522" spans="1:26" ht="15.75" customHeight="1">
      <c r="A522" s="176"/>
      <c r="B522" s="128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</row>
    <row r="523" spans="1:26" ht="15.75" customHeight="1">
      <c r="A523" s="176"/>
      <c r="B523" s="128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</row>
    <row r="524" spans="1:26" ht="15.75" customHeight="1">
      <c r="A524" s="176"/>
      <c r="B524" s="128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</row>
    <row r="525" spans="1:26" ht="15.75" customHeight="1">
      <c r="A525" s="176"/>
      <c r="B525" s="128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</row>
    <row r="526" spans="1:26" ht="15.75" customHeight="1">
      <c r="A526" s="176"/>
      <c r="B526" s="128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</row>
    <row r="527" spans="1:26" ht="15.75" customHeight="1">
      <c r="A527" s="176"/>
      <c r="B527" s="128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</row>
    <row r="528" spans="1:26" ht="15.75" customHeight="1">
      <c r="A528" s="176"/>
      <c r="B528" s="128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</row>
    <row r="529" spans="1:26" ht="15.75" customHeight="1">
      <c r="A529" s="176"/>
      <c r="B529" s="128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</row>
    <row r="530" spans="1:26" ht="15.75" customHeight="1">
      <c r="A530" s="176"/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</row>
    <row r="531" spans="1:26" ht="15.75" customHeight="1">
      <c r="A531" s="176"/>
      <c r="B531" s="128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</row>
    <row r="532" spans="1:26" ht="15.75" customHeight="1">
      <c r="A532" s="176"/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</row>
    <row r="533" spans="1:26" ht="15.75" customHeight="1">
      <c r="A533" s="176"/>
      <c r="B533" s="128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</row>
    <row r="534" spans="1:26" ht="15.75" customHeight="1">
      <c r="A534" s="176"/>
      <c r="B534" s="128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</row>
    <row r="535" spans="1:26" ht="15.75" customHeight="1">
      <c r="A535" s="176"/>
      <c r="B535" s="128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</row>
    <row r="536" spans="1:26" ht="15.75" customHeight="1">
      <c r="A536" s="176"/>
      <c r="B536" s="128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</row>
    <row r="537" spans="1:26" ht="15.75" customHeight="1">
      <c r="A537" s="176"/>
      <c r="B537" s="128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</row>
    <row r="538" spans="1:26" ht="15.75" customHeight="1">
      <c r="A538" s="176"/>
      <c r="B538" s="128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</row>
    <row r="539" spans="1:26" ht="15.75" customHeight="1">
      <c r="A539" s="176"/>
      <c r="B539" s="128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</row>
    <row r="540" spans="1:26" ht="15.75" customHeight="1">
      <c r="A540" s="176"/>
      <c r="B540" s="128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</row>
    <row r="541" spans="1:26" ht="15.75" customHeight="1">
      <c r="A541" s="176"/>
      <c r="B541" s="128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</row>
    <row r="542" spans="1:26" ht="15.75" customHeight="1">
      <c r="A542" s="176"/>
      <c r="B542" s="128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</row>
    <row r="543" spans="1:26" ht="15.75" customHeight="1">
      <c r="A543" s="176"/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</row>
    <row r="544" spans="1:26" ht="15.75" customHeight="1">
      <c r="A544" s="176"/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</row>
    <row r="545" spans="1:26" ht="15.75" customHeight="1">
      <c r="A545" s="176"/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</row>
    <row r="546" spans="1:26" ht="15.75" customHeight="1">
      <c r="A546" s="176"/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</row>
    <row r="547" spans="1:26" ht="15.75" customHeight="1">
      <c r="A547" s="176"/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</row>
    <row r="548" spans="1:26" ht="15.75" customHeight="1">
      <c r="A548" s="176"/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</row>
    <row r="549" spans="1:26" ht="15.75" customHeight="1">
      <c r="A549" s="176"/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</row>
    <row r="550" spans="1:26" ht="15.75" customHeight="1">
      <c r="A550" s="176"/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</row>
    <row r="551" spans="1:26" ht="15.75" customHeight="1">
      <c r="A551" s="176"/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</row>
    <row r="552" spans="1:26" ht="15.75" customHeight="1">
      <c r="A552" s="176"/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</row>
    <row r="553" spans="1:26" ht="15.75" customHeight="1">
      <c r="A553" s="176"/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</row>
    <row r="554" spans="1:26" ht="15.75" customHeight="1">
      <c r="A554" s="176"/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</row>
    <row r="555" spans="1:26" ht="15.75" customHeight="1">
      <c r="A555" s="176"/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</row>
    <row r="556" spans="1:26" ht="15.75" customHeight="1">
      <c r="A556" s="176"/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</row>
    <row r="557" spans="1:26" ht="15.75" customHeight="1">
      <c r="A557" s="176"/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</row>
    <row r="558" spans="1:26" ht="15.75" customHeight="1">
      <c r="A558" s="176"/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</row>
    <row r="559" spans="1:26" ht="15.75" customHeight="1">
      <c r="A559" s="176"/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</row>
    <row r="560" spans="1:26" ht="15.75" customHeight="1">
      <c r="A560" s="176"/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</row>
    <row r="561" spans="1:26" ht="15.75" customHeight="1">
      <c r="A561" s="176"/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</row>
    <row r="562" spans="1:26" ht="15.75" customHeight="1">
      <c r="A562" s="176"/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</row>
    <row r="563" spans="1:26" ht="15.75" customHeight="1">
      <c r="A563" s="176"/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</row>
    <row r="564" spans="1:26" ht="15.75" customHeight="1">
      <c r="A564" s="176"/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</row>
    <row r="565" spans="1:26" ht="15.75" customHeight="1">
      <c r="A565" s="176"/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</row>
    <row r="566" spans="1:26" ht="15.75" customHeight="1">
      <c r="A566" s="176"/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</row>
    <row r="567" spans="1:26" ht="15.75" customHeight="1">
      <c r="A567" s="176"/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</row>
    <row r="568" spans="1:26" ht="15.75" customHeight="1">
      <c r="A568" s="176"/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</row>
    <row r="569" spans="1:26" ht="15.75" customHeight="1">
      <c r="A569" s="176"/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</row>
    <row r="570" spans="1:26" ht="15.75" customHeight="1">
      <c r="A570" s="176"/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</row>
    <row r="571" spans="1:26" ht="15.75" customHeight="1">
      <c r="A571" s="176"/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</row>
    <row r="572" spans="1:26" ht="15.75" customHeight="1">
      <c r="A572" s="176"/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</row>
    <row r="573" spans="1:26" ht="15.75" customHeight="1">
      <c r="A573" s="176"/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</row>
    <row r="574" spans="1:26" ht="15.75" customHeight="1">
      <c r="A574" s="176"/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</row>
    <row r="575" spans="1:26" ht="15.75" customHeight="1">
      <c r="A575" s="176"/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</row>
    <row r="576" spans="1:26" ht="15.75" customHeight="1">
      <c r="A576" s="176"/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</row>
    <row r="577" spans="1:26" ht="15.75" customHeight="1">
      <c r="A577" s="176"/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</row>
    <row r="578" spans="1:26" ht="15.75" customHeight="1">
      <c r="A578" s="176"/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</row>
    <row r="579" spans="1:26" ht="15.75" customHeight="1">
      <c r="A579" s="176"/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</row>
    <row r="580" spans="1:26" ht="15.75" customHeight="1">
      <c r="A580" s="176"/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</row>
    <row r="581" spans="1:26" ht="15.75" customHeight="1">
      <c r="A581" s="176"/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</row>
    <row r="582" spans="1:26" ht="15.75" customHeight="1">
      <c r="A582" s="176"/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</row>
    <row r="583" spans="1:26" ht="15.75" customHeight="1">
      <c r="A583" s="176"/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</row>
    <row r="584" spans="1:26" ht="15.75" customHeight="1">
      <c r="A584" s="176"/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</row>
    <row r="585" spans="1:26" ht="15.75" customHeight="1">
      <c r="A585" s="176"/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</row>
    <row r="586" spans="1:26" ht="15.75" customHeight="1">
      <c r="A586" s="176"/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</row>
    <row r="587" spans="1:26" ht="15.75" customHeight="1">
      <c r="A587" s="176"/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</row>
    <row r="588" spans="1:26" ht="15.75" customHeight="1">
      <c r="A588" s="176"/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</row>
    <row r="589" spans="1:26" ht="15.75" customHeight="1">
      <c r="A589" s="176"/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</row>
    <row r="590" spans="1:26" ht="15.75" customHeight="1">
      <c r="A590" s="176"/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</row>
    <row r="591" spans="1:26" ht="15.75" customHeight="1">
      <c r="A591" s="176"/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</row>
    <row r="592" spans="1:26" ht="15.75" customHeight="1">
      <c r="A592" s="176"/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</row>
    <row r="593" spans="1:26" ht="15.75" customHeight="1">
      <c r="A593" s="176"/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</row>
    <row r="594" spans="1:26" ht="15.75" customHeight="1">
      <c r="A594" s="176"/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</row>
    <row r="595" spans="1:26" ht="15.75" customHeight="1">
      <c r="A595" s="176"/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</row>
    <row r="596" spans="1:26" ht="15.75" customHeight="1">
      <c r="A596" s="176"/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</row>
    <row r="597" spans="1:26" ht="15.75" customHeight="1">
      <c r="A597" s="176"/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</row>
    <row r="598" spans="1:26" ht="15.75" customHeight="1">
      <c r="A598" s="176"/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</row>
    <row r="599" spans="1:26" ht="15.75" customHeight="1">
      <c r="A599" s="176"/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</row>
    <row r="600" spans="1:26" ht="15.75" customHeight="1">
      <c r="A600" s="176"/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</row>
    <row r="601" spans="1:26" ht="15.75" customHeight="1">
      <c r="A601" s="176"/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</row>
    <row r="602" spans="1:26" ht="15.75" customHeight="1">
      <c r="A602" s="176"/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</row>
    <row r="603" spans="1:26" ht="15.75" customHeight="1">
      <c r="A603" s="176"/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</row>
    <row r="604" spans="1:26" ht="15.75" customHeight="1">
      <c r="A604" s="176"/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</row>
    <row r="605" spans="1:26" ht="15.75" customHeight="1">
      <c r="A605" s="176"/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</row>
    <row r="606" spans="1:26" ht="15.75" customHeight="1">
      <c r="A606" s="176"/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</row>
    <row r="607" spans="1:26" ht="15.75" customHeight="1">
      <c r="A607" s="176"/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</row>
    <row r="608" spans="1:26" ht="15.75" customHeight="1">
      <c r="A608" s="176"/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</row>
    <row r="609" spans="1:26" ht="15.75" customHeight="1">
      <c r="A609" s="176"/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</row>
    <row r="610" spans="1:26" ht="15.75" customHeight="1">
      <c r="A610" s="176"/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</row>
    <row r="611" spans="1:26" ht="15.75" customHeight="1">
      <c r="A611" s="176"/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</row>
    <row r="612" spans="1:26" ht="15.75" customHeight="1">
      <c r="A612" s="176"/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</row>
    <row r="613" spans="1:26" ht="15.75" customHeight="1">
      <c r="A613" s="176"/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</row>
    <row r="614" spans="1:26" ht="15.75" customHeight="1">
      <c r="A614" s="176"/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</row>
    <row r="615" spans="1:26" ht="15.75" customHeight="1">
      <c r="A615" s="176"/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</row>
    <row r="616" spans="1:26" ht="15.75" customHeight="1">
      <c r="A616" s="176"/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</row>
    <row r="617" spans="1:26" ht="15.75" customHeight="1">
      <c r="A617" s="176"/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</row>
    <row r="618" spans="1:26" ht="15.75" customHeight="1">
      <c r="A618" s="176"/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</row>
    <row r="619" spans="1:26" ht="15.75" customHeight="1">
      <c r="A619" s="176"/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</row>
    <row r="620" spans="1:26" ht="15.75" customHeight="1">
      <c r="A620" s="176"/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</row>
    <row r="621" spans="1:26" ht="15.75" customHeight="1">
      <c r="A621" s="176"/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</row>
    <row r="622" spans="1:26" ht="15.75" customHeight="1">
      <c r="A622" s="176"/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</row>
    <row r="623" spans="1:26" ht="15.75" customHeight="1">
      <c r="A623" s="176"/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</row>
    <row r="624" spans="1:26" ht="15.75" customHeight="1">
      <c r="A624" s="176"/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</row>
    <row r="625" spans="1:26" ht="15.75" customHeight="1">
      <c r="A625" s="176"/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</row>
    <row r="626" spans="1:26" ht="15.75" customHeight="1">
      <c r="A626" s="176"/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</row>
    <row r="627" spans="1:26" ht="15.75" customHeight="1">
      <c r="A627" s="176"/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</row>
    <row r="628" spans="1:26" ht="15.75" customHeight="1">
      <c r="A628" s="176"/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</row>
    <row r="629" spans="1:26" ht="15.75" customHeight="1">
      <c r="A629" s="176"/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</row>
    <row r="630" spans="1:26" ht="15.75" customHeight="1">
      <c r="A630" s="176"/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</row>
    <row r="631" spans="1:26" ht="15.75" customHeight="1">
      <c r="A631" s="176"/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</row>
    <row r="632" spans="1:26" ht="15.75" customHeight="1">
      <c r="A632" s="176"/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</row>
    <row r="633" spans="1:26" ht="15.75" customHeight="1">
      <c r="A633" s="176"/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</row>
    <row r="634" spans="1:26" ht="15.75" customHeight="1">
      <c r="A634" s="176"/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79"/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</row>
    <row r="635" spans="1:26" ht="15.75" customHeight="1">
      <c r="A635" s="176"/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</row>
    <row r="636" spans="1:26" ht="15.75" customHeight="1">
      <c r="A636" s="176"/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</row>
    <row r="637" spans="1:26" ht="15.75" customHeight="1">
      <c r="A637" s="176"/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79"/>
      <c r="O637" s="179"/>
      <c r="P637" s="179"/>
      <c r="Q637" s="179"/>
      <c r="R637" s="179"/>
      <c r="S637" s="179"/>
      <c r="T637" s="179"/>
      <c r="U637" s="179"/>
      <c r="V637" s="179"/>
      <c r="W637" s="179"/>
      <c r="X637" s="179"/>
      <c r="Y637" s="179"/>
      <c r="Z637" s="179"/>
    </row>
    <row r="638" spans="1:26" ht="15.75" customHeight="1">
      <c r="A638" s="176"/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</row>
    <row r="639" spans="1:26" ht="15.75" customHeight="1">
      <c r="A639" s="176"/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</row>
    <row r="640" spans="1:26" ht="15.75" customHeight="1">
      <c r="A640" s="176"/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</row>
    <row r="641" spans="1:26" ht="15.75" customHeight="1">
      <c r="A641" s="176"/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79"/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</row>
    <row r="642" spans="1:26" ht="15.75" customHeight="1">
      <c r="A642" s="176"/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</row>
    <row r="643" spans="1:26" ht="15.75" customHeight="1">
      <c r="A643" s="176"/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</row>
    <row r="644" spans="1:26" ht="15.75" customHeight="1">
      <c r="A644" s="176"/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</row>
    <row r="645" spans="1:26" ht="15.75" customHeight="1">
      <c r="A645" s="176"/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</row>
    <row r="646" spans="1:26" ht="15.75" customHeight="1">
      <c r="A646" s="176"/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</row>
    <row r="647" spans="1:26" ht="15.75" customHeight="1">
      <c r="A647" s="176"/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</row>
    <row r="648" spans="1:26" ht="15.75" customHeight="1">
      <c r="A648" s="176"/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</row>
    <row r="649" spans="1:26" ht="15.75" customHeight="1">
      <c r="A649" s="176"/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</row>
    <row r="650" spans="1:26" ht="15.75" customHeight="1">
      <c r="A650" s="176"/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</row>
    <row r="651" spans="1:26" ht="15.75" customHeight="1">
      <c r="A651" s="176"/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</row>
    <row r="652" spans="1:26" ht="15.75" customHeight="1">
      <c r="A652" s="176"/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</row>
    <row r="653" spans="1:26" ht="15.75" customHeight="1">
      <c r="A653" s="176"/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</row>
    <row r="654" spans="1:26" ht="15.75" customHeight="1">
      <c r="A654" s="176"/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</row>
    <row r="655" spans="1:26" ht="15.75" customHeight="1">
      <c r="A655" s="176"/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</row>
    <row r="656" spans="1:26" ht="15.75" customHeight="1">
      <c r="A656" s="176"/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</row>
    <row r="657" spans="1:26" ht="15.75" customHeight="1">
      <c r="A657" s="176"/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</row>
    <row r="658" spans="1:26" ht="15.75" customHeight="1">
      <c r="A658" s="176"/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</row>
    <row r="659" spans="1:26" ht="15.75" customHeight="1">
      <c r="A659" s="176"/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</row>
    <row r="660" spans="1:26" ht="15.75" customHeight="1">
      <c r="A660" s="176"/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79"/>
      <c r="O660" s="179"/>
      <c r="P660" s="179"/>
      <c r="Q660" s="179"/>
      <c r="R660" s="179"/>
      <c r="S660" s="179"/>
      <c r="T660" s="179"/>
      <c r="U660" s="179"/>
      <c r="V660" s="179"/>
      <c r="W660" s="179"/>
      <c r="X660" s="179"/>
      <c r="Y660" s="179"/>
      <c r="Z660" s="179"/>
    </row>
    <row r="661" spans="1:26" ht="15.75" customHeight="1">
      <c r="A661" s="176"/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</row>
    <row r="662" spans="1:26" ht="15.75" customHeight="1">
      <c r="A662" s="176"/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</row>
    <row r="663" spans="1:26" ht="15.75" customHeight="1">
      <c r="A663" s="176"/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</row>
    <row r="664" spans="1:26" ht="15.75" customHeight="1">
      <c r="A664" s="176"/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79"/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</row>
    <row r="665" spans="1:26" ht="15.75" customHeight="1">
      <c r="A665" s="176"/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79"/>
      <c r="O665" s="179"/>
      <c r="P665" s="179"/>
      <c r="Q665" s="179"/>
      <c r="R665" s="179"/>
      <c r="S665" s="179"/>
      <c r="T665" s="179"/>
      <c r="U665" s="179"/>
      <c r="V665" s="179"/>
      <c r="W665" s="179"/>
      <c r="X665" s="179"/>
      <c r="Y665" s="179"/>
      <c r="Z665" s="179"/>
    </row>
    <row r="666" spans="1:26" ht="15.75" customHeight="1">
      <c r="A666" s="176"/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79"/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</row>
    <row r="667" spans="1:26" ht="15.75" customHeight="1">
      <c r="A667" s="176"/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</row>
    <row r="668" spans="1:26" ht="15.75" customHeight="1">
      <c r="A668" s="176"/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</row>
    <row r="669" spans="1:26" ht="15.75" customHeight="1">
      <c r="A669" s="176"/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</row>
    <row r="670" spans="1:26" ht="15.75" customHeight="1">
      <c r="A670" s="176"/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</row>
    <row r="671" spans="1:26" ht="15.75" customHeight="1">
      <c r="A671" s="176"/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</row>
    <row r="672" spans="1:26" ht="15.75" customHeight="1">
      <c r="A672" s="176"/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</row>
    <row r="673" spans="1:26" ht="15.75" customHeight="1">
      <c r="A673" s="176"/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</row>
    <row r="674" spans="1:26" ht="15.75" customHeight="1">
      <c r="A674" s="176"/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</row>
    <row r="675" spans="1:26" ht="15.75" customHeight="1">
      <c r="A675" s="176"/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</row>
    <row r="676" spans="1:26" ht="15.75" customHeight="1">
      <c r="A676" s="176"/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</row>
    <row r="677" spans="1:26" ht="15.75" customHeight="1">
      <c r="A677" s="176"/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</row>
    <row r="678" spans="1:26" ht="15.75" customHeight="1">
      <c r="A678" s="176"/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</row>
    <row r="679" spans="1:26" ht="15.75" customHeight="1">
      <c r="A679" s="176"/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79"/>
      <c r="O679" s="179"/>
      <c r="P679" s="179"/>
      <c r="Q679" s="179"/>
      <c r="R679" s="179"/>
      <c r="S679" s="179"/>
      <c r="T679" s="179"/>
      <c r="U679" s="179"/>
      <c r="V679" s="179"/>
      <c r="W679" s="179"/>
      <c r="X679" s="179"/>
      <c r="Y679" s="179"/>
      <c r="Z679" s="179"/>
    </row>
    <row r="680" spans="1:26" ht="15.75" customHeight="1">
      <c r="A680" s="176"/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</row>
    <row r="681" spans="1:26" ht="15.75" customHeight="1">
      <c r="A681" s="176"/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</row>
    <row r="682" spans="1:26" ht="15.75" customHeight="1">
      <c r="A682" s="176"/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</row>
    <row r="683" spans="1:26" ht="15.75" customHeight="1">
      <c r="A683" s="176"/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</row>
    <row r="684" spans="1:26" ht="15.75" customHeight="1">
      <c r="A684" s="176"/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</row>
    <row r="685" spans="1:26" ht="15.75" customHeight="1">
      <c r="A685" s="176"/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</row>
    <row r="686" spans="1:26" ht="15.75" customHeight="1">
      <c r="A686" s="176"/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</row>
    <row r="687" spans="1:26" ht="15.75" customHeight="1">
      <c r="A687" s="176"/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</row>
    <row r="688" spans="1:26" ht="15.75" customHeight="1">
      <c r="A688" s="176"/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</row>
    <row r="689" spans="1:26" ht="15.75" customHeight="1">
      <c r="A689" s="176"/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</row>
    <row r="690" spans="1:26" ht="15.75" customHeight="1">
      <c r="A690" s="176"/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</row>
    <row r="691" spans="1:26" ht="15.75" customHeight="1">
      <c r="A691" s="176"/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</row>
    <row r="692" spans="1:26" ht="15.75" customHeight="1">
      <c r="A692" s="176"/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</row>
    <row r="693" spans="1:26" ht="15.75" customHeight="1">
      <c r="A693" s="176"/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</row>
    <row r="694" spans="1:26" ht="15.75" customHeight="1">
      <c r="A694" s="176"/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</row>
    <row r="695" spans="1:26" ht="15.75" customHeight="1">
      <c r="A695" s="176"/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</row>
    <row r="696" spans="1:26" ht="15.75" customHeight="1">
      <c r="A696" s="176"/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</row>
    <row r="697" spans="1:26" ht="15.75" customHeight="1">
      <c r="A697" s="176"/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</row>
    <row r="698" spans="1:26" ht="15.75" customHeight="1">
      <c r="A698" s="176"/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</row>
    <row r="699" spans="1:26" ht="15.75" customHeight="1">
      <c r="A699" s="176"/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</row>
    <row r="700" spans="1:26" ht="15.75" customHeight="1">
      <c r="A700" s="176"/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</row>
    <row r="701" spans="1:26" ht="15.75" customHeight="1">
      <c r="A701" s="176"/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</row>
    <row r="702" spans="1:26" ht="15.75" customHeight="1">
      <c r="A702" s="176"/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79"/>
      <c r="O702" s="179"/>
      <c r="P702" s="179"/>
      <c r="Q702" s="179"/>
      <c r="R702" s="179"/>
      <c r="S702" s="179"/>
      <c r="T702" s="179"/>
      <c r="U702" s="179"/>
      <c r="V702" s="179"/>
      <c r="W702" s="179"/>
      <c r="X702" s="179"/>
      <c r="Y702" s="179"/>
      <c r="Z702" s="179"/>
    </row>
    <row r="703" spans="1:26" ht="15.75" customHeight="1">
      <c r="A703" s="176"/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</row>
    <row r="704" spans="1:26" ht="15.75" customHeight="1">
      <c r="A704" s="176"/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</row>
    <row r="705" spans="1:26" ht="15.75" customHeight="1">
      <c r="A705" s="176"/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</row>
    <row r="706" spans="1:26" ht="15.75" customHeight="1">
      <c r="A706" s="176"/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</row>
    <row r="707" spans="1:26" ht="15.75" customHeight="1">
      <c r="A707" s="176"/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79"/>
      <c r="O707" s="179"/>
      <c r="P707" s="179"/>
      <c r="Q707" s="179"/>
      <c r="R707" s="179"/>
      <c r="S707" s="179"/>
      <c r="T707" s="179"/>
      <c r="U707" s="179"/>
      <c r="V707" s="179"/>
      <c r="W707" s="179"/>
      <c r="X707" s="179"/>
      <c r="Y707" s="179"/>
      <c r="Z707" s="179"/>
    </row>
    <row r="708" spans="1:26" ht="15.75" customHeight="1">
      <c r="A708" s="176"/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</row>
    <row r="709" spans="1:26" ht="15.75" customHeight="1">
      <c r="A709" s="176"/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79"/>
      <c r="O709" s="179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</row>
    <row r="710" spans="1:26" ht="15.75" customHeight="1">
      <c r="A710" s="176"/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79"/>
      <c r="O710" s="179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</row>
    <row r="711" spans="1:26" ht="15.75" customHeight="1">
      <c r="A711" s="176"/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79"/>
      <c r="O711" s="179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</row>
    <row r="712" spans="1:26" ht="15.75" customHeight="1">
      <c r="A712" s="176"/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</row>
    <row r="713" spans="1:26" ht="15.75" customHeight="1">
      <c r="A713" s="176"/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</row>
    <row r="714" spans="1:26" ht="15.75" customHeight="1">
      <c r="A714" s="176"/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79"/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</row>
    <row r="715" spans="1:26" ht="15.75" customHeight="1">
      <c r="A715" s="176"/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</row>
    <row r="716" spans="1:26" ht="15.75" customHeight="1">
      <c r="A716" s="176"/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</row>
    <row r="717" spans="1:26" ht="15.75" customHeight="1">
      <c r="A717" s="176"/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</row>
    <row r="718" spans="1:26" ht="15.75" customHeight="1">
      <c r="A718" s="176"/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</row>
    <row r="719" spans="1:26" ht="15.75" customHeight="1">
      <c r="A719" s="176"/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</row>
    <row r="720" spans="1:26" ht="15.75" customHeight="1">
      <c r="A720" s="176"/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79"/>
      <c r="O720" s="179"/>
      <c r="P720" s="179"/>
      <c r="Q720" s="179"/>
      <c r="R720" s="179"/>
      <c r="S720" s="179"/>
      <c r="T720" s="179"/>
      <c r="U720" s="179"/>
      <c r="V720" s="179"/>
      <c r="W720" s="179"/>
      <c r="X720" s="179"/>
      <c r="Y720" s="179"/>
      <c r="Z720" s="179"/>
    </row>
    <row r="721" spans="1:26" ht="15.75" customHeight="1">
      <c r="A721" s="176"/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79"/>
      <c r="O721" s="179"/>
      <c r="P721" s="179"/>
      <c r="Q721" s="179"/>
      <c r="R721" s="179"/>
      <c r="S721" s="179"/>
      <c r="T721" s="179"/>
      <c r="U721" s="179"/>
      <c r="V721" s="179"/>
      <c r="W721" s="179"/>
      <c r="X721" s="179"/>
      <c r="Y721" s="179"/>
      <c r="Z721" s="179"/>
    </row>
    <row r="722" spans="1:26" ht="15.75" customHeight="1">
      <c r="A722" s="176"/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</row>
    <row r="723" spans="1:26" ht="15.75" customHeight="1">
      <c r="A723" s="176"/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</row>
    <row r="724" spans="1:26" ht="15.75" customHeight="1">
      <c r="A724" s="176"/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</row>
    <row r="725" spans="1:26" ht="15.75" customHeight="1">
      <c r="A725" s="176"/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79"/>
      <c r="O725" s="179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</row>
    <row r="726" spans="1:26" ht="15.75" customHeight="1">
      <c r="A726" s="176"/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79"/>
      <c r="O726" s="179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</row>
    <row r="727" spans="1:26" ht="15.75" customHeight="1">
      <c r="A727" s="176"/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79"/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</row>
    <row r="728" spans="1:26" ht="15.75" customHeight="1">
      <c r="A728" s="176"/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79"/>
      <c r="O728" s="179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</row>
    <row r="729" spans="1:26" ht="15.75" customHeight="1">
      <c r="A729" s="176"/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79"/>
      <c r="O729" s="179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/>
      <c r="Z729" s="179"/>
    </row>
    <row r="730" spans="1:26" ht="15.75" customHeight="1">
      <c r="A730" s="176"/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79"/>
      <c r="O730" s="179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</row>
    <row r="731" spans="1:26" ht="15.75" customHeight="1">
      <c r="A731" s="176"/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</row>
    <row r="732" spans="1:26" ht="15.75" customHeight="1">
      <c r="A732" s="176"/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79"/>
      <c r="O732" s="179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/>
      <c r="Z732" s="179"/>
    </row>
    <row r="733" spans="1:26" ht="15.75" customHeight="1">
      <c r="A733" s="176"/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</row>
    <row r="734" spans="1:26" ht="15.75" customHeight="1">
      <c r="A734" s="176"/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79"/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</row>
    <row r="735" spans="1:26" ht="15.75" customHeight="1">
      <c r="A735" s="176"/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</row>
    <row r="736" spans="1:26" ht="15.75" customHeight="1">
      <c r="A736" s="176"/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79"/>
      <c r="O736" s="179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</row>
    <row r="737" spans="1:26" ht="15.75" customHeight="1">
      <c r="A737" s="176"/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79"/>
      <c r="O737" s="179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</row>
    <row r="738" spans="1:26" ht="15.75" customHeight="1">
      <c r="A738" s="176"/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79"/>
      <c r="O738" s="179"/>
      <c r="P738" s="179"/>
      <c r="Q738" s="179"/>
      <c r="R738" s="179"/>
      <c r="S738" s="179"/>
      <c r="T738" s="179"/>
      <c r="U738" s="179"/>
      <c r="V738" s="179"/>
      <c r="W738" s="179"/>
      <c r="X738" s="179"/>
      <c r="Y738" s="179"/>
      <c r="Z738" s="179"/>
    </row>
    <row r="739" spans="1:26" ht="15.75" customHeight="1">
      <c r="A739" s="176"/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79"/>
      <c r="O739" s="179"/>
      <c r="P739" s="179"/>
      <c r="Q739" s="179"/>
      <c r="R739" s="179"/>
      <c r="S739" s="179"/>
      <c r="T739" s="179"/>
      <c r="U739" s="179"/>
      <c r="V739" s="179"/>
      <c r="W739" s="179"/>
      <c r="X739" s="179"/>
      <c r="Y739" s="179"/>
      <c r="Z739" s="179"/>
    </row>
    <row r="740" spans="1:26" ht="15.75" customHeight="1">
      <c r="A740" s="176"/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79"/>
      <c r="O740" s="179"/>
      <c r="P740" s="179"/>
      <c r="Q740" s="179"/>
      <c r="R740" s="179"/>
      <c r="S740" s="179"/>
      <c r="T740" s="179"/>
      <c r="U740" s="179"/>
      <c r="V740" s="179"/>
      <c r="W740" s="179"/>
      <c r="X740" s="179"/>
      <c r="Y740" s="179"/>
      <c r="Z740" s="179"/>
    </row>
    <row r="741" spans="1:26" ht="15.75" customHeight="1">
      <c r="A741" s="176"/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79"/>
      <c r="O741" s="179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</row>
    <row r="742" spans="1:26" ht="15.75" customHeight="1">
      <c r="A742" s="176"/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79"/>
      <c r="O742" s="179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</row>
    <row r="743" spans="1:26" ht="15.75" customHeight="1">
      <c r="A743" s="176"/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79"/>
      <c r="O743" s="179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</row>
    <row r="744" spans="1:26" ht="15.75" customHeight="1">
      <c r="A744" s="176"/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79"/>
      <c r="O744" s="179"/>
      <c r="P744" s="179"/>
      <c r="Q744" s="179"/>
      <c r="R744" s="179"/>
      <c r="S744" s="179"/>
      <c r="T744" s="179"/>
      <c r="U744" s="179"/>
      <c r="V744" s="179"/>
      <c r="W744" s="179"/>
      <c r="X744" s="179"/>
      <c r="Y744" s="179"/>
      <c r="Z744" s="179"/>
    </row>
    <row r="745" spans="1:26" ht="15.75" customHeight="1">
      <c r="A745" s="176"/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79"/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</row>
    <row r="746" spans="1:26" ht="15.75" customHeight="1">
      <c r="A746" s="176"/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79"/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</row>
    <row r="747" spans="1:26" ht="15.75" customHeight="1">
      <c r="A747" s="176"/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79"/>
      <c r="O747" s="179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</row>
    <row r="748" spans="1:26" ht="15.75" customHeight="1">
      <c r="A748" s="176"/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79"/>
      <c r="O748" s="179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</row>
    <row r="749" spans="1:26" ht="15.75" customHeight="1">
      <c r="A749" s="176"/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79"/>
      <c r="O749" s="179"/>
      <c r="P749" s="179"/>
      <c r="Q749" s="179"/>
      <c r="R749" s="179"/>
      <c r="S749" s="179"/>
      <c r="T749" s="179"/>
      <c r="U749" s="179"/>
      <c r="V749" s="179"/>
      <c r="W749" s="179"/>
      <c r="X749" s="179"/>
      <c r="Y749" s="179"/>
      <c r="Z749" s="179"/>
    </row>
    <row r="750" spans="1:26" ht="15.75" customHeight="1">
      <c r="A750" s="176"/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79"/>
      <c r="O750" s="179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/>
      <c r="Z750" s="179"/>
    </row>
    <row r="751" spans="1:26" ht="15.75" customHeight="1">
      <c r="A751" s="176"/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79"/>
      <c r="O751" s="179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/>
      <c r="Z751" s="179"/>
    </row>
    <row r="752" spans="1:26" ht="15.75" customHeight="1">
      <c r="A752" s="176"/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79"/>
      <c r="O752" s="179"/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</row>
    <row r="753" spans="1:26" ht="15.75" customHeight="1">
      <c r="A753" s="176"/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79"/>
      <c r="O753" s="179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</row>
    <row r="754" spans="1:26" ht="15.75" customHeight="1">
      <c r="A754" s="176"/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79"/>
      <c r="O754" s="179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</row>
    <row r="755" spans="1:26" ht="15.75" customHeight="1">
      <c r="A755" s="176"/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</row>
    <row r="756" spans="1:26" ht="15.75" customHeight="1">
      <c r="A756" s="176"/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</row>
    <row r="757" spans="1:26" ht="15.75" customHeight="1">
      <c r="A757" s="176"/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79"/>
      <c r="O757" s="179"/>
      <c r="P757" s="179"/>
      <c r="Q757" s="179"/>
      <c r="R757" s="179"/>
      <c r="S757" s="179"/>
      <c r="T757" s="179"/>
      <c r="U757" s="179"/>
      <c r="V757" s="179"/>
      <c r="W757" s="179"/>
      <c r="X757" s="179"/>
      <c r="Y757" s="179"/>
      <c r="Z757" s="179"/>
    </row>
    <row r="758" spans="1:26" ht="15.75" customHeight="1">
      <c r="A758" s="176"/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79"/>
      <c r="O758" s="179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</row>
    <row r="759" spans="1:26" ht="15.75" customHeight="1">
      <c r="A759" s="176"/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</row>
    <row r="760" spans="1:26" ht="15.75" customHeight="1">
      <c r="A760" s="176"/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</row>
    <row r="761" spans="1:26" ht="15.75" customHeight="1">
      <c r="A761" s="176"/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</row>
    <row r="762" spans="1:26" ht="15.75" customHeight="1">
      <c r="A762" s="176"/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</row>
    <row r="763" spans="1:26" ht="15.75" customHeight="1">
      <c r="A763" s="176"/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</row>
    <row r="764" spans="1:26" ht="15.75" customHeight="1">
      <c r="A764" s="176"/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</row>
    <row r="765" spans="1:26" ht="15.75" customHeight="1">
      <c r="A765" s="176"/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79"/>
      <c r="O765" s="179"/>
      <c r="P765" s="179"/>
      <c r="Q765" s="179"/>
      <c r="R765" s="179"/>
      <c r="S765" s="179"/>
      <c r="T765" s="179"/>
      <c r="U765" s="179"/>
      <c r="V765" s="179"/>
      <c r="W765" s="179"/>
      <c r="X765" s="179"/>
      <c r="Y765" s="179"/>
      <c r="Z765" s="179"/>
    </row>
    <row r="766" spans="1:26" ht="15.75" customHeight="1">
      <c r="A766" s="176"/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79"/>
      <c r="O766" s="179"/>
      <c r="P766" s="179"/>
      <c r="Q766" s="179"/>
      <c r="R766" s="179"/>
      <c r="S766" s="179"/>
      <c r="T766" s="179"/>
      <c r="U766" s="179"/>
      <c r="V766" s="179"/>
      <c r="W766" s="179"/>
      <c r="X766" s="179"/>
      <c r="Y766" s="179"/>
      <c r="Z766" s="179"/>
    </row>
    <row r="767" spans="1:26" ht="15.75" customHeight="1">
      <c r="A767" s="176"/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79"/>
      <c r="O767" s="179"/>
      <c r="P767" s="179"/>
      <c r="Q767" s="179"/>
      <c r="R767" s="179"/>
      <c r="S767" s="179"/>
      <c r="T767" s="179"/>
      <c r="U767" s="179"/>
      <c r="V767" s="179"/>
      <c r="W767" s="179"/>
      <c r="X767" s="179"/>
      <c r="Y767" s="179"/>
      <c r="Z767" s="179"/>
    </row>
    <row r="768" spans="1:26" ht="15.75" customHeight="1">
      <c r="A768" s="176"/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79"/>
      <c r="O768" s="179"/>
      <c r="P768" s="179"/>
      <c r="Q768" s="179"/>
      <c r="R768" s="179"/>
      <c r="S768" s="179"/>
      <c r="T768" s="179"/>
      <c r="U768" s="179"/>
      <c r="V768" s="179"/>
      <c r="W768" s="179"/>
      <c r="X768" s="179"/>
      <c r="Y768" s="179"/>
      <c r="Z768" s="179"/>
    </row>
    <row r="769" spans="1:26" ht="15.75" customHeight="1">
      <c r="A769" s="176"/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79"/>
      <c r="O769" s="179"/>
      <c r="P769" s="179"/>
      <c r="Q769" s="179"/>
      <c r="R769" s="179"/>
      <c r="S769" s="179"/>
      <c r="T769" s="179"/>
      <c r="U769" s="179"/>
      <c r="V769" s="179"/>
      <c r="W769" s="179"/>
      <c r="X769" s="179"/>
      <c r="Y769" s="179"/>
      <c r="Z769" s="179"/>
    </row>
    <row r="770" spans="1:26" ht="15.75" customHeight="1">
      <c r="A770" s="176"/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79"/>
      <c r="O770" s="179"/>
      <c r="P770" s="179"/>
      <c r="Q770" s="179"/>
      <c r="R770" s="179"/>
      <c r="S770" s="179"/>
      <c r="T770" s="179"/>
      <c r="U770" s="179"/>
      <c r="V770" s="179"/>
      <c r="W770" s="179"/>
      <c r="X770" s="179"/>
      <c r="Y770" s="179"/>
      <c r="Z770" s="179"/>
    </row>
    <row r="771" spans="1:26" ht="15.75" customHeight="1">
      <c r="A771" s="176"/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79"/>
      <c r="O771" s="179"/>
      <c r="P771" s="179"/>
      <c r="Q771" s="179"/>
      <c r="R771" s="179"/>
      <c r="S771" s="179"/>
      <c r="T771" s="179"/>
      <c r="U771" s="179"/>
      <c r="V771" s="179"/>
      <c r="W771" s="179"/>
      <c r="X771" s="179"/>
      <c r="Y771" s="179"/>
      <c r="Z771" s="179"/>
    </row>
    <row r="772" spans="1:26" ht="15.75" customHeight="1">
      <c r="A772" s="176"/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79"/>
      <c r="O772" s="179"/>
      <c r="P772" s="179"/>
      <c r="Q772" s="179"/>
      <c r="R772" s="179"/>
      <c r="S772" s="179"/>
      <c r="T772" s="179"/>
      <c r="U772" s="179"/>
      <c r="V772" s="179"/>
      <c r="W772" s="179"/>
      <c r="X772" s="179"/>
      <c r="Y772" s="179"/>
      <c r="Z772" s="179"/>
    </row>
    <row r="773" spans="1:26" ht="15.75" customHeight="1">
      <c r="A773" s="176"/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79"/>
      <c r="O773" s="179"/>
      <c r="P773" s="179"/>
      <c r="Q773" s="179"/>
      <c r="R773" s="179"/>
      <c r="S773" s="179"/>
      <c r="T773" s="179"/>
      <c r="U773" s="179"/>
      <c r="V773" s="179"/>
      <c r="W773" s="179"/>
      <c r="X773" s="179"/>
      <c r="Y773" s="179"/>
      <c r="Z773" s="179"/>
    </row>
    <row r="774" spans="1:26" ht="15.75" customHeight="1">
      <c r="A774" s="176"/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79"/>
      <c r="O774" s="179"/>
      <c r="P774" s="179"/>
      <c r="Q774" s="179"/>
      <c r="R774" s="179"/>
      <c r="S774" s="179"/>
      <c r="T774" s="179"/>
      <c r="U774" s="179"/>
      <c r="V774" s="179"/>
      <c r="W774" s="179"/>
      <c r="X774" s="179"/>
      <c r="Y774" s="179"/>
      <c r="Z774" s="179"/>
    </row>
    <row r="775" spans="1:26" ht="15.75" customHeight="1">
      <c r="A775" s="176"/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79"/>
      <c r="O775" s="179"/>
      <c r="P775" s="179"/>
      <c r="Q775" s="179"/>
      <c r="R775" s="179"/>
      <c r="S775" s="179"/>
      <c r="T775" s="179"/>
      <c r="U775" s="179"/>
      <c r="V775" s="179"/>
      <c r="W775" s="179"/>
      <c r="X775" s="179"/>
      <c r="Y775" s="179"/>
      <c r="Z775" s="179"/>
    </row>
    <row r="776" spans="1:26" ht="15.75" customHeight="1">
      <c r="A776" s="176"/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79"/>
      <c r="O776" s="179"/>
      <c r="P776" s="179"/>
      <c r="Q776" s="179"/>
      <c r="R776" s="179"/>
      <c r="S776" s="179"/>
      <c r="T776" s="179"/>
      <c r="U776" s="179"/>
      <c r="V776" s="179"/>
      <c r="W776" s="179"/>
      <c r="X776" s="179"/>
      <c r="Y776" s="179"/>
      <c r="Z776" s="179"/>
    </row>
    <row r="777" spans="1:26" ht="15.75" customHeight="1">
      <c r="A777" s="176"/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79"/>
      <c r="O777" s="179"/>
      <c r="P777" s="179"/>
      <c r="Q777" s="179"/>
      <c r="R777" s="179"/>
      <c r="S777" s="179"/>
      <c r="T777" s="179"/>
      <c r="U777" s="179"/>
      <c r="V777" s="179"/>
      <c r="W777" s="179"/>
      <c r="X777" s="179"/>
      <c r="Y777" s="179"/>
      <c r="Z777" s="179"/>
    </row>
    <row r="778" spans="1:26" ht="15.75" customHeight="1">
      <c r="A778" s="176"/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79"/>
      <c r="O778" s="179"/>
      <c r="P778" s="179"/>
      <c r="Q778" s="179"/>
      <c r="R778" s="179"/>
      <c r="S778" s="179"/>
      <c r="T778" s="179"/>
      <c r="U778" s="179"/>
      <c r="V778" s="179"/>
      <c r="W778" s="179"/>
      <c r="X778" s="179"/>
      <c r="Y778" s="179"/>
      <c r="Z778" s="179"/>
    </row>
    <row r="779" spans="1:26" ht="15.75" customHeight="1">
      <c r="A779" s="176"/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79"/>
      <c r="O779" s="179"/>
      <c r="P779" s="179"/>
      <c r="Q779" s="179"/>
      <c r="R779" s="179"/>
      <c r="S779" s="179"/>
      <c r="T779" s="179"/>
      <c r="U779" s="179"/>
      <c r="V779" s="179"/>
      <c r="W779" s="179"/>
      <c r="X779" s="179"/>
      <c r="Y779" s="179"/>
      <c r="Z779" s="179"/>
    </row>
    <row r="780" spans="1:26" ht="15.75" customHeight="1">
      <c r="A780" s="176"/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79"/>
      <c r="O780" s="179"/>
      <c r="P780" s="179"/>
      <c r="Q780" s="179"/>
      <c r="R780" s="179"/>
      <c r="S780" s="179"/>
      <c r="T780" s="179"/>
      <c r="U780" s="179"/>
      <c r="V780" s="179"/>
      <c r="W780" s="179"/>
      <c r="X780" s="179"/>
      <c r="Y780" s="179"/>
      <c r="Z780" s="179"/>
    </row>
    <row r="781" spans="1:26" ht="15.75" customHeight="1">
      <c r="A781" s="176"/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79"/>
      <c r="O781" s="179"/>
      <c r="P781" s="179"/>
      <c r="Q781" s="179"/>
      <c r="R781" s="179"/>
      <c r="S781" s="179"/>
      <c r="T781" s="179"/>
      <c r="U781" s="179"/>
      <c r="V781" s="179"/>
      <c r="W781" s="179"/>
      <c r="X781" s="179"/>
      <c r="Y781" s="179"/>
      <c r="Z781" s="179"/>
    </row>
    <row r="782" spans="1:26" ht="15.75" customHeight="1">
      <c r="A782" s="176"/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79"/>
      <c r="O782" s="179"/>
      <c r="P782" s="179"/>
      <c r="Q782" s="179"/>
      <c r="R782" s="179"/>
      <c r="S782" s="179"/>
      <c r="T782" s="179"/>
      <c r="U782" s="179"/>
      <c r="V782" s="179"/>
      <c r="W782" s="179"/>
      <c r="X782" s="179"/>
      <c r="Y782" s="179"/>
      <c r="Z782" s="179"/>
    </row>
    <row r="783" spans="1:26" ht="15.75" customHeight="1">
      <c r="A783" s="176"/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79"/>
      <c r="O783" s="179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</row>
    <row r="784" spans="1:26" ht="15.75" customHeight="1">
      <c r="A784" s="176"/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79"/>
      <c r="O784" s="179"/>
      <c r="P784" s="179"/>
      <c r="Q784" s="179"/>
      <c r="R784" s="179"/>
      <c r="S784" s="179"/>
      <c r="T784" s="179"/>
      <c r="U784" s="179"/>
      <c r="V784" s="179"/>
      <c r="W784" s="179"/>
      <c r="X784" s="179"/>
      <c r="Y784" s="179"/>
      <c r="Z784" s="179"/>
    </row>
    <row r="785" spans="1:26" ht="15.75" customHeight="1">
      <c r="A785" s="176"/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79"/>
      <c r="O785" s="179"/>
      <c r="P785" s="179"/>
      <c r="Q785" s="179"/>
      <c r="R785" s="179"/>
      <c r="S785" s="179"/>
      <c r="T785" s="179"/>
      <c r="U785" s="179"/>
      <c r="V785" s="179"/>
      <c r="W785" s="179"/>
      <c r="X785" s="179"/>
      <c r="Y785" s="179"/>
      <c r="Z785" s="179"/>
    </row>
    <row r="786" spans="1:26" ht="15.75" customHeight="1">
      <c r="A786" s="176"/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79"/>
      <c r="O786" s="179"/>
      <c r="P786" s="179"/>
      <c r="Q786" s="179"/>
      <c r="R786" s="179"/>
      <c r="S786" s="179"/>
      <c r="T786" s="179"/>
      <c r="U786" s="179"/>
      <c r="V786" s="179"/>
      <c r="W786" s="179"/>
      <c r="X786" s="179"/>
      <c r="Y786" s="179"/>
      <c r="Z786" s="179"/>
    </row>
    <row r="787" spans="1:26" ht="15.75" customHeight="1">
      <c r="A787" s="176"/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79"/>
      <c r="O787" s="179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</row>
    <row r="788" spans="1:26" ht="15.75" customHeight="1">
      <c r="A788" s="176"/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79"/>
      <c r="O788" s="179"/>
      <c r="P788" s="179"/>
      <c r="Q788" s="179"/>
      <c r="R788" s="179"/>
      <c r="S788" s="179"/>
      <c r="T788" s="179"/>
      <c r="U788" s="179"/>
      <c r="V788" s="179"/>
      <c r="W788" s="179"/>
      <c r="X788" s="179"/>
      <c r="Y788" s="179"/>
      <c r="Z788" s="179"/>
    </row>
    <row r="789" spans="1:26" ht="15.75" customHeight="1">
      <c r="A789" s="176"/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79"/>
      <c r="O789" s="179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</row>
    <row r="790" spans="1:26" ht="15.75" customHeight="1">
      <c r="A790" s="176"/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79"/>
      <c r="O790" s="179"/>
      <c r="P790" s="179"/>
      <c r="Q790" s="179"/>
      <c r="R790" s="179"/>
      <c r="S790" s="179"/>
      <c r="T790" s="179"/>
      <c r="U790" s="179"/>
      <c r="V790" s="179"/>
      <c r="W790" s="179"/>
      <c r="X790" s="179"/>
      <c r="Y790" s="179"/>
      <c r="Z790" s="179"/>
    </row>
    <row r="791" spans="1:26" ht="15.75" customHeight="1">
      <c r="A791" s="176"/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79"/>
      <c r="O791" s="179"/>
      <c r="P791" s="179"/>
      <c r="Q791" s="179"/>
      <c r="R791" s="179"/>
      <c r="S791" s="179"/>
      <c r="T791" s="179"/>
      <c r="U791" s="179"/>
      <c r="V791" s="179"/>
      <c r="W791" s="179"/>
      <c r="X791" s="179"/>
      <c r="Y791" s="179"/>
      <c r="Z791" s="179"/>
    </row>
    <row r="792" spans="1:26" ht="15.75" customHeight="1">
      <c r="A792" s="176"/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79"/>
      <c r="Z792" s="179"/>
    </row>
    <row r="793" spans="1:26" ht="15.75" customHeight="1">
      <c r="A793" s="176"/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79"/>
      <c r="O793" s="179"/>
      <c r="P793" s="179"/>
      <c r="Q793" s="179"/>
      <c r="R793" s="179"/>
      <c r="S793" s="179"/>
      <c r="T793" s="179"/>
      <c r="U793" s="179"/>
      <c r="V793" s="179"/>
      <c r="W793" s="179"/>
      <c r="X793" s="179"/>
      <c r="Y793" s="179"/>
      <c r="Z793" s="179"/>
    </row>
    <row r="794" spans="1:26" ht="15.75" customHeight="1">
      <c r="A794" s="176"/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79"/>
      <c r="O794" s="179"/>
      <c r="P794" s="179"/>
      <c r="Q794" s="179"/>
      <c r="R794" s="179"/>
      <c r="S794" s="179"/>
      <c r="T794" s="179"/>
      <c r="U794" s="179"/>
      <c r="V794" s="179"/>
      <c r="W794" s="179"/>
      <c r="X794" s="179"/>
      <c r="Y794" s="179"/>
      <c r="Z794" s="179"/>
    </row>
    <row r="795" spans="1:26" ht="15.75" customHeight="1">
      <c r="A795" s="176"/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79"/>
      <c r="O795" s="179"/>
      <c r="P795" s="179"/>
      <c r="Q795" s="179"/>
      <c r="R795" s="179"/>
      <c r="S795" s="179"/>
      <c r="T795" s="179"/>
      <c r="U795" s="179"/>
      <c r="V795" s="179"/>
      <c r="W795" s="179"/>
      <c r="X795" s="179"/>
      <c r="Y795" s="179"/>
      <c r="Z795" s="179"/>
    </row>
    <row r="796" spans="1:26" ht="15.75" customHeight="1">
      <c r="A796" s="176"/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79"/>
      <c r="O796" s="179"/>
      <c r="P796" s="179"/>
      <c r="Q796" s="179"/>
      <c r="R796" s="179"/>
      <c r="S796" s="179"/>
      <c r="T796" s="179"/>
      <c r="U796" s="179"/>
      <c r="V796" s="179"/>
      <c r="W796" s="179"/>
      <c r="X796" s="179"/>
      <c r="Y796" s="179"/>
      <c r="Z796" s="179"/>
    </row>
    <row r="797" spans="1:26" ht="15.75" customHeight="1">
      <c r="A797" s="176"/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79"/>
      <c r="O797" s="179"/>
      <c r="P797" s="179"/>
      <c r="Q797" s="179"/>
      <c r="R797" s="179"/>
      <c r="S797" s="179"/>
      <c r="T797" s="179"/>
      <c r="U797" s="179"/>
      <c r="V797" s="179"/>
      <c r="W797" s="179"/>
      <c r="X797" s="179"/>
      <c r="Y797" s="179"/>
      <c r="Z797" s="179"/>
    </row>
    <row r="798" spans="1:26" ht="15.75" customHeight="1">
      <c r="A798" s="176"/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79"/>
      <c r="O798" s="179"/>
      <c r="P798" s="179"/>
      <c r="Q798" s="179"/>
      <c r="R798" s="179"/>
      <c r="S798" s="179"/>
      <c r="T798" s="179"/>
      <c r="U798" s="179"/>
      <c r="V798" s="179"/>
      <c r="W798" s="179"/>
      <c r="X798" s="179"/>
      <c r="Y798" s="179"/>
      <c r="Z798" s="179"/>
    </row>
    <row r="799" spans="1:26" ht="15.75" customHeight="1">
      <c r="A799" s="176"/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79"/>
      <c r="O799" s="179"/>
      <c r="P799" s="179"/>
      <c r="Q799" s="179"/>
      <c r="R799" s="179"/>
      <c r="S799" s="179"/>
      <c r="T799" s="179"/>
      <c r="U799" s="179"/>
      <c r="V799" s="179"/>
      <c r="W799" s="179"/>
      <c r="X799" s="179"/>
      <c r="Y799" s="179"/>
      <c r="Z799" s="179"/>
    </row>
    <row r="800" spans="1:26" ht="15.75" customHeight="1">
      <c r="A800" s="176"/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79"/>
      <c r="O800" s="179"/>
      <c r="P800" s="179"/>
      <c r="Q800" s="179"/>
      <c r="R800" s="179"/>
      <c r="S800" s="179"/>
      <c r="T800" s="179"/>
      <c r="U800" s="179"/>
      <c r="V800" s="179"/>
      <c r="W800" s="179"/>
      <c r="X800" s="179"/>
      <c r="Y800" s="179"/>
      <c r="Z800" s="179"/>
    </row>
    <row r="801" spans="1:26" ht="15.75" customHeight="1">
      <c r="A801" s="176"/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79"/>
      <c r="O801" s="179"/>
      <c r="P801" s="179"/>
      <c r="Q801" s="179"/>
      <c r="R801" s="179"/>
      <c r="S801" s="179"/>
      <c r="T801" s="179"/>
      <c r="U801" s="179"/>
      <c r="V801" s="179"/>
      <c r="W801" s="179"/>
      <c r="X801" s="179"/>
      <c r="Y801" s="179"/>
      <c r="Z801" s="179"/>
    </row>
    <row r="802" spans="1:26" ht="15.75" customHeight="1">
      <c r="A802" s="176"/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79"/>
      <c r="O802" s="179"/>
      <c r="P802" s="179"/>
      <c r="Q802" s="179"/>
      <c r="R802" s="179"/>
      <c r="S802" s="179"/>
      <c r="T802" s="179"/>
      <c r="U802" s="179"/>
      <c r="V802" s="179"/>
      <c r="W802" s="179"/>
      <c r="X802" s="179"/>
      <c r="Y802" s="179"/>
      <c r="Z802" s="179"/>
    </row>
    <row r="803" spans="1:26" ht="15.75" customHeight="1">
      <c r="A803" s="176"/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79"/>
      <c r="O803" s="179"/>
      <c r="P803" s="179"/>
      <c r="Q803" s="179"/>
      <c r="R803" s="179"/>
      <c r="S803" s="179"/>
      <c r="T803" s="179"/>
      <c r="U803" s="179"/>
      <c r="V803" s="179"/>
      <c r="W803" s="179"/>
      <c r="X803" s="179"/>
      <c r="Y803" s="179"/>
      <c r="Z803" s="179"/>
    </row>
    <row r="804" spans="1:26" ht="15.75" customHeight="1">
      <c r="A804" s="176"/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79"/>
      <c r="O804" s="179"/>
      <c r="P804" s="179"/>
      <c r="Q804" s="179"/>
      <c r="R804" s="179"/>
      <c r="S804" s="179"/>
      <c r="T804" s="179"/>
      <c r="U804" s="179"/>
      <c r="V804" s="179"/>
      <c r="W804" s="179"/>
      <c r="X804" s="179"/>
      <c r="Y804" s="179"/>
      <c r="Z804" s="179"/>
    </row>
    <row r="805" spans="1:26" ht="15.75" customHeight="1">
      <c r="A805" s="176"/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</row>
    <row r="806" spans="1:26" ht="15.75" customHeight="1">
      <c r="A806" s="176"/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</row>
    <row r="807" spans="1:26" ht="15.75" customHeight="1">
      <c r="A807" s="176"/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</row>
    <row r="808" spans="1:26" ht="15.75" customHeight="1">
      <c r="A808" s="176"/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</row>
    <row r="809" spans="1:26" ht="15.75" customHeight="1">
      <c r="A809" s="176"/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</row>
    <row r="810" spans="1:26" ht="15.75" customHeight="1">
      <c r="A810" s="176"/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79"/>
      <c r="O810" s="179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</row>
    <row r="811" spans="1:26" ht="15.75" customHeight="1">
      <c r="A811" s="176"/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79"/>
      <c r="O811" s="179"/>
      <c r="P811" s="179"/>
      <c r="Q811" s="179"/>
      <c r="R811" s="179"/>
      <c r="S811" s="179"/>
      <c r="T811" s="179"/>
      <c r="U811" s="179"/>
      <c r="V811" s="179"/>
      <c r="W811" s="179"/>
      <c r="X811" s="179"/>
      <c r="Y811" s="179"/>
      <c r="Z811" s="179"/>
    </row>
    <row r="812" spans="1:26" ht="15.75" customHeight="1">
      <c r="A812" s="176"/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79"/>
      <c r="O812" s="179"/>
      <c r="P812" s="179"/>
      <c r="Q812" s="179"/>
      <c r="R812" s="179"/>
      <c r="S812" s="179"/>
      <c r="T812" s="179"/>
      <c r="U812" s="179"/>
      <c r="V812" s="179"/>
      <c r="W812" s="179"/>
      <c r="X812" s="179"/>
      <c r="Y812" s="179"/>
      <c r="Z812" s="179"/>
    </row>
    <row r="813" spans="1:26" ht="15.75" customHeight="1">
      <c r="A813" s="176"/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79"/>
      <c r="O813" s="179"/>
      <c r="P813" s="179"/>
      <c r="Q813" s="179"/>
      <c r="R813" s="179"/>
      <c r="S813" s="179"/>
      <c r="T813" s="179"/>
      <c r="U813" s="179"/>
      <c r="V813" s="179"/>
      <c r="W813" s="179"/>
      <c r="X813" s="179"/>
      <c r="Y813" s="179"/>
      <c r="Z813" s="179"/>
    </row>
    <row r="814" spans="1:26" ht="15.75" customHeight="1">
      <c r="A814" s="176"/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79"/>
      <c r="O814" s="179"/>
      <c r="P814" s="179"/>
      <c r="Q814" s="179"/>
      <c r="R814" s="179"/>
      <c r="S814" s="179"/>
      <c r="T814" s="179"/>
      <c r="U814" s="179"/>
      <c r="V814" s="179"/>
      <c r="W814" s="179"/>
      <c r="X814" s="179"/>
      <c r="Y814" s="179"/>
      <c r="Z814" s="179"/>
    </row>
    <row r="815" spans="1:26" ht="15.75" customHeight="1">
      <c r="A815" s="176"/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79"/>
      <c r="O815" s="179"/>
      <c r="P815" s="179"/>
      <c r="Q815" s="179"/>
      <c r="R815" s="179"/>
      <c r="S815" s="179"/>
      <c r="T815" s="179"/>
      <c r="U815" s="179"/>
      <c r="V815" s="179"/>
      <c r="W815" s="179"/>
      <c r="X815" s="179"/>
      <c r="Y815" s="179"/>
      <c r="Z815" s="179"/>
    </row>
    <row r="816" spans="1:26" ht="15.75" customHeight="1">
      <c r="A816" s="176"/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79"/>
      <c r="O816" s="179"/>
      <c r="P816" s="179"/>
      <c r="Q816" s="179"/>
      <c r="R816" s="179"/>
      <c r="S816" s="179"/>
      <c r="T816" s="179"/>
      <c r="U816" s="179"/>
      <c r="V816" s="179"/>
      <c r="W816" s="179"/>
      <c r="X816" s="179"/>
      <c r="Y816" s="179"/>
      <c r="Z816" s="179"/>
    </row>
    <row r="817" spans="1:26" ht="15.75" customHeight="1">
      <c r="A817" s="176"/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79"/>
      <c r="O817" s="179"/>
      <c r="P817" s="179"/>
      <c r="Q817" s="179"/>
      <c r="R817" s="179"/>
      <c r="S817" s="179"/>
      <c r="T817" s="179"/>
      <c r="U817" s="179"/>
      <c r="V817" s="179"/>
      <c r="W817" s="179"/>
      <c r="X817" s="179"/>
      <c r="Y817" s="179"/>
      <c r="Z817" s="179"/>
    </row>
    <row r="818" spans="1:26" ht="15.75" customHeight="1">
      <c r="A818" s="176"/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79"/>
      <c r="O818" s="179"/>
      <c r="P818" s="179"/>
      <c r="Q818" s="179"/>
      <c r="R818" s="179"/>
      <c r="S818" s="179"/>
      <c r="T818" s="179"/>
      <c r="U818" s="179"/>
      <c r="V818" s="179"/>
      <c r="W818" s="179"/>
      <c r="X818" s="179"/>
      <c r="Y818" s="179"/>
      <c r="Z818" s="179"/>
    </row>
    <row r="819" spans="1:26" ht="15.75" customHeight="1">
      <c r="A819" s="176"/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79"/>
      <c r="O819" s="179"/>
      <c r="P819" s="179"/>
      <c r="Q819" s="179"/>
      <c r="R819" s="179"/>
      <c r="S819" s="179"/>
      <c r="T819" s="179"/>
      <c r="U819" s="179"/>
      <c r="V819" s="179"/>
      <c r="W819" s="179"/>
      <c r="X819" s="179"/>
      <c r="Y819" s="179"/>
      <c r="Z819" s="179"/>
    </row>
    <row r="820" spans="1:26" ht="15.75" customHeight="1">
      <c r="A820" s="176"/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79"/>
      <c r="O820" s="179"/>
      <c r="P820" s="179"/>
      <c r="Q820" s="179"/>
      <c r="R820" s="179"/>
      <c r="S820" s="179"/>
      <c r="T820" s="179"/>
      <c r="U820" s="179"/>
      <c r="V820" s="179"/>
      <c r="W820" s="179"/>
      <c r="X820" s="179"/>
      <c r="Y820" s="179"/>
      <c r="Z820" s="179"/>
    </row>
    <row r="821" spans="1:26" ht="15.75" customHeight="1">
      <c r="A821" s="176"/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79"/>
      <c r="O821" s="179"/>
      <c r="P821" s="179"/>
      <c r="Q821" s="179"/>
      <c r="R821" s="179"/>
      <c r="S821" s="179"/>
      <c r="T821" s="179"/>
      <c r="U821" s="179"/>
      <c r="V821" s="179"/>
      <c r="W821" s="179"/>
      <c r="X821" s="179"/>
      <c r="Y821" s="179"/>
      <c r="Z821" s="179"/>
    </row>
    <row r="822" spans="1:26" ht="15.75" customHeight="1">
      <c r="A822" s="176"/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79"/>
      <c r="O822" s="179"/>
      <c r="P822" s="179"/>
      <c r="Q822" s="179"/>
      <c r="R822" s="179"/>
      <c r="S822" s="179"/>
      <c r="T822" s="179"/>
      <c r="U822" s="179"/>
      <c r="V822" s="179"/>
      <c r="W822" s="179"/>
      <c r="X822" s="179"/>
      <c r="Y822" s="179"/>
      <c r="Z822" s="179"/>
    </row>
    <row r="823" spans="1:26" ht="15.75" customHeight="1">
      <c r="A823" s="176"/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79"/>
      <c r="O823" s="179"/>
      <c r="P823" s="179"/>
      <c r="Q823" s="179"/>
      <c r="R823" s="179"/>
      <c r="S823" s="179"/>
      <c r="T823" s="179"/>
      <c r="U823" s="179"/>
      <c r="V823" s="179"/>
      <c r="W823" s="179"/>
      <c r="X823" s="179"/>
      <c r="Y823" s="179"/>
      <c r="Z823" s="179"/>
    </row>
    <row r="824" spans="1:26" ht="15.75" customHeight="1">
      <c r="A824" s="176"/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79"/>
      <c r="O824" s="179"/>
      <c r="P824" s="179"/>
      <c r="Q824" s="179"/>
      <c r="R824" s="179"/>
      <c r="S824" s="179"/>
      <c r="T824" s="179"/>
      <c r="U824" s="179"/>
      <c r="V824" s="179"/>
      <c r="W824" s="179"/>
      <c r="X824" s="179"/>
      <c r="Y824" s="179"/>
      <c r="Z824" s="179"/>
    </row>
    <row r="825" spans="1:26" ht="15.75" customHeight="1">
      <c r="A825" s="176"/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79"/>
      <c r="O825" s="179"/>
      <c r="P825" s="179"/>
      <c r="Q825" s="179"/>
      <c r="R825" s="179"/>
      <c r="S825" s="179"/>
      <c r="T825" s="179"/>
      <c r="U825" s="179"/>
      <c r="V825" s="179"/>
      <c r="W825" s="179"/>
      <c r="X825" s="179"/>
      <c r="Y825" s="179"/>
      <c r="Z825" s="179"/>
    </row>
    <row r="826" spans="1:26" ht="15.75" customHeight="1">
      <c r="A826" s="176"/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79"/>
      <c r="O826" s="179"/>
      <c r="P826" s="179"/>
      <c r="Q826" s="179"/>
      <c r="R826" s="179"/>
      <c r="S826" s="179"/>
      <c r="T826" s="179"/>
      <c r="U826" s="179"/>
      <c r="V826" s="179"/>
      <c r="W826" s="179"/>
      <c r="X826" s="179"/>
      <c r="Y826" s="179"/>
      <c r="Z826" s="179"/>
    </row>
    <row r="827" spans="1:26" ht="15.75" customHeight="1">
      <c r="A827" s="176"/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79"/>
      <c r="O827" s="179"/>
      <c r="P827" s="179"/>
      <c r="Q827" s="179"/>
      <c r="R827" s="179"/>
      <c r="S827" s="179"/>
      <c r="T827" s="179"/>
      <c r="U827" s="179"/>
      <c r="V827" s="179"/>
      <c r="W827" s="179"/>
      <c r="X827" s="179"/>
      <c r="Y827" s="179"/>
      <c r="Z827" s="179"/>
    </row>
    <row r="828" spans="1:26" ht="15.75" customHeight="1">
      <c r="A828" s="176"/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79"/>
      <c r="O828" s="179"/>
      <c r="P828" s="179"/>
      <c r="Q828" s="179"/>
      <c r="R828" s="179"/>
      <c r="S828" s="179"/>
      <c r="T828" s="179"/>
      <c r="U828" s="179"/>
      <c r="V828" s="179"/>
      <c r="W828" s="179"/>
      <c r="X828" s="179"/>
      <c r="Y828" s="179"/>
      <c r="Z828" s="179"/>
    </row>
    <row r="829" spans="1:26" ht="15.75" customHeight="1">
      <c r="A829" s="176"/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79"/>
      <c r="Z829" s="179"/>
    </row>
    <row r="830" spans="1:26" ht="15.75" customHeight="1">
      <c r="A830" s="176"/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79"/>
      <c r="O830" s="179"/>
      <c r="P830" s="179"/>
      <c r="Q830" s="179"/>
      <c r="R830" s="179"/>
      <c r="S830" s="179"/>
      <c r="T830" s="179"/>
      <c r="U830" s="179"/>
      <c r="V830" s="179"/>
      <c r="W830" s="179"/>
      <c r="X830" s="179"/>
      <c r="Y830" s="179"/>
      <c r="Z830" s="179"/>
    </row>
    <row r="831" spans="1:26" ht="15.75" customHeight="1">
      <c r="A831" s="176"/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79"/>
      <c r="O831" s="179"/>
      <c r="P831" s="179"/>
      <c r="Q831" s="179"/>
      <c r="R831" s="179"/>
      <c r="S831" s="179"/>
      <c r="T831" s="179"/>
      <c r="U831" s="179"/>
      <c r="V831" s="179"/>
      <c r="W831" s="179"/>
      <c r="X831" s="179"/>
      <c r="Y831" s="179"/>
      <c r="Z831" s="179"/>
    </row>
    <row r="832" spans="1:26" ht="15.75" customHeight="1">
      <c r="A832" s="176"/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79"/>
      <c r="O832" s="179"/>
      <c r="P832" s="179"/>
      <c r="Q832" s="179"/>
      <c r="R832" s="179"/>
      <c r="S832" s="179"/>
      <c r="T832" s="179"/>
      <c r="U832" s="179"/>
      <c r="V832" s="179"/>
      <c r="W832" s="179"/>
      <c r="X832" s="179"/>
      <c r="Y832" s="179"/>
      <c r="Z832" s="179"/>
    </row>
    <row r="833" spans="1:26" ht="15.75" customHeight="1">
      <c r="A833" s="176"/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79"/>
      <c r="O833" s="179"/>
      <c r="P833" s="179"/>
      <c r="Q833" s="179"/>
      <c r="R833" s="179"/>
      <c r="S833" s="179"/>
      <c r="T833" s="179"/>
      <c r="U833" s="179"/>
      <c r="V833" s="179"/>
      <c r="W833" s="179"/>
      <c r="X833" s="179"/>
      <c r="Y833" s="179"/>
      <c r="Z833" s="179"/>
    </row>
    <row r="834" spans="1:26" ht="15.75" customHeight="1">
      <c r="A834" s="176"/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79"/>
      <c r="O834" s="179"/>
      <c r="P834" s="179"/>
      <c r="Q834" s="179"/>
      <c r="R834" s="179"/>
      <c r="S834" s="179"/>
      <c r="T834" s="179"/>
      <c r="U834" s="179"/>
      <c r="V834" s="179"/>
      <c r="W834" s="179"/>
      <c r="X834" s="179"/>
      <c r="Y834" s="179"/>
      <c r="Z834" s="179"/>
    </row>
    <row r="835" spans="1:26" ht="15.75" customHeight="1">
      <c r="A835" s="176"/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79"/>
      <c r="O835" s="179"/>
      <c r="P835" s="179"/>
      <c r="Q835" s="179"/>
      <c r="R835" s="179"/>
      <c r="S835" s="179"/>
      <c r="T835" s="179"/>
      <c r="U835" s="179"/>
      <c r="V835" s="179"/>
      <c r="W835" s="179"/>
      <c r="X835" s="179"/>
      <c r="Y835" s="179"/>
      <c r="Z835" s="179"/>
    </row>
    <row r="836" spans="1:26" ht="15.75" customHeight="1">
      <c r="A836" s="176"/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79"/>
      <c r="O836" s="179"/>
      <c r="P836" s="179"/>
      <c r="Q836" s="179"/>
      <c r="R836" s="179"/>
      <c r="S836" s="179"/>
      <c r="T836" s="179"/>
      <c r="U836" s="179"/>
      <c r="V836" s="179"/>
      <c r="W836" s="179"/>
      <c r="X836" s="179"/>
      <c r="Y836" s="179"/>
      <c r="Z836" s="179"/>
    </row>
    <row r="837" spans="1:26" ht="15.75" customHeight="1">
      <c r="A837" s="176"/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79"/>
      <c r="O837" s="179"/>
      <c r="P837" s="179"/>
      <c r="Q837" s="179"/>
      <c r="R837" s="179"/>
      <c r="S837" s="179"/>
      <c r="T837" s="179"/>
      <c r="U837" s="179"/>
      <c r="V837" s="179"/>
      <c r="W837" s="179"/>
      <c r="X837" s="179"/>
      <c r="Y837" s="179"/>
      <c r="Z837" s="179"/>
    </row>
    <row r="838" spans="1:26" ht="15.75" customHeight="1">
      <c r="A838" s="176"/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79"/>
      <c r="O838" s="179"/>
      <c r="P838" s="179"/>
      <c r="Q838" s="179"/>
      <c r="R838" s="179"/>
      <c r="S838" s="179"/>
      <c r="T838" s="179"/>
      <c r="U838" s="179"/>
      <c r="V838" s="179"/>
      <c r="W838" s="179"/>
      <c r="X838" s="179"/>
      <c r="Y838" s="179"/>
      <c r="Z838" s="179"/>
    </row>
    <row r="839" spans="1:26" ht="15.75" customHeight="1">
      <c r="A839" s="176"/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79"/>
      <c r="O839" s="179"/>
      <c r="P839" s="179"/>
      <c r="Q839" s="179"/>
      <c r="R839" s="179"/>
      <c r="S839" s="179"/>
      <c r="T839" s="179"/>
      <c r="U839" s="179"/>
      <c r="V839" s="179"/>
      <c r="W839" s="179"/>
      <c r="X839" s="179"/>
      <c r="Y839" s="179"/>
      <c r="Z839" s="179"/>
    </row>
    <row r="840" spans="1:26" ht="15.75" customHeight="1">
      <c r="A840" s="176"/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79"/>
      <c r="O840" s="179"/>
      <c r="P840" s="179"/>
      <c r="Q840" s="179"/>
      <c r="R840" s="179"/>
      <c r="S840" s="179"/>
      <c r="T840" s="179"/>
      <c r="U840" s="179"/>
      <c r="V840" s="179"/>
      <c r="W840" s="179"/>
      <c r="X840" s="179"/>
      <c r="Y840" s="179"/>
      <c r="Z840" s="179"/>
    </row>
    <row r="841" spans="1:26" ht="15.75" customHeight="1">
      <c r="A841" s="176"/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79"/>
      <c r="O841" s="179"/>
      <c r="P841" s="179"/>
      <c r="Q841" s="179"/>
      <c r="R841" s="179"/>
      <c r="S841" s="179"/>
      <c r="T841" s="179"/>
      <c r="U841" s="179"/>
      <c r="V841" s="179"/>
      <c r="W841" s="179"/>
      <c r="X841" s="179"/>
      <c r="Y841" s="179"/>
      <c r="Z841" s="179"/>
    </row>
    <row r="842" spans="1:26" ht="15.75" customHeight="1">
      <c r="A842" s="176"/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79"/>
      <c r="O842" s="179"/>
      <c r="P842" s="179"/>
      <c r="Q842" s="179"/>
      <c r="R842" s="179"/>
      <c r="S842" s="179"/>
      <c r="T842" s="179"/>
      <c r="U842" s="179"/>
      <c r="V842" s="179"/>
      <c r="W842" s="179"/>
      <c r="X842" s="179"/>
      <c r="Y842" s="179"/>
      <c r="Z842" s="179"/>
    </row>
    <row r="843" spans="1:26" ht="15.75" customHeight="1">
      <c r="A843" s="176"/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79"/>
      <c r="O843" s="179"/>
      <c r="P843" s="179"/>
      <c r="Q843" s="179"/>
      <c r="R843" s="179"/>
      <c r="S843" s="179"/>
      <c r="T843" s="179"/>
      <c r="U843" s="179"/>
      <c r="V843" s="179"/>
      <c r="W843" s="179"/>
      <c r="X843" s="179"/>
      <c r="Y843" s="179"/>
      <c r="Z843" s="179"/>
    </row>
    <row r="844" spans="1:26" ht="15.75" customHeight="1">
      <c r="A844" s="176"/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79"/>
      <c r="O844" s="179"/>
      <c r="P844" s="179"/>
      <c r="Q844" s="179"/>
      <c r="R844" s="179"/>
      <c r="S844" s="179"/>
      <c r="T844" s="179"/>
      <c r="U844" s="179"/>
      <c r="V844" s="179"/>
      <c r="W844" s="179"/>
      <c r="X844" s="179"/>
      <c r="Y844" s="179"/>
      <c r="Z844" s="179"/>
    </row>
    <row r="845" spans="1:26" ht="15.75" customHeight="1">
      <c r="A845" s="176"/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79"/>
      <c r="O845" s="179"/>
      <c r="P845" s="179"/>
      <c r="Q845" s="179"/>
      <c r="R845" s="179"/>
      <c r="S845" s="179"/>
      <c r="T845" s="179"/>
      <c r="U845" s="179"/>
      <c r="V845" s="179"/>
      <c r="W845" s="179"/>
      <c r="X845" s="179"/>
      <c r="Y845" s="179"/>
      <c r="Z845" s="179"/>
    </row>
    <row r="846" spans="1:26" ht="15.75" customHeight="1">
      <c r="A846" s="176"/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79"/>
      <c r="O846" s="179"/>
      <c r="P846" s="179"/>
      <c r="Q846" s="179"/>
      <c r="R846" s="179"/>
      <c r="S846" s="179"/>
      <c r="T846" s="179"/>
      <c r="U846" s="179"/>
      <c r="V846" s="179"/>
      <c r="W846" s="179"/>
      <c r="X846" s="179"/>
      <c r="Y846" s="179"/>
      <c r="Z846" s="179"/>
    </row>
    <row r="847" spans="1:26" ht="15.75" customHeight="1">
      <c r="A847" s="176"/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79"/>
      <c r="O847" s="179"/>
      <c r="P847" s="179"/>
      <c r="Q847" s="179"/>
      <c r="R847" s="179"/>
      <c r="S847" s="179"/>
      <c r="T847" s="179"/>
      <c r="U847" s="179"/>
      <c r="V847" s="179"/>
      <c r="W847" s="179"/>
      <c r="X847" s="179"/>
      <c r="Y847" s="179"/>
      <c r="Z847" s="179"/>
    </row>
    <row r="848" spans="1:26" ht="15.75" customHeight="1">
      <c r="A848" s="176"/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79"/>
      <c r="O848" s="179"/>
      <c r="P848" s="179"/>
      <c r="Q848" s="179"/>
      <c r="R848" s="179"/>
      <c r="S848" s="179"/>
      <c r="T848" s="179"/>
      <c r="U848" s="179"/>
      <c r="V848" s="179"/>
      <c r="W848" s="179"/>
      <c r="X848" s="179"/>
      <c r="Y848" s="179"/>
      <c r="Z848" s="179"/>
    </row>
    <row r="849" spans="1:26" ht="15.75" customHeight="1">
      <c r="A849" s="176"/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79"/>
      <c r="O849" s="179"/>
      <c r="P849" s="179"/>
      <c r="Q849" s="179"/>
      <c r="R849" s="179"/>
      <c r="S849" s="179"/>
      <c r="T849" s="179"/>
      <c r="U849" s="179"/>
      <c r="V849" s="179"/>
      <c r="W849" s="179"/>
      <c r="X849" s="179"/>
      <c r="Y849" s="179"/>
      <c r="Z849" s="179"/>
    </row>
    <row r="850" spans="1:26" ht="15.75" customHeight="1">
      <c r="A850" s="176"/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</row>
    <row r="851" spans="1:26" ht="15.75" customHeight="1">
      <c r="A851" s="176"/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</row>
    <row r="852" spans="1:26" ht="15.75" customHeight="1">
      <c r="A852" s="176"/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</row>
    <row r="853" spans="1:26" ht="15.75" customHeight="1">
      <c r="A853" s="176"/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</row>
    <row r="854" spans="1:26" ht="15.75" customHeight="1">
      <c r="A854" s="176"/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</row>
    <row r="855" spans="1:26" ht="15.75" customHeight="1">
      <c r="A855" s="176"/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79"/>
      <c r="O855" s="179"/>
      <c r="P855" s="179"/>
      <c r="Q855" s="179"/>
      <c r="R855" s="179"/>
      <c r="S855" s="179"/>
      <c r="T855" s="179"/>
      <c r="U855" s="179"/>
      <c r="V855" s="179"/>
      <c r="W855" s="179"/>
      <c r="X855" s="179"/>
      <c r="Y855" s="179"/>
      <c r="Z855" s="179"/>
    </row>
    <row r="856" spans="1:26" ht="15.75" customHeight="1">
      <c r="A856" s="176"/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79"/>
      <c r="O856" s="179"/>
      <c r="P856" s="179"/>
      <c r="Q856" s="179"/>
      <c r="R856" s="179"/>
      <c r="S856" s="179"/>
      <c r="T856" s="179"/>
      <c r="U856" s="179"/>
      <c r="V856" s="179"/>
      <c r="W856" s="179"/>
      <c r="X856" s="179"/>
      <c r="Y856" s="179"/>
      <c r="Z856" s="179"/>
    </row>
    <row r="857" spans="1:26" ht="15.75" customHeight="1">
      <c r="A857" s="176"/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79"/>
      <c r="O857" s="179"/>
      <c r="P857" s="179"/>
      <c r="Q857" s="179"/>
      <c r="R857" s="179"/>
      <c r="S857" s="179"/>
      <c r="T857" s="179"/>
      <c r="U857" s="179"/>
      <c r="V857" s="179"/>
      <c r="W857" s="179"/>
      <c r="X857" s="179"/>
      <c r="Y857" s="179"/>
      <c r="Z857" s="179"/>
    </row>
    <row r="858" spans="1:26" ht="15.75" customHeight="1">
      <c r="A858" s="176"/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79"/>
      <c r="O858" s="179"/>
      <c r="P858" s="179"/>
      <c r="Q858" s="179"/>
      <c r="R858" s="179"/>
      <c r="S858" s="179"/>
      <c r="T858" s="179"/>
      <c r="U858" s="179"/>
      <c r="V858" s="179"/>
      <c r="W858" s="179"/>
      <c r="X858" s="179"/>
      <c r="Y858" s="179"/>
      <c r="Z858" s="179"/>
    </row>
    <row r="859" spans="1:26" ht="15.75" customHeight="1">
      <c r="A859" s="176"/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79"/>
      <c r="O859" s="179"/>
      <c r="P859" s="179"/>
      <c r="Q859" s="179"/>
      <c r="R859" s="179"/>
      <c r="S859" s="179"/>
      <c r="T859" s="179"/>
      <c r="U859" s="179"/>
      <c r="V859" s="179"/>
      <c r="W859" s="179"/>
      <c r="X859" s="179"/>
      <c r="Y859" s="179"/>
      <c r="Z859" s="179"/>
    </row>
    <row r="860" spans="1:26" ht="15.75" customHeight="1">
      <c r="A860" s="176"/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79"/>
      <c r="O860" s="179"/>
      <c r="P860" s="179"/>
      <c r="Q860" s="179"/>
      <c r="R860" s="179"/>
      <c r="S860" s="179"/>
      <c r="T860" s="179"/>
      <c r="U860" s="179"/>
      <c r="V860" s="179"/>
      <c r="W860" s="179"/>
      <c r="X860" s="179"/>
      <c r="Y860" s="179"/>
      <c r="Z860" s="179"/>
    </row>
    <row r="861" spans="1:26" ht="15.75" customHeight="1">
      <c r="A861" s="176"/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79"/>
      <c r="O861" s="179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</row>
    <row r="862" spans="1:26" ht="15.75" customHeight="1">
      <c r="A862" s="176"/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79"/>
      <c r="O862" s="179"/>
      <c r="P862" s="179"/>
      <c r="Q862" s="179"/>
      <c r="R862" s="179"/>
      <c r="S862" s="179"/>
      <c r="T862" s="179"/>
      <c r="U862" s="179"/>
      <c r="V862" s="179"/>
      <c r="W862" s="179"/>
      <c r="X862" s="179"/>
      <c r="Y862" s="179"/>
      <c r="Z862" s="179"/>
    </row>
    <row r="863" spans="1:26" ht="15.75" customHeight="1">
      <c r="A863" s="176"/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79"/>
      <c r="O863" s="179"/>
      <c r="P863" s="179"/>
      <c r="Q863" s="179"/>
      <c r="R863" s="179"/>
      <c r="S863" s="179"/>
      <c r="T863" s="179"/>
      <c r="U863" s="179"/>
      <c r="V863" s="179"/>
      <c r="W863" s="179"/>
      <c r="X863" s="179"/>
      <c r="Y863" s="179"/>
      <c r="Z863" s="179"/>
    </row>
    <row r="864" spans="1:26" ht="15.75" customHeight="1">
      <c r="A864" s="176"/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79"/>
      <c r="O864" s="179"/>
      <c r="P864" s="179"/>
      <c r="Q864" s="179"/>
      <c r="R864" s="179"/>
      <c r="S864" s="179"/>
      <c r="T864" s="179"/>
      <c r="U864" s="179"/>
      <c r="V864" s="179"/>
      <c r="W864" s="179"/>
      <c r="X864" s="179"/>
      <c r="Y864" s="179"/>
      <c r="Z864" s="179"/>
    </row>
    <row r="865" spans="1:26" ht="15.75" customHeight="1">
      <c r="A865" s="176"/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79"/>
      <c r="O865" s="179"/>
      <c r="P865" s="179"/>
      <c r="Q865" s="179"/>
      <c r="R865" s="179"/>
      <c r="S865" s="179"/>
      <c r="T865" s="179"/>
      <c r="U865" s="179"/>
      <c r="V865" s="179"/>
      <c r="W865" s="179"/>
      <c r="X865" s="179"/>
      <c r="Y865" s="179"/>
      <c r="Z865" s="179"/>
    </row>
    <row r="866" spans="1:26" ht="15.75" customHeight="1">
      <c r="A866" s="176"/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79"/>
      <c r="Z866" s="179"/>
    </row>
    <row r="867" spans="1:26" ht="15.75" customHeight="1">
      <c r="A867" s="176"/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79"/>
      <c r="O867" s="179"/>
      <c r="P867" s="179"/>
      <c r="Q867" s="179"/>
      <c r="R867" s="179"/>
      <c r="S867" s="179"/>
      <c r="T867" s="179"/>
      <c r="U867" s="179"/>
      <c r="V867" s="179"/>
      <c r="W867" s="179"/>
      <c r="X867" s="179"/>
      <c r="Y867" s="179"/>
      <c r="Z867" s="179"/>
    </row>
    <row r="868" spans="1:26" ht="15.75" customHeight="1">
      <c r="A868" s="176"/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79"/>
      <c r="O868" s="179"/>
      <c r="P868" s="179"/>
      <c r="Q868" s="179"/>
      <c r="R868" s="179"/>
      <c r="S868" s="179"/>
      <c r="T868" s="179"/>
      <c r="U868" s="179"/>
      <c r="V868" s="179"/>
      <c r="W868" s="179"/>
      <c r="X868" s="179"/>
      <c r="Y868" s="179"/>
      <c r="Z868" s="179"/>
    </row>
    <row r="869" spans="1:26" ht="15.75" customHeight="1">
      <c r="A869" s="176"/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79"/>
      <c r="O869" s="179"/>
      <c r="P869" s="179"/>
      <c r="Q869" s="179"/>
      <c r="R869" s="179"/>
      <c r="S869" s="179"/>
      <c r="T869" s="179"/>
      <c r="U869" s="179"/>
      <c r="V869" s="179"/>
      <c r="W869" s="179"/>
      <c r="X869" s="179"/>
      <c r="Y869" s="179"/>
      <c r="Z869" s="179"/>
    </row>
    <row r="870" spans="1:26" ht="15.75" customHeight="1">
      <c r="A870" s="176"/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79"/>
      <c r="O870" s="179"/>
      <c r="P870" s="179"/>
      <c r="Q870" s="179"/>
      <c r="R870" s="179"/>
      <c r="S870" s="179"/>
      <c r="T870" s="179"/>
      <c r="U870" s="179"/>
      <c r="V870" s="179"/>
      <c r="W870" s="179"/>
      <c r="X870" s="179"/>
      <c r="Y870" s="179"/>
      <c r="Z870" s="179"/>
    </row>
    <row r="871" spans="1:26" ht="15.75" customHeight="1">
      <c r="A871" s="176"/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79"/>
      <c r="O871" s="179"/>
      <c r="P871" s="179"/>
      <c r="Q871" s="179"/>
      <c r="R871" s="179"/>
      <c r="S871" s="179"/>
      <c r="T871" s="179"/>
      <c r="U871" s="179"/>
      <c r="V871" s="179"/>
      <c r="W871" s="179"/>
      <c r="X871" s="179"/>
      <c r="Y871" s="179"/>
      <c r="Z871" s="179"/>
    </row>
    <row r="872" spans="1:26" ht="15.75" customHeight="1">
      <c r="A872" s="176"/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79"/>
      <c r="O872" s="179"/>
      <c r="P872" s="179"/>
      <c r="Q872" s="179"/>
      <c r="R872" s="179"/>
      <c r="S872" s="179"/>
      <c r="T872" s="179"/>
      <c r="U872" s="179"/>
      <c r="V872" s="179"/>
      <c r="W872" s="179"/>
      <c r="X872" s="179"/>
      <c r="Y872" s="179"/>
      <c r="Z872" s="179"/>
    </row>
    <row r="873" spans="1:26" ht="15.75" customHeight="1">
      <c r="A873" s="176"/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79"/>
      <c r="O873" s="179"/>
      <c r="P873" s="179"/>
      <c r="Q873" s="179"/>
      <c r="R873" s="179"/>
      <c r="S873" s="179"/>
      <c r="T873" s="179"/>
      <c r="U873" s="179"/>
      <c r="V873" s="179"/>
      <c r="W873" s="179"/>
      <c r="X873" s="179"/>
      <c r="Y873" s="179"/>
      <c r="Z873" s="179"/>
    </row>
    <row r="874" spans="1:26" ht="15.75" customHeight="1">
      <c r="A874" s="176"/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79"/>
      <c r="O874" s="179"/>
      <c r="P874" s="179"/>
      <c r="Q874" s="179"/>
      <c r="R874" s="179"/>
      <c r="S874" s="179"/>
      <c r="T874" s="179"/>
      <c r="U874" s="179"/>
      <c r="V874" s="179"/>
      <c r="W874" s="179"/>
      <c r="X874" s="179"/>
      <c r="Y874" s="179"/>
      <c r="Z874" s="179"/>
    </row>
    <row r="875" spans="1:26" ht="15.75" customHeight="1">
      <c r="A875" s="176"/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79"/>
      <c r="O875" s="179"/>
      <c r="P875" s="179"/>
      <c r="Q875" s="179"/>
      <c r="R875" s="179"/>
      <c r="S875" s="179"/>
      <c r="T875" s="179"/>
      <c r="U875" s="179"/>
      <c r="V875" s="179"/>
      <c r="W875" s="179"/>
      <c r="X875" s="179"/>
      <c r="Y875" s="179"/>
      <c r="Z875" s="179"/>
    </row>
    <row r="876" spans="1:26" ht="15.75" customHeight="1">
      <c r="A876" s="176"/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79"/>
      <c r="O876" s="179"/>
      <c r="P876" s="179"/>
      <c r="Q876" s="179"/>
      <c r="R876" s="179"/>
      <c r="S876" s="179"/>
      <c r="T876" s="179"/>
      <c r="U876" s="179"/>
      <c r="V876" s="179"/>
      <c r="W876" s="179"/>
      <c r="X876" s="179"/>
      <c r="Y876" s="179"/>
      <c r="Z876" s="179"/>
    </row>
    <row r="877" spans="1:26" ht="15.75" customHeight="1">
      <c r="A877" s="176"/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79"/>
      <c r="O877" s="179"/>
      <c r="P877" s="179"/>
      <c r="Q877" s="179"/>
      <c r="R877" s="179"/>
      <c r="S877" s="179"/>
      <c r="T877" s="179"/>
      <c r="U877" s="179"/>
      <c r="V877" s="179"/>
      <c r="W877" s="179"/>
      <c r="X877" s="179"/>
      <c r="Y877" s="179"/>
      <c r="Z877" s="179"/>
    </row>
    <row r="878" spans="1:26" ht="15.75" customHeight="1">
      <c r="A878" s="176"/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79"/>
      <c r="O878" s="179"/>
      <c r="P878" s="179"/>
      <c r="Q878" s="179"/>
      <c r="R878" s="179"/>
      <c r="S878" s="179"/>
      <c r="T878" s="179"/>
      <c r="U878" s="179"/>
      <c r="V878" s="179"/>
      <c r="W878" s="179"/>
      <c r="X878" s="179"/>
      <c r="Y878" s="179"/>
      <c r="Z878" s="179"/>
    </row>
    <row r="879" spans="1:26" ht="15.75" customHeight="1">
      <c r="A879" s="176"/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79"/>
      <c r="O879" s="179"/>
      <c r="P879" s="179"/>
      <c r="Q879" s="179"/>
      <c r="R879" s="179"/>
      <c r="S879" s="179"/>
      <c r="T879" s="179"/>
      <c r="U879" s="179"/>
      <c r="V879" s="179"/>
      <c r="W879" s="179"/>
      <c r="X879" s="179"/>
      <c r="Y879" s="179"/>
      <c r="Z879" s="179"/>
    </row>
    <row r="880" spans="1:26" ht="15.75" customHeight="1">
      <c r="A880" s="176"/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79"/>
      <c r="O880" s="179"/>
      <c r="P880" s="179"/>
      <c r="Q880" s="179"/>
      <c r="R880" s="179"/>
      <c r="S880" s="179"/>
      <c r="T880" s="179"/>
      <c r="U880" s="179"/>
      <c r="V880" s="179"/>
      <c r="W880" s="179"/>
      <c r="X880" s="179"/>
      <c r="Y880" s="179"/>
      <c r="Z880" s="179"/>
    </row>
    <row r="881" spans="1:26" ht="15.75" customHeight="1">
      <c r="A881" s="176"/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79"/>
      <c r="O881" s="179"/>
      <c r="P881" s="179"/>
      <c r="Q881" s="179"/>
      <c r="R881" s="179"/>
      <c r="S881" s="179"/>
      <c r="T881" s="179"/>
      <c r="U881" s="179"/>
      <c r="V881" s="179"/>
      <c r="W881" s="179"/>
      <c r="X881" s="179"/>
      <c r="Y881" s="179"/>
      <c r="Z881" s="179"/>
    </row>
    <row r="882" spans="1:26" ht="15.75" customHeight="1">
      <c r="A882" s="176"/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79"/>
      <c r="O882" s="179"/>
      <c r="P882" s="179"/>
      <c r="Q882" s="179"/>
      <c r="R882" s="179"/>
      <c r="S882" s="179"/>
      <c r="T882" s="179"/>
      <c r="U882" s="179"/>
      <c r="V882" s="179"/>
      <c r="W882" s="179"/>
      <c r="X882" s="179"/>
      <c r="Y882" s="179"/>
      <c r="Z882" s="179"/>
    </row>
    <row r="883" spans="1:26" ht="15.75" customHeight="1">
      <c r="A883" s="176"/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79"/>
      <c r="O883" s="179"/>
      <c r="P883" s="179"/>
      <c r="Q883" s="179"/>
      <c r="R883" s="179"/>
      <c r="S883" s="179"/>
      <c r="T883" s="179"/>
      <c r="U883" s="179"/>
      <c r="V883" s="179"/>
      <c r="W883" s="179"/>
      <c r="X883" s="179"/>
      <c r="Y883" s="179"/>
      <c r="Z883" s="179"/>
    </row>
    <row r="884" spans="1:26" ht="15.75" customHeight="1">
      <c r="A884" s="176"/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79"/>
      <c r="O884" s="179"/>
      <c r="P884" s="179"/>
      <c r="Q884" s="179"/>
      <c r="R884" s="179"/>
      <c r="S884" s="179"/>
      <c r="T884" s="179"/>
      <c r="U884" s="179"/>
      <c r="V884" s="179"/>
      <c r="W884" s="179"/>
      <c r="X884" s="179"/>
      <c r="Y884" s="179"/>
      <c r="Z884" s="179"/>
    </row>
    <row r="885" spans="1:26" ht="15.75" customHeight="1">
      <c r="A885" s="176"/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79"/>
      <c r="O885" s="179"/>
      <c r="P885" s="179"/>
      <c r="Q885" s="179"/>
      <c r="R885" s="179"/>
      <c r="S885" s="179"/>
      <c r="T885" s="179"/>
      <c r="U885" s="179"/>
      <c r="V885" s="179"/>
      <c r="W885" s="179"/>
      <c r="X885" s="179"/>
      <c r="Y885" s="179"/>
      <c r="Z885" s="179"/>
    </row>
    <row r="886" spans="1:26" ht="15.75" customHeight="1">
      <c r="A886" s="176"/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79"/>
      <c r="O886" s="179"/>
      <c r="P886" s="179"/>
      <c r="Q886" s="179"/>
      <c r="R886" s="179"/>
      <c r="S886" s="179"/>
      <c r="T886" s="179"/>
      <c r="U886" s="179"/>
      <c r="V886" s="179"/>
      <c r="W886" s="179"/>
      <c r="X886" s="179"/>
      <c r="Y886" s="179"/>
      <c r="Z886" s="179"/>
    </row>
    <row r="887" spans="1:26" ht="15.75" customHeight="1">
      <c r="A887" s="176"/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79"/>
      <c r="O887" s="179"/>
      <c r="P887" s="179"/>
      <c r="Q887" s="179"/>
      <c r="R887" s="179"/>
      <c r="S887" s="179"/>
      <c r="T887" s="179"/>
      <c r="U887" s="179"/>
      <c r="V887" s="179"/>
      <c r="W887" s="179"/>
      <c r="X887" s="179"/>
      <c r="Y887" s="179"/>
      <c r="Z887" s="179"/>
    </row>
    <row r="888" spans="1:26" ht="15.75" customHeight="1">
      <c r="A888" s="176"/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79"/>
      <c r="O888" s="179"/>
      <c r="P888" s="179"/>
      <c r="Q888" s="179"/>
      <c r="R888" s="179"/>
      <c r="S888" s="179"/>
      <c r="T888" s="179"/>
      <c r="U888" s="179"/>
      <c r="V888" s="179"/>
      <c r="W888" s="179"/>
      <c r="X888" s="179"/>
      <c r="Y888" s="179"/>
      <c r="Z888" s="179"/>
    </row>
    <row r="889" spans="1:26" ht="15.75" customHeight="1">
      <c r="A889" s="176"/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79"/>
      <c r="O889" s="179"/>
      <c r="P889" s="179"/>
      <c r="Q889" s="179"/>
      <c r="R889" s="179"/>
      <c r="S889" s="179"/>
      <c r="T889" s="179"/>
      <c r="U889" s="179"/>
      <c r="V889" s="179"/>
      <c r="W889" s="179"/>
      <c r="X889" s="179"/>
      <c r="Y889" s="179"/>
      <c r="Z889" s="179"/>
    </row>
    <row r="890" spans="1:26" ht="15.75" customHeight="1">
      <c r="A890" s="176"/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79"/>
      <c r="O890" s="179"/>
      <c r="P890" s="179"/>
      <c r="Q890" s="179"/>
      <c r="R890" s="179"/>
      <c r="S890" s="179"/>
      <c r="T890" s="179"/>
      <c r="U890" s="179"/>
      <c r="V890" s="179"/>
      <c r="W890" s="179"/>
      <c r="X890" s="179"/>
      <c r="Y890" s="179"/>
      <c r="Z890" s="179"/>
    </row>
    <row r="891" spans="1:26" ht="15.75" customHeight="1">
      <c r="A891" s="176"/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79"/>
      <c r="O891" s="179"/>
      <c r="P891" s="179"/>
      <c r="Q891" s="179"/>
      <c r="R891" s="179"/>
      <c r="S891" s="179"/>
      <c r="T891" s="179"/>
      <c r="U891" s="179"/>
      <c r="V891" s="179"/>
      <c r="W891" s="179"/>
      <c r="X891" s="179"/>
      <c r="Y891" s="179"/>
      <c r="Z891" s="179"/>
    </row>
    <row r="892" spans="1:26" ht="15.75" customHeight="1">
      <c r="A892" s="176"/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79"/>
      <c r="O892" s="179"/>
      <c r="P892" s="179"/>
      <c r="Q892" s="179"/>
      <c r="R892" s="179"/>
      <c r="S892" s="179"/>
      <c r="T892" s="179"/>
      <c r="U892" s="179"/>
      <c r="V892" s="179"/>
      <c r="W892" s="179"/>
      <c r="X892" s="179"/>
      <c r="Y892" s="179"/>
      <c r="Z892" s="179"/>
    </row>
    <row r="893" spans="1:26" ht="15.75" customHeight="1">
      <c r="A893" s="176"/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79"/>
      <c r="O893" s="179"/>
      <c r="P893" s="179"/>
      <c r="Q893" s="179"/>
      <c r="R893" s="179"/>
      <c r="S893" s="179"/>
      <c r="T893" s="179"/>
      <c r="U893" s="179"/>
      <c r="V893" s="179"/>
      <c r="W893" s="179"/>
      <c r="X893" s="179"/>
      <c r="Y893" s="179"/>
      <c r="Z893" s="179"/>
    </row>
    <row r="894" spans="1:26" ht="15.75" customHeight="1">
      <c r="A894" s="176"/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79"/>
      <c r="O894" s="179"/>
      <c r="P894" s="179"/>
      <c r="Q894" s="179"/>
      <c r="R894" s="179"/>
      <c r="S894" s="179"/>
      <c r="T894" s="179"/>
      <c r="U894" s="179"/>
      <c r="V894" s="179"/>
      <c r="W894" s="179"/>
      <c r="X894" s="179"/>
      <c r="Y894" s="179"/>
      <c r="Z894" s="179"/>
    </row>
    <row r="895" spans="1:26" ht="15.75" customHeight="1">
      <c r="A895" s="176"/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</row>
    <row r="896" spans="1:26" ht="15.75" customHeight="1">
      <c r="A896" s="176"/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</row>
    <row r="897" spans="1:26" ht="15.75" customHeight="1">
      <c r="A897" s="176"/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</row>
    <row r="898" spans="1:26" ht="15.75" customHeight="1">
      <c r="A898" s="176"/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</row>
    <row r="899" spans="1:26" ht="15.75" customHeight="1">
      <c r="A899" s="176"/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</row>
    <row r="900" spans="1:26" ht="15.75" customHeight="1">
      <c r="A900" s="176"/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79"/>
      <c r="O900" s="179"/>
      <c r="P900" s="179"/>
      <c r="Q900" s="179"/>
      <c r="R900" s="179"/>
      <c r="S900" s="179"/>
      <c r="T900" s="179"/>
      <c r="U900" s="179"/>
      <c r="V900" s="179"/>
      <c r="W900" s="179"/>
      <c r="X900" s="179"/>
      <c r="Y900" s="179"/>
      <c r="Z900" s="179"/>
    </row>
    <row r="901" spans="1:26" ht="15.75" customHeight="1">
      <c r="A901" s="176"/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79"/>
      <c r="O901" s="179"/>
      <c r="P901" s="179"/>
      <c r="Q901" s="179"/>
      <c r="R901" s="179"/>
      <c r="S901" s="179"/>
      <c r="T901" s="179"/>
      <c r="U901" s="179"/>
      <c r="V901" s="179"/>
      <c r="W901" s="179"/>
      <c r="X901" s="179"/>
      <c r="Y901" s="179"/>
      <c r="Z901" s="179"/>
    </row>
    <row r="902" spans="1:26" ht="15.75" customHeight="1">
      <c r="A902" s="176"/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79"/>
      <c r="O902" s="179"/>
      <c r="P902" s="179"/>
      <c r="Q902" s="179"/>
      <c r="R902" s="179"/>
      <c r="S902" s="179"/>
      <c r="T902" s="179"/>
      <c r="U902" s="179"/>
      <c r="V902" s="179"/>
      <c r="W902" s="179"/>
      <c r="X902" s="179"/>
      <c r="Y902" s="179"/>
      <c r="Z902" s="179"/>
    </row>
    <row r="903" spans="1:26" ht="15.75" customHeight="1">
      <c r="A903" s="176"/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79"/>
      <c r="O903" s="179"/>
      <c r="P903" s="179"/>
      <c r="Q903" s="179"/>
      <c r="R903" s="179"/>
      <c r="S903" s="179"/>
      <c r="T903" s="179"/>
      <c r="U903" s="179"/>
      <c r="V903" s="179"/>
      <c r="W903" s="179"/>
      <c r="X903" s="179"/>
      <c r="Y903" s="179"/>
      <c r="Z903" s="179"/>
    </row>
    <row r="904" spans="1:26" ht="15.75" customHeight="1">
      <c r="A904" s="176"/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79"/>
      <c r="O904" s="179"/>
      <c r="P904" s="179"/>
      <c r="Q904" s="179"/>
      <c r="R904" s="179"/>
      <c r="S904" s="179"/>
      <c r="T904" s="179"/>
      <c r="U904" s="179"/>
      <c r="V904" s="179"/>
      <c r="W904" s="179"/>
      <c r="X904" s="179"/>
      <c r="Y904" s="179"/>
      <c r="Z904" s="179"/>
    </row>
    <row r="905" spans="1:26" ht="15.75" customHeight="1">
      <c r="A905" s="176"/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79"/>
      <c r="O905" s="179"/>
      <c r="P905" s="179"/>
      <c r="Q905" s="179"/>
      <c r="R905" s="179"/>
      <c r="S905" s="179"/>
      <c r="T905" s="179"/>
      <c r="U905" s="179"/>
      <c r="V905" s="179"/>
      <c r="W905" s="179"/>
      <c r="X905" s="179"/>
      <c r="Y905" s="179"/>
      <c r="Z905" s="179"/>
    </row>
    <row r="906" spans="1:26" ht="15.75" customHeight="1">
      <c r="A906" s="176"/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79"/>
      <c r="O906" s="179"/>
      <c r="P906" s="179"/>
      <c r="Q906" s="179"/>
      <c r="R906" s="179"/>
      <c r="S906" s="179"/>
      <c r="T906" s="179"/>
      <c r="U906" s="179"/>
      <c r="V906" s="179"/>
      <c r="W906" s="179"/>
      <c r="X906" s="179"/>
      <c r="Y906" s="179"/>
      <c r="Z906" s="179"/>
    </row>
    <row r="907" spans="1:26" ht="15.75" customHeight="1">
      <c r="A907" s="176"/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79"/>
      <c r="O907" s="179"/>
      <c r="P907" s="179"/>
      <c r="Q907" s="179"/>
      <c r="R907" s="179"/>
      <c r="S907" s="179"/>
      <c r="T907" s="179"/>
      <c r="U907" s="179"/>
      <c r="V907" s="179"/>
      <c r="W907" s="179"/>
      <c r="X907" s="179"/>
      <c r="Y907" s="179"/>
      <c r="Z907" s="179"/>
    </row>
    <row r="908" spans="1:26" ht="15.75" customHeight="1">
      <c r="A908" s="176"/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79"/>
      <c r="O908" s="179"/>
      <c r="P908" s="179"/>
      <c r="Q908" s="179"/>
      <c r="R908" s="179"/>
      <c r="S908" s="179"/>
      <c r="T908" s="179"/>
      <c r="U908" s="179"/>
      <c r="V908" s="179"/>
      <c r="W908" s="179"/>
      <c r="X908" s="179"/>
      <c r="Y908" s="179"/>
      <c r="Z908" s="179"/>
    </row>
    <row r="909" spans="1:26" ht="15.75" customHeight="1">
      <c r="A909" s="176"/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79"/>
      <c r="O909" s="179"/>
      <c r="P909" s="179"/>
      <c r="Q909" s="179"/>
      <c r="R909" s="179"/>
      <c r="S909" s="179"/>
      <c r="T909" s="179"/>
      <c r="U909" s="179"/>
      <c r="V909" s="179"/>
      <c r="W909" s="179"/>
      <c r="X909" s="179"/>
      <c r="Y909" s="179"/>
      <c r="Z909" s="179"/>
    </row>
    <row r="910" spans="1:26" ht="15.75" customHeight="1">
      <c r="A910" s="176"/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79"/>
      <c r="O910" s="179"/>
      <c r="P910" s="179"/>
      <c r="Q910" s="179"/>
      <c r="R910" s="179"/>
      <c r="S910" s="179"/>
      <c r="T910" s="179"/>
      <c r="U910" s="179"/>
      <c r="V910" s="179"/>
      <c r="W910" s="179"/>
      <c r="X910" s="179"/>
      <c r="Y910" s="179"/>
      <c r="Z910" s="179"/>
    </row>
    <row r="911" spans="1:26" ht="15.75" customHeight="1">
      <c r="A911" s="176"/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79"/>
      <c r="O911" s="179"/>
      <c r="P911" s="179"/>
      <c r="Q911" s="179"/>
      <c r="R911" s="179"/>
      <c r="S911" s="179"/>
      <c r="T911" s="179"/>
      <c r="U911" s="179"/>
      <c r="V911" s="179"/>
      <c r="W911" s="179"/>
      <c r="X911" s="179"/>
      <c r="Y911" s="179"/>
      <c r="Z911" s="179"/>
    </row>
    <row r="912" spans="1:26" ht="15.75" customHeight="1">
      <c r="A912" s="176"/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79"/>
      <c r="O912" s="179"/>
      <c r="P912" s="179"/>
      <c r="Q912" s="179"/>
      <c r="R912" s="179"/>
      <c r="S912" s="179"/>
      <c r="T912" s="179"/>
      <c r="U912" s="179"/>
      <c r="V912" s="179"/>
      <c r="W912" s="179"/>
      <c r="X912" s="179"/>
      <c r="Y912" s="179"/>
      <c r="Z912" s="179"/>
    </row>
    <row r="913" spans="1:26" ht="15.75" customHeight="1">
      <c r="A913" s="176"/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79"/>
      <c r="O913" s="179"/>
      <c r="P913" s="179"/>
      <c r="Q913" s="179"/>
      <c r="R913" s="179"/>
      <c r="S913" s="179"/>
      <c r="T913" s="179"/>
      <c r="U913" s="179"/>
      <c r="V913" s="179"/>
      <c r="W913" s="179"/>
      <c r="X913" s="179"/>
      <c r="Y913" s="179"/>
      <c r="Z913" s="179"/>
    </row>
    <row r="914" spans="1:26" ht="15.75" customHeight="1">
      <c r="A914" s="176"/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79"/>
      <c r="O914" s="179"/>
      <c r="P914" s="179"/>
      <c r="Q914" s="179"/>
      <c r="R914" s="179"/>
      <c r="S914" s="179"/>
      <c r="T914" s="179"/>
      <c r="U914" s="179"/>
      <c r="V914" s="179"/>
      <c r="W914" s="179"/>
      <c r="X914" s="179"/>
      <c r="Y914" s="179"/>
      <c r="Z914" s="179"/>
    </row>
    <row r="915" spans="1:26" ht="15.75" customHeight="1">
      <c r="A915" s="176"/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79"/>
      <c r="O915" s="179"/>
      <c r="P915" s="179"/>
      <c r="Q915" s="179"/>
      <c r="R915" s="179"/>
      <c r="S915" s="179"/>
      <c r="T915" s="179"/>
      <c r="U915" s="179"/>
      <c r="V915" s="179"/>
      <c r="W915" s="179"/>
      <c r="X915" s="179"/>
      <c r="Y915" s="179"/>
      <c r="Z915" s="179"/>
    </row>
    <row r="916" spans="1:26" ht="15.75" customHeight="1">
      <c r="A916" s="176"/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79"/>
      <c r="O916" s="179"/>
      <c r="P916" s="179"/>
      <c r="Q916" s="179"/>
      <c r="R916" s="179"/>
      <c r="S916" s="179"/>
      <c r="T916" s="179"/>
      <c r="U916" s="179"/>
      <c r="V916" s="179"/>
      <c r="W916" s="179"/>
      <c r="X916" s="179"/>
      <c r="Y916" s="179"/>
      <c r="Z916" s="179"/>
    </row>
    <row r="917" spans="1:26" ht="15.75" customHeight="1">
      <c r="A917" s="176"/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79"/>
      <c r="O917" s="179"/>
      <c r="P917" s="179"/>
      <c r="Q917" s="179"/>
      <c r="R917" s="179"/>
      <c r="S917" s="179"/>
      <c r="T917" s="179"/>
      <c r="U917" s="179"/>
      <c r="V917" s="179"/>
      <c r="W917" s="179"/>
      <c r="X917" s="179"/>
      <c r="Y917" s="179"/>
      <c r="Z917" s="179"/>
    </row>
    <row r="918" spans="1:26" ht="15.75" customHeight="1">
      <c r="A918" s="176"/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79"/>
      <c r="O918" s="179"/>
      <c r="P918" s="179"/>
      <c r="Q918" s="179"/>
      <c r="R918" s="179"/>
      <c r="S918" s="179"/>
      <c r="T918" s="179"/>
      <c r="U918" s="179"/>
      <c r="V918" s="179"/>
      <c r="W918" s="179"/>
      <c r="X918" s="179"/>
      <c r="Y918" s="179"/>
      <c r="Z918" s="179"/>
    </row>
    <row r="919" spans="1:26" ht="15.75" customHeight="1">
      <c r="A919" s="176"/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79"/>
      <c r="O919" s="179"/>
      <c r="P919" s="179"/>
      <c r="Q919" s="179"/>
      <c r="R919" s="179"/>
      <c r="S919" s="179"/>
      <c r="T919" s="179"/>
      <c r="U919" s="179"/>
      <c r="V919" s="179"/>
      <c r="W919" s="179"/>
      <c r="X919" s="179"/>
      <c r="Y919" s="179"/>
      <c r="Z919" s="179"/>
    </row>
    <row r="920" spans="1:26" ht="15.75" customHeight="1">
      <c r="A920" s="176"/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79"/>
      <c r="O920" s="179"/>
      <c r="P920" s="179"/>
      <c r="Q920" s="179"/>
      <c r="R920" s="179"/>
      <c r="S920" s="179"/>
      <c r="T920" s="179"/>
      <c r="U920" s="179"/>
      <c r="V920" s="179"/>
      <c r="W920" s="179"/>
      <c r="X920" s="179"/>
      <c r="Y920" s="179"/>
      <c r="Z920" s="179"/>
    </row>
    <row r="921" spans="1:26" ht="15.75" customHeight="1">
      <c r="A921" s="176"/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79"/>
      <c r="O921" s="179"/>
      <c r="P921" s="179"/>
      <c r="Q921" s="179"/>
      <c r="R921" s="179"/>
      <c r="S921" s="179"/>
      <c r="T921" s="179"/>
      <c r="U921" s="179"/>
      <c r="V921" s="179"/>
      <c r="W921" s="179"/>
      <c r="X921" s="179"/>
      <c r="Y921" s="179"/>
      <c r="Z921" s="179"/>
    </row>
    <row r="922" spans="1:26" ht="15.75" customHeight="1">
      <c r="A922" s="176"/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79"/>
      <c r="O922" s="179"/>
      <c r="P922" s="179"/>
      <c r="Q922" s="179"/>
      <c r="R922" s="179"/>
      <c r="S922" s="179"/>
      <c r="T922" s="179"/>
      <c r="U922" s="179"/>
      <c r="V922" s="179"/>
      <c r="W922" s="179"/>
      <c r="X922" s="179"/>
      <c r="Y922" s="179"/>
      <c r="Z922" s="179"/>
    </row>
    <row r="923" spans="1:26" ht="15.75" customHeight="1">
      <c r="A923" s="176"/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79"/>
      <c r="O923" s="179"/>
      <c r="P923" s="179"/>
      <c r="Q923" s="179"/>
      <c r="R923" s="179"/>
      <c r="S923" s="179"/>
      <c r="T923" s="179"/>
      <c r="U923" s="179"/>
      <c r="V923" s="179"/>
      <c r="W923" s="179"/>
      <c r="X923" s="179"/>
      <c r="Y923" s="179"/>
      <c r="Z923" s="179"/>
    </row>
    <row r="924" spans="1:26" ht="15.75" customHeight="1">
      <c r="A924" s="176"/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79"/>
      <c r="O924" s="179"/>
      <c r="P924" s="179"/>
      <c r="Q924" s="179"/>
      <c r="R924" s="179"/>
      <c r="S924" s="179"/>
      <c r="T924" s="179"/>
      <c r="U924" s="179"/>
      <c r="V924" s="179"/>
      <c r="W924" s="179"/>
      <c r="X924" s="179"/>
      <c r="Y924" s="179"/>
      <c r="Z924" s="179"/>
    </row>
    <row r="925" spans="1:26" ht="15.75" customHeight="1">
      <c r="A925" s="176"/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79"/>
      <c r="O925" s="179"/>
      <c r="P925" s="179"/>
      <c r="Q925" s="179"/>
      <c r="R925" s="179"/>
      <c r="S925" s="179"/>
      <c r="T925" s="179"/>
      <c r="U925" s="179"/>
      <c r="V925" s="179"/>
      <c r="W925" s="179"/>
      <c r="X925" s="179"/>
      <c r="Y925" s="179"/>
      <c r="Z925" s="179"/>
    </row>
    <row r="926" spans="1:26" ht="15.75" customHeight="1">
      <c r="A926" s="176"/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79"/>
      <c r="O926" s="179"/>
      <c r="P926" s="179"/>
      <c r="Q926" s="179"/>
      <c r="R926" s="179"/>
      <c r="S926" s="179"/>
      <c r="T926" s="179"/>
      <c r="U926" s="179"/>
      <c r="V926" s="179"/>
      <c r="W926" s="179"/>
      <c r="X926" s="179"/>
      <c r="Y926" s="179"/>
      <c r="Z926" s="179"/>
    </row>
    <row r="927" spans="1:26" ht="15.75" customHeight="1">
      <c r="A927" s="176"/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79"/>
      <c r="O927" s="179"/>
      <c r="P927" s="179"/>
      <c r="Q927" s="179"/>
      <c r="R927" s="179"/>
      <c r="S927" s="179"/>
      <c r="T927" s="179"/>
      <c r="U927" s="179"/>
      <c r="V927" s="179"/>
      <c r="W927" s="179"/>
      <c r="X927" s="179"/>
      <c r="Y927" s="179"/>
      <c r="Z927" s="179"/>
    </row>
    <row r="928" spans="1:26" ht="15.75" customHeight="1">
      <c r="A928" s="176"/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79"/>
      <c r="O928" s="179"/>
      <c r="P928" s="179"/>
      <c r="Q928" s="179"/>
      <c r="R928" s="179"/>
      <c r="S928" s="179"/>
      <c r="T928" s="179"/>
      <c r="U928" s="179"/>
      <c r="V928" s="179"/>
      <c r="W928" s="179"/>
      <c r="X928" s="179"/>
      <c r="Y928" s="179"/>
      <c r="Z928" s="179"/>
    </row>
    <row r="929" spans="1:26" ht="15.75" customHeight="1">
      <c r="A929" s="176"/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79"/>
      <c r="O929" s="179"/>
      <c r="P929" s="179"/>
      <c r="Q929" s="179"/>
      <c r="R929" s="179"/>
      <c r="S929" s="179"/>
      <c r="T929" s="179"/>
      <c r="U929" s="179"/>
      <c r="V929" s="179"/>
      <c r="W929" s="179"/>
      <c r="X929" s="179"/>
      <c r="Y929" s="179"/>
      <c r="Z929" s="179"/>
    </row>
    <row r="930" spans="1:26" ht="15.75" customHeight="1">
      <c r="A930" s="176"/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79"/>
      <c r="O930" s="179"/>
      <c r="P930" s="179"/>
      <c r="Q930" s="179"/>
      <c r="R930" s="179"/>
      <c r="S930" s="179"/>
      <c r="T930" s="179"/>
      <c r="U930" s="179"/>
      <c r="V930" s="179"/>
      <c r="W930" s="179"/>
      <c r="X930" s="179"/>
      <c r="Y930" s="179"/>
      <c r="Z930" s="179"/>
    </row>
    <row r="931" spans="1:26" ht="15.75" customHeight="1">
      <c r="A931" s="176"/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79"/>
      <c r="O931" s="179"/>
      <c r="P931" s="179"/>
      <c r="Q931" s="179"/>
      <c r="R931" s="179"/>
      <c r="S931" s="179"/>
      <c r="T931" s="179"/>
      <c r="U931" s="179"/>
      <c r="V931" s="179"/>
      <c r="W931" s="179"/>
      <c r="X931" s="179"/>
      <c r="Y931" s="179"/>
      <c r="Z931" s="179"/>
    </row>
    <row r="932" spans="1:26" ht="15.75" customHeight="1">
      <c r="A932" s="176"/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79"/>
      <c r="O932" s="179"/>
      <c r="P932" s="179"/>
      <c r="Q932" s="179"/>
      <c r="R932" s="179"/>
      <c r="S932" s="179"/>
      <c r="T932" s="179"/>
      <c r="U932" s="179"/>
      <c r="V932" s="179"/>
      <c r="W932" s="179"/>
      <c r="X932" s="179"/>
      <c r="Y932" s="179"/>
      <c r="Z932" s="179"/>
    </row>
    <row r="933" spans="1:26" ht="15.75" customHeight="1">
      <c r="A933" s="176"/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79"/>
      <c r="O933" s="179"/>
      <c r="P933" s="179"/>
      <c r="Q933" s="179"/>
      <c r="R933" s="179"/>
      <c r="S933" s="179"/>
      <c r="T933" s="179"/>
      <c r="U933" s="179"/>
      <c r="V933" s="179"/>
      <c r="W933" s="179"/>
      <c r="X933" s="179"/>
      <c r="Y933" s="179"/>
      <c r="Z933" s="179"/>
    </row>
    <row r="934" spans="1:26" ht="15.75" customHeight="1">
      <c r="A934" s="176"/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79"/>
      <c r="O934" s="179"/>
      <c r="P934" s="179"/>
      <c r="Q934" s="179"/>
      <c r="R934" s="179"/>
      <c r="S934" s="179"/>
      <c r="T934" s="179"/>
      <c r="U934" s="179"/>
      <c r="V934" s="179"/>
      <c r="W934" s="179"/>
      <c r="X934" s="179"/>
      <c r="Y934" s="179"/>
      <c r="Z934" s="179"/>
    </row>
    <row r="935" spans="1:26" ht="15.75" customHeight="1">
      <c r="A935" s="176"/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79"/>
      <c r="O935" s="179"/>
      <c r="P935" s="179"/>
      <c r="Q935" s="179"/>
      <c r="R935" s="179"/>
      <c r="S935" s="179"/>
      <c r="T935" s="179"/>
      <c r="U935" s="179"/>
      <c r="V935" s="179"/>
      <c r="W935" s="179"/>
      <c r="X935" s="179"/>
      <c r="Y935" s="179"/>
      <c r="Z935" s="179"/>
    </row>
    <row r="936" spans="1:26" ht="15.75" customHeight="1">
      <c r="A936" s="176"/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79"/>
      <c r="O936" s="179"/>
      <c r="P936" s="179"/>
      <c r="Q936" s="179"/>
      <c r="R936" s="179"/>
      <c r="S936" s="179"/>
      <c r="T936" s="179"/>
      <c r="U936" s="179"/>
      <c r="V936" s="179"/>
      <c r="W936" s="179"/>
      <c r="X936" s="179"/>
      <c r="Y936" s="179"/>
      <c r="Z936" s="179"/>
    </row>
    <row r="937" spans="1:26" ht="15.75" customHeight="1">
      <c r="A937" s="176"/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79"/>
      <c r="O937" s="179"/>
      <c r="P937" s="179"/>
      <c r="Q937" s="179"/>
      <c r="R937" s="179"/>
      <c r="S937" s="179"/>
      <c r="T937" s="179"/>
      <c r="U937" s="179"/>
      <c r="V937" s="179"/>
      <c r="W937" s="179"/>
      <c r="X937" s="179"/>
      <c r="Y937" s="179"/>
      <c r="Z937" s="179"/>
    </row>
    <row r="938" spans="1:26" ht="15.75" customHeight="1">
      <c r="A938" s="176"/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79"/>
      <c r="O938" s="179"/>
      <c r="P938" s="179"/>
      <c r="Q938" s="179"/>
      <c r="R938" s="179"/>
      <c r="S938" s="179"/>
      <c r="T938" s="179"/>
      <c r="U938" s="179"/>
      <c r="V938" s="179"/>
      <c r="W938" s="179"/>
      <c r="X938" s="179"/>
      <c r="Y938" s="179"/>
      <c r="Z938" s="179"/>
    </row>
    <row r="939" spans="1:26" ht="15.75" customHeight="1">
      <c r="A939" s="176"/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79"/>
      <c r="O939" s="179"/>
      <c r="P939" s="179"/>
      <c r="Q939" s="179"/>
      <c r="R939" s="179"/>
      <c r="S939" s="179"/>
      <c r="T939" s="179"/>
      <c r="U939" s="179"/>
      <c r="V939" s="179"/>
      <c r="W939" s="179"/>
      <c r="X939" s="179"/>
      <c r="Y939" s="179"/>
      <c r="Z939" s="179"/>
    </row>
    <row r="940" spans="1:26" ht="15.75" customHeight="1">
      <c r="A940" s="176"/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</row>
    <row r="941" spans="1:26" ht="15.75" customHeight="1">
      <c r="A941" s="176"/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</row>
    <row r="942" spans="1:26" ht="15.75" customHeight="1">
      <c r="A942" s="176"/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</row>
    <row r="943" spans="1:26" ht="15.75" customHeight="1">
      <c r="A943" s="176"/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</row>
    <row r="944" spans="1:26" ht="15.75" customHeight="1">
      <c r="A944" s="176"/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</row>
    <row r="945" spans="1:26" ht="15.75" customHeight="1">
      <c r="A945" s="176"/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79"/>
      <c r="O945" s="179"/>
      <c r="P945" s="179"/>
      <c r="Q945" s="179"/>
      <c r="R945" s="179"/>
      <c r="S945" s="179"/>
      <c r="T945" s="179"/>
      <c r="U945" s="179"/>
      <c r="V945" s="179"/>
      <c r="W945" s="179"/>
      <c r="X945" s="179"/>
      <c r="Y945" s="179"/>
      <c r="Z945" s="179"/>
    </row>
    <row r="946" spans="1:26" ht="15.75" customHeight="1">
      <c r="A946" s="176"/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79"/>
      <c r="O946" s="179"/>
      <c r="P946" s="179"/>
      <c r="Q946" s="179"/>
      <c r="R946" s="179"/>
      <c r="S946" s="179"/>
      <c r="T946" s="179"/>
      <c r="U946" s="179"/>
      <c r="V946" s="179"/>
      <c r="W946" s="179"/>
      <c r="X946" s="179"/>
      <c r="Y946" s="179"/>
      <c r="Z946" s="179"/>
    </row>
    <row r="947" spans="1:26" ht="15.75" customHeight="1">
      <c r="A947" s="176"/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79"/>
      <c r="O947" s="179"/>
      <c r="P947" s="179"/>
      <c r="Q947" s="179"/>
      <c r="R947" s="179"/>
      <c r="S947" s="179"/>
      <c r="T947" s="179"/>
      <c r="U947" s="179"/>
      <c r="V947" s="179"/>
      <c r="W947" s="179"/>
      <c r="X947" s="179"/>
      <c r="Y947" s="179"/>
      <c r="Z947" s="179"/>
    </row>
    <row r="948" spans="1:26" ht="15.75" customHeight="1">
      <c r="A948" s="176"/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79"/>
      <c r="O948" s="179"/>
      <c r="P948" s="179"/>
      <c r="Q948" s="179"/>
      <c r="R948" s="179"/>
      <c r="S948" s="179"/>
      <c r="T948" s="179"/>
      <c r="U948" s="179"/>
      <c r="V948" s="179"/>
      <c r="W948" s="179"/>
      <c r="X948" s="179"/>
      <c r="Y948" s="179"/>
      <c r="Z948" s="179"/>
    </row>
    <row r="949" spans="1:26" ht="15.75" customHeight="1">
      <c r="A949" s="176"/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79"/>
      <c r="O949" s="179"/>
      <c r="P949" s="179"/>
      <c r="Q949" s="179"/>
      <c r="R949" s="179"/>
      <c r="S949" s="179"/>
      <c r="T949" s="179"/>
      <c r="U949" s="179"/>
      <c r="V949" s="179"/>
      <c r="W949" s="179"/>
      <c r="X949" s="179"/>
      <c r="Y949" s="179"/>
      <c r="Z949" s="179"/>
    </row>
    <row r="950" spans="1:26" ht="15.75" customHeight="1">
      <c r="A950" s="176"/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79"/>
      <c r="O950" s="179"/>
      <c r="P950" s="179"/>
      <c r="Q950" s="179"/>
      <c r="R950" s="179"/>
      <c r="S950" s="179"/>
      <c r="T950" s="179"/>
      <c r="U950" s="179"/>
      <c r="V950" s="179"/>
      <c r="W950" s="179"/>
      <c r="X950" s="179"/>
      <c r="Y950" s="179"/>
      <c r="Z950" s="179"/>
    </row>
    <row r="951" spans="1:26" ht="15.75" customHeight="1">
      <c r="A951" s="176"/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79"/>
      <c r="O951" s="179"/>
      <c r="P951" s="179"/>
      <c r="Q951" s="179"/>
      <c r="R951" s="179"/>
      <c r="S951" s="179"/>
      <c r="T951" s="179"/>
      <c r="U951" s="179"/>
      <c r="V951" s="179"/>
      <c r="W951" s="179"/>
      <c r="X951" s="179"/>
      <c r="Y951" s="179"/>
      <c r="Z951" s="179"/>
    </row>
    <row r="952" spans="1:26" ht="15.75" customHeight="1">
      <c r="A952" s="176"/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79"/>
      <c r="O952" s="179"/>
      <c r="P952" s="179"/>
      <c r="Q952" s="179"/>
      <c r="R952" s="179"/>
      <c r="S952" s="179"/>
      <c r="T952" s="179"/>
      <c r="U952" s="179"/>
      <c r="V952" s="179"/>
      <c r="W952" s="179"/>
      <c r="X952" s="179"/>
      <c r="Y952" s="179"/>
      <c r="Z952" s="179"/>
    </row>
    <row r="953" spans="1:26" ht="15.75" customHeight="1">
      <c r="A953" s="176"/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79"/>
      <c r="O953" s="179"/>
      <c r="P953" s="179"/>
      <c r="Q953" s="179"/>
      <c r="R953" s="179"/>
      <c r="S953" s="179"/>
      <c r="T953" s="179"/>
      <c r="U953" s="179"/>
      <c r="V953" s="179"/>
      <c r="W953" s="179"/>
      <c r="X953" s="179"/>
      <c r="Y953" s="179"/>
      <c r="Z953" s="179"/>
    </row>
    <row r="954" spans="1:26" ht="15.75" customHeight="1">
      <c r="A954" s="176"/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79"/>
      <c r="O954" s="179"/>
      <c r="P954" s="179"/>
      <c r="Q954" s="179"/>
      <c r="R954" s="179"/>
      <c r="S954" s="179"/>
      <c r="T954" s="179"/>
      <c r="U954" s="179"/>
      <c r="V954" s="179"/>
      <c r="W954" s="179"/>
      <c r="X954" s="179"/>
      <c r="Y954" s="179"/>
      <c r="Z954" s="179"/>
    </row>
    <row r="955" spans="1:26" ht="15.75" customHeight="1">
      <c r="A955" s="176"/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79"/>
      <c r="O955" s="179"/>
      <c r="P955" s="179"/>
      <c r="Q955" s="179"/>
      <c r="R955" s="179"/>
      <c r="S955" s="179"/>
      <c r="T955" s="179"/>
      <c r="U955" s="179"/>
      <c r="V955" s="179"/>
      <c r="W955" s="179"/>
      <c r="X955" s="179"/>
      <c r="Y955" s="179"/>
      <c r="Z955" s="179"/>
    </row>
    <row r="956" spans="1:26" ht="15.75" customHeight="1">
      <c r="A956" s="176"/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79"/>
      <c r="O956" s="179"/>
      <c r="P956" s="179"/>
      <c r="Q956" s="179"/>
      <c r="R956" s="179"/>
      <c r="S956" s="179"/>
      <c r="T956" s="179"/>
      <c r="U956" s="179"/>
      <c r="V956" s="179"/>
      <c r="W956" s="179"/>
      <c r="X956" s="179"/>
      <c r="Y956" s="179"/>
      <c r="Z956" s="179"/>
    </row>
    <row r="957" spans="1:26" ht="15.75" customHeight="1">
      <c r="A957" s="176"/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79"/>
      <c r="O957" s="179"/>
      <c r="P957" s="179"/>
      <c r="Q957" s="179"/>
      <c r="R957" s="179"/>
      <c r="S957" s="179"/>
      <c r="T957" s="179"/>
      <c r="U957" s="179"/>
      <c r="V957" s="179"/>
      <c r="W957" s="179"/>
      <c r="X957" s="179"/>
      <c r="Y957" s="179"/>
      <c r="Z957" s="179"/>
    </row>
    <row r="958" spans="1:26" ht="15.75" customHeight="1">
      <c r="A958" s="176"/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79"/>
      <c r="O958" s="179"/>
      <c r="P958" s="179"/>
      <c r="Q958" s="179"/>
      <c r="R958" s="179"/>
      <c r="S958" s="179"/>
      <c r="T958" s="179"/>
      <c r="U958" s="179"/>
      <c r="V958" s="179"/>
      <c r="W958" s="179"/>
      <c r="X958" s="179"/>
      <c r="Y958" s="179"/>
      <c r="Z958" s="179"/>
    </row>
    <row r="959" spans="1:26" ht="15.75" customHeight="1">
      <c r="A959" s="176"/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79"/>
      <c r="O959" s="179"/>
      <c r="P959" s="179"/>
      <c r="Q959" s="179"/>
      <c r="R959" s="179"/>
      <c r="S959" s="179"/>
      <c r="T959" s="179"/>
      <c r="U959" s="179"/>
      <c r="V959" s="179"/>
      <c r="W959" s="179"/>
      <c r="X959" s="179"/>
      <c r="Y959" s="179"/>
      <c r="Z959" s="179"/>
    </row>
    <row r="960" spans="1:26" ht="15.75" customHeight="1">
      <c r="A960" s="176"/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79"/>
      <c r="O960" s="179"/>
      <c r="P960" s="179"/>
      <c r="Q960" s="179"/>
      <c r="R960" s="179"/>
      <c r="S960" s="179"/>
      <c r="T960" s="179"/>
      <c r="U960" s="179"/>
      <c r="V960" s="179"/>
      <c r="W960" s="179"/>
      <c r="X960" s="179"/>
      <c r="Y960" s="179"/>
      <c r="Z960" s="179"/>
    </row>
    <row r="961" spans="1:26" ht="15.75" customHeight="1">
      <c r="A961" s="176"/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79"/>
      <c r="O961" s="179"/>
      <c r="P961" s="179"/>
      <c r="Q961" s="179"/>
      <c r="R961" s="179"/>
      <c r="S961" s="179"/>
      <c r="T961" s="179"/>
      <c r="U961" s="179"/>
      <c r="V961" s="179"/>
      <c r="W961" s="179"/>
      <c r="X961" s="179"/>
      <c r="Y961" s="179"/>
      <c r="Z961" s="179"/>
    </row>
    <row r="962" spans="1:26" ht="15.75" customHeight="1">
      <c r="A962" s="176"/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79"/>
      <c r="O962" s="179"/>
      <c r="P962" s="179"/>
      <c r="Q962" s="179"/>
      <c r="R962" s="179"/>
      <c r="S962" s="179"/>
      <c r="T962" s="179"/>
      <c r="U962" s="179"/>
      <c r="V962" s="179"/>
      <c r="W962" s="179"/>
      <c r="X962" s="179"/>
      <c r="Y962" s="179"/>
      <c r="Z962" s="179"/>
    </row>
    <row r="963" spans="1:26" ht="15.75" customHeight="1">
      <c r="A963" s="176"/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79"/>
      <c r="O963" s="179"/>
      <c r="P963" s="179"/>
      <c r="Q963" s="179"/>
      <c r="R963" s="179"/>
      <c r="S963" s="179"/>
      <c r="T963" s="179"/>
      <c r="U963" s="179"/>
      <c r="V963" s="179"/>
      <c r="W963" s="179"/>
      <c r="X963" s="179"/>
      <c r="Y963" s="179"/>
      <c r="Z963" s="179"/>
    </row>
    <row r="964" spans="1:26" ht="15.75" customHeight="1">
      <c r="A964" s="176"/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79"/>
      <c r="O964" s="179"/>
      <c r="P964" s="179"/>
      <c r="Q964" s="179"/>
      <c r="R964" s="179"/>
      <c r="S964" s="179"/>
      <c r="T964" s="179"/>
      <c r="U964" s="179"/>
      <c r="V964" s="179"/>
      <c r="W964" s="179"/>
      <c r="X964" s="179"/>
      <c r="Y964" s="179"/>
      <c r="Z964" s="179"/>
    </row>
    <row r="965" spans="1:26" ht="15.75" customHeight="1">
      <c r="A965" s="176"/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79"/>
      <c r="O965" s="179"/>
      <c r="P965" s="179"/>
      <c r="Q965" s="179"/>
      <c r="R965" s="179"/>
      <c r="S965" s="179"/>
      <c r="T965" s="179"/>
      <c r="U965" s="179"/>
      <c r="V965" s="179"/>
      <c r="W965" s="179"/>
      <c r="X965" s="179"/>
      <c r="Y965" s="179"/>
      <c r="Z965" s="179"/>
    </row>
    <row r="966" spans="1:26" ht="15.75" customHeight="1">
      <c r="A966" s="176"/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79"/>
      <c r="O966" s="179"/>
      <c r="P966" s="179"/>
      <c r="Q966" s="179"/>
      <c r="R966" s="179"/>
      <c r="S966" s="179"/>
      <c r="T966" s="179"/>
      <c r="U966" s="179"/>
      <c r="V966" s="179"/>
      <c r="W966" s="179"/>
      <c r="X966" s="179"/>
      <c r="Y966" s="179"/>
      <c r="Z966" s="179"/>
    </row>
    <row r="967" spans="1:26" ht="15.75" customHeight="1">
      <c r="A967" s="176"/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79"/>
      <c r="O967" s="179"/>
      <c r="P967" s="179"/>
      <c r="Q967" s="179"/>
      <c r="R967" s="179"/>
      <c r="S967" s="179"/>
      <c r="T967" s="179"/>
      <c r="U967" s="179"/>
      <c r="V967" s="179"/>
      <c r="W967" s="179"/>
      <c r="X967" s="179"/>
      <c r="Y967" s="179"/>
      <c r="Z967" s="179"/>
    </row>
    <row r="968" spans="1:26" ht="15.75" customHeight="1">
      <c r="A968" s="176"/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79"/>
      <c r="O968" s="179"/>
      <c r="P968" s="179"/>
      <c r="Q968" s="179"/>
      <c r="R968" s="179"/>
      <c r="S968" s="179"/>
      <c r="T968" s="179"/>
      <c r="U968" s="179"/>
      <c r="V968" s="179"/>
      <c r="W968" s="179"/>
      <c r="X968" s="179"/>
      <c r="Y968" s="179"/>
      <c r="Z968" s="179"/>
    </row>
    <row r="969" spans="1:26" ht="15.75" customHeight="1">
      <c r="A969" s="176"/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79"/>
      <c r="O969" s="179"/>
      <c r="P969" s="179"/>
      <c r="Q969" s="179"/>
      <c r="R969" s="179"/>
      <c r="S969" s="179"/>
      <c r="T969" s="179"/>
      <c r="U969" s="179"/>
      <c r="V969" s="179"/>
      <c r="W969" s="179"/>
      <c r="X969" s="179"/>
      <c r="Y969" s="179"/>
      <c r="Z969" s="179"/>
    </row>
    <row r="970" spans="1:26" ht="15.75" customHeight="1">
      <c r="A970" s="176"/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79"/>
      <c r="O970" s="179"/>
      <c r="P970" s="179"/>
      <c r="Q970" s="179"/>
      <c r="R970" s="179"/>
      <c r="S970" s="179"/>
      <c r="T970" s="179"/>
      <c r="U970" s="179"/>
      <c r="V970" s="179"/>
      <c r="W970" s="179"/>
      <c r="X970" s="179"/>
      <c r="Y970" s="179"/>
      <c r="Z970" s="179"/>
    </row>
    <row r="971" spans="1:26" ht="15.75" customHeight="1">
      <c r="A971" s="176"/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79"/>
      <c r="O971" s="179"/>
      <c r="P971" s="179"/>
      <c r="Q971" s="179"/>
      <c r="R971" s="179"/>
      <c r="S971" s="179"/>
      <c r="T971" s="179"/>
      <c r="U971" s="179"/>
      <c r="V971" s="179"/>
      <c r="W971" s="179"/>
      <c r="X971" s="179"/>
      <c r="Y971" s="179"/>
      <c r="Z971" s="179"/>
    </row>
    <row r="972" spans="1:26" ht="15.75" customHeight="1">
      <c r="A972" s="176"/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79"/>
      <c r="O972" s="179"/>
      <c r="P972" s="179"/>
      <c r="Q972" s="179"/>
      <c r="R972" s="179"/>
      <c r="S972" s="179"/>
      <c r="T972" s="179"/>
      <c r="U972" s="179"/>
      <c r="V972" s="179"/>
      <c r="W972" s="179"/>
      <c r="X972" s="179"/>
      <c r="Y972" s="179"/>
      <c r="Z972" s="179"/>
    </row>
    <row r="973" spans="1:26" ht="15.75" customHeight="1">
      <c r="A973" s="176"/>
      <c r="B973" s="128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79"/>
      <c r="O973" s="179"/>
      <c r="P973" s="179"/>
      <c r="Q973" s="179"/>
      <c r="R973" s="179"/>
      <c r="S973" s="179"/>
      <c r="T973" s="179"/>
      <c r="U973" s="179"/>
      <c r="V973" s="179"/>
      <c r="W973" s="179"/>
      <c r="X973" s="179"/>
      <c r="Y973" s="179"/>
      <c r="Z973" s="179"/>
    </row>
    <row r="974" spans="1:26" ht="15.75" customHeight="1">
      <c r="A974" s="176"/>
      <c r="B974" s="128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79"/>
      <c r="O974" s="179"/>
      <c r="P974" s="179"/>
      <c r="Q974" s="179"/>
      <c r="R974" s="179"/>
      <c r="S974" s="179"/>
      <c r="T974" s="179"/>
      <c r="U974" s="179"/>
      <c r="V974" s="179"/>
      <c r="W974" s="179"/>
      <c r="X974" s="179"/>
      <c r="Y974" s="179"/>
      <c r="Z974" s="179"/>
    </row>
    <row r="975" spans="1:26" ht="15.75" customHeight="1">
      <c r="A975" s="176"/>
      <c r="B975" s="128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79"/>
      <c r="O975" s="179"/>
      <c r="P975" s="179"/>
      <c r="Q975" s="179"/>
      <c r="R975" s="179"/>
      <c r="S975" s="179"/>
      <c r="T975" s="179"/>
      <c r="U975" s="179"/>
      <c r="V975" s="179"/>
      <c r="W975" s="179"/>
      <c r="X975" s="179"/>
      <c r="Y975" s="179"/>
      <c r="Z975" s="179"/>
    </row>
    <row r="976" spans="1:26" ht="15.75" customHeight="1">
      <c r="A976" s="176"/>
      <c r="B976" s="128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79"/>
      <c r="O976" s="179"/>
      <c r="P976" s="179"/>
      <c r="Q976" s="179"/>
      <c r="R976" s="179"/>
      <c r="S976" s="179"/>
      <c r="T976" s="179"/>
      <c r="U976" s="179"/>
      <c r="V976" s="179"/>
      <c r="W976" s="179"/>
      <c r="X976" s="179"/>
      <c r="Y976" s="179"/>
      <c r="Z976" s="179"/>
    </row>
    <row r="977" spans="1:26" ht="15.75" customHeight="1">
      <c r="A977" s="176"/>
      <c r="B977" s="128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79"/>
      <c r="O977" s="179"/>
      <c r="P977" s="179"/>
      <c r="Q977" s="179"/>
      <c r="R977" s="179"/>
      <c r="S977" s="179"/>
      <c r="T977" s="179"/>
      <c r="U977" s="179"/>
      <c r="V977" s="179"/>
      <c r="W977" s="179"/>
      <c r="X977" s="179"/>
      <c r="Y977" s="179"/>
      <c r="Z977" s="179"/>
    </row>
    <row r="978" spans="1:26" ht="15.75" customHeight="1">
      <c r="A978" s="176"/>
      <c r="B978" s="128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79"/>
      <c r="O978" s="179"/>
      <c r="P978" s="179"/>
      <c r="Q978" s="179"/>
      <c r="R978" s="179"/>
      <c r="S978" s="179"/>
      <c r="T978" s="179"/>
      <c r="U978" s="179"/>
      <c r="V978" s="179"/>
      <c r="W978" s="179"/>
      <c r="X978" s="179"/>
      <c r="Y978" s="179"/>
      <c r="Z978" s="179"/>
    </row>
    <row r="979" spans="1:26" ht="15.75" customHeight="1">
      <c r="A979" s="176"/>
      <c r="B979" s="128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79"/>
      <c r="O979" s="179"/>
      <c r="P979" s="179"/>
      <c r="Q979" s="179"/>
      <c r="R979" s="179"/>
      <c r="S979" s="179"/>
      <c r="T979" s="179"/>
      <c r="U979" s="179"/>
      <c r="V979" s="179"/>
      <c r="W979" s="179"/>
      <c r="X979" s="179"/>
      <c r="Y979" s="179"/>
      <c r="Z979" s="179"/>
    </row>
    <row r="980" spans="1:26" ht="15.75" customHeight="1">
      <c r="A980" s="176"/>
      <c r="B980" s="128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79"/>
      <c r="O980" s="179"/>
      <c r="P980" s="179"/>
      <c r="Q980" s="179"/>
      <c r="R980" s="179"/>
      <c r="S980" s="179"/>
      <c r="T980" s="179"/>
      <c r="U980" s="179"/>
      <c r="V980" s="179"/>
      <c r="W980" s="179"/>
      <c r="X980" s="179"/>
      <c r="Y980" s="179"/>
      <c r="Z980" s="179"/>
    </row>
    <row r="981" spans="1:26" ht="15.75" customHeight="1">
      <c r="A981" s="176"/>
      <c r="B981" s="128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79"/>
      <c r="O981" s="179"/>
      <c r="P981" s="179"/>
      <c r="Q981" s="179"/>
      <c r="R981" s="179"/>
      <c r="S981" s="179"/>
      <c r="T981" s="179"/>
      <c r="U981" s="179"/>
      <c r="V981" s="179"/>
      <c r="W981" s="179"/>
      <c r="X981" s="179"/>
      <c r="Y981" s="179"/>
      <c r="Z981" s="179"/>
    </row>
    <row r="982" spans="1:26" ht="15.75" customHeight="1">
      <c r="A982" s="176"/>
      <c r="B982" s="128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79"/>
      <c r="O982" s="179"/>
      <c r="P982" s="179"/>
      <c r="Q982" s="179"/>
      <c r="R982" s="179"/>
      <c r="S982" s="179"/>
      <c r="T982" s="179"/>
      <c r="U982" s="179"/>
      <c r="V982" s="179"/>
      <c r="W982" s="179"/>
      <c r="X982" s="179"/>
      <c r="Y982" s="179"/>
      <c r="Z982" s="179"/>
    </row>
    <row r="983" spans="1:26" ht="15.75" customHeight="1">
      <c r="A983" s="176"/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79"/>
      <c r="O983" s="179"/>
      <c r="P983" s="179"/>
      <c r="Q983" s="179"/>
      <c r="R983" s="179"/>
      <c r="S983" s="179"/>
      <c r="T983" s="179"/>
      <c r="U983" s="179"/>
      <c r="V983" s="179"/>
      <c r="W983" s="179"/>
      <c r="X983" s="179"/>
      <c r="Y983" s="179"/>
      <c r="Z983" s="179"/>
    </row>
    <row r="984" spans="1:26" ht="15.75" customHeight="1">
      <c r="A984" s="176"/>
      <c r="B984" s="128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79"/>
      <c r="O984" s="179"/>
      <c r="P984" s="179"/>
      <c r="Q984" s="179"/>
      <c r="R984" s="179"/>
      <c r="S984" s="179"/>
      <c r="T984" s="179"/>
      <c r="U984" s="179"/>
      <c r="V984" s="179"/>
      <c r="W984" s="179"/>
      <c r="X984" s="179"/>
      <c r="Y984" s="179"/>
      <c r="Z984" s="179"/>
    </row>
    <row r="985" spans="1:26" ht="15.75" customHeight="1">
      <c r="A985" s="176"/>
      <c r="B985" s="128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</row>
    <row r="986" spans="1:26" ht="15.75" customHeight="1">
      <c r="A986" s="176"/>
      <c r="B986" s="128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</row>
    <row r="987" spans="1:26" ht="15.75" customHeight="1">
      <c r="A987" s="176"/>
      <c r="B987" s="128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</row>
    <row r="988" spans="1:26" ht="15.75" customHeight="1">
      <c r="A988" s="176"/>
      <c r="B988" s="128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</row>
    <row r="989" spans="1:26" ht="15.75" customHeight="1">
      <c r="A989" s="176"/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</row>
    <row r="990" spans="1:26" ht="15.75" customHeight="1">
      <c r="A990" s="176"/>
      <c r="B990" s="128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79"/>
      <c r="O990" s="179"/>
      <c r="P990" s="179"/>
      <c r="Q990" s="179"/>
      <c r="R990" s="179"/>
      <c r="S990" s="179"/>
      <c r="T990" s="179"/>
      <c r="U990" s="179"/>
      <c r="V990" s="179"/>
      <c r="W990" s="179"/>
      <c r="X990" s="179"/>
      <c r="Y990" s="179"/>
      <c r="Z990" s="179"/>
    </row>
    <row r="991" spans="1:26" ht="15.75" customHeight="1">
      <c r="A991" s="176"/>
      <c r="B991" s="128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79"/>
      <c r="O991" s="179"/>
      <c r="P991" s="179"/>
      <c r="Q991" s="179"/>
      <c r="R991" s="179"/>
      <c r="S991" s="179"/>
      <c r="T991" s="179"/>
      <c r="U991" s="179"/>
      <c r="V991" s="179"/>
      <c r="W991" s="179"/>
      <c r="X991" s="179"/>
      <c r="Y991" s="179"/>
      <c r="Z991" s="179"/>
    </row>
    <row r="992" spans="1:26" ht="15.75" customHeight="1">
      <c r="A992" s="176"/>
      <c r="B992" s="128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79"/>
      <c r="O992" s="179"/>
      <c r="P992" s="179"/>
      <c r="Q992" s="179"/>
      <c r="R992" s="179"/>
      <c r="S992" s="179"/>
      <c r="T992" s="179"/>
      <c r="U992" s="179"/>
      <c r="V992" s="179"/>
      <c r="W992" s="179"/>
      <c r="X992" s="179"/>
      <c r="Y992" s="179"/>
      <c r="Z992" s="179"/>
    </row>
    <row r="993" spans="1:26" ht="15.75" customHeight="1">
      <c r="A993" s="176"/>
      <c r="B993" s="128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79"/>
      <c r="O993" s="179"/>
      <c r="P993" s="179"/>
      <c r="Q993" s="179"/>
      <c r="R993" s="179"/>
      <c r="S993" s="179"/>
      <c r="T993" s="179"/>
      <c r="U993" s="179"/>
      <c r="V993" s="179"/>
      <c r="W993" s="179"/>
      <c r="X993" s="179"/>
      <c r="Y993" s="179"/>
      <c r="Z993" s="179"/>
    </row>
    <row r="994" spans="1:26" ht="15.75" customHeight="1">
      <c r="A994" s="176"/>
      <c r="B994" s="128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79"/>
      <c r="O994" s="179"/>
      <c r="P994" s="179"/>
      <c r="Q994" s="179"/>
      <c r="R994" s="179"/>
      <c r="S994" s="179"/>
      <c r="T994" s="179"/>
      <c r="U994" s="179"/>
      <c r="V994" s="179"/>
      <c r="W994" s="179"/>
      <c r="X994" s="179"/>
      <c r="Y994" s="179"/>
      <c r="Z994" s="179"/>
    </row>
    <row r="995" spans="1:26" ht="15.75" customHeight="1">
      <c r="A995" s="176"/>
      <c r="B995" s="128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79"/>
      <c r="O995" s="179"/>
      <c r="P995" s="179"/>
      <c r="Q995" s="179"/>
      <c r="R995" s="179"/>
      <c r="S995" s="179"/>
      <c r="T995" s="179"/>
      <c r="U995" s="179"/>
      <c r="V995" s="179"/>
      <c r="W995" s="179"/>
      <c r="X995" s="179"/>
      <c r="Y995" s="179"/>
      <c r="Z995" s="179"/>
    </row>
    <row r="996" spans="1:26" ht="15.75" customHeight="1">
      <c r="A996" s="176"/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79"/>
      <c r="O996" s="179"/>
      <c r="P996" s="179"/>
      <c r="Q996" s="179"/>
      <c r="R996" s="179"/>
      <c r="S996" s="179"/>
      <c r="T996" s="179"/>
      <c r="U996" s="179"/>
      <c r="V996" s="179"/>
      <c r="W996" s="179"/>
      <c r="X996" s="179"/>
      <c r="Y996" s="179"/>
      <c r="Z996" s="179"/>
    </row>
    <row r="997" spans="1:26" ht="15.75" customHeight="1">
      <c r="A997" s="176"/>
      <c r="B997" s="128"/>
      <c r="C997" s="128"/>
      <c r="D997" s="128"/>
      <c r="E997" s="128"/>
      <c r="F997" s="128"/>
      <c r="G997" s="128"/>
      <c r="H997" s="128"/>
      <c r="I997" s="128"/>
      <c r="J997" s="128"/>
      <c r="K997" s="128"/>
      <c r="L997" s="128"/>
      <c r="M997" s="128"/>
      <c r="N997" s="179"/>
      <c r="O997" s="179"/>
      <c r="P997" s="179"/>
      <c r="Q997" s="179"/>
      <c r="R997" s="179"/>
      <c r="S997" s="179"/>
      <c r="T997" s="179"/>
      <c r="U997" s="179"/>
      <c r="V997" s="179"/>
      <c r="W997" s="179"/>
      <c r="X997" s="179"/>
      <c r="Y997" s="179"/>
      <c r="Z997" s="179"/>
    </row>
    <row r="998" spans="1:26" ht="15.75" customHeight="1">
      <c r="A998" s="176"/>
      <c r="B998" s="128"/>
      <c r="C998" s="128"/>
      <c r="D998" s="128"/>
      <c r="E998" s="128"/>
      <c r="F998" s="128"/>
      <c r="G998" s="128"/>
      <c r="H998" s="128"/>
      <c r="I998" s="128"/>
      <c r="J998" s="128"/>
      <c r="K998" s="128"/>
      <c r="L998" s="128"/>
      <c r="M998" s="128"/>
      <c r="N998" s="179"/>
      <c r="O998" s="179"/>
      <c r="P998" s="179"/>
      <c r="Q998" s="179"/>
      <c r="R998" s="179"/>
      <c r="S998" s="179"/>
      <c r="T998" s="179"/>
      <c r="U998" s="179"/>
      <c r="V998" s="179"/>
      <c r="W998" s="179"/>
      <c r="X998" s="179"/>
      <c r="Y998" s="179"/>
      <c r="Z998" s="179"/>
    </row>
    <row r="999" spans="1:26" ht="15.75" customHeight="1">
      <c r="A999" s="176"/>
      <c r="B999" s="128"/>
      <c r="C999" s="128"/>
      <c r="D999" s="128"/>
      <c r="E999" s="128"/>
      <c r="F999" s="128"/>
      <c r="G999" s="128"/>
      <c r="H999" s="128"/>
      <c r="I999" s="128"/>
      <c r="J999" s="128"/>
      <c r="K999" s="128"/>
      <c r="L999" s="128"/>
      <c r="M999" s="128"/>
      <c r="N999" s="179"/>
      <c r="O999" s="179"/>
      <c r="P999" s="179"/>
      <c r="Q999" s="179"/>
      <c r="R999" s="179"/>
      <c r="S999" s="179"/>
      <c r="T999" s="179"/>
      <c r="U999" s="179"/>
      <c r="V999" s="179"/>
      <c r="W999" s="179"/>
      <c r="X999" s="179"/>
      <c r="Y999" s="179"/>
      <c r="Z999" s="179"/>
    </row>
    <row r="1000" spans="1:26" ht="15.75" customHeight="1">
      <c r="A1000" s="176"/>
      <c r="B1000" s="128"/>
      <c r="C1000" s="128"/>
      <c r="D1000" s="128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79"/>
      <c r="O1000" s="179"/>
      <c r="P1000" s="179"/>
      <c r="Q1000" s="179"/>
      <c r="R1000" s="179"/>
      <c r="S1000" s="179"/>
      <c r="T1000" s="179"/>
      <c r="U1000" s="179"/>
      <c r="V1000" s="179"/>
      <c r="W1000" s="179"/>
      <c r="X1000" s="179"/>
      <c r="Y1000" s="179"/>
      <c r="Z1000" s="179"/>
    </row>
  </sheetData>
  <mergeCells count="19">
    <mergeCell ref="A2:J2"/>
    <mergeCell ref="K2:M2"/>
    <mergeCell ref="A3:A4"/>
    <mergeCell ref="A29:J29"/>
    <mergeCell ref="K29:M29"/>
    <mergeCell ref="A30:A31"/>
    <mergeCell ref="A55:I55"/>
    <mergeCell ref="A110:J110"/>
    <mergeCell ref="A111:A112"/>
    <mergeCell ref="A137:J137"/>
    <mergeCell ref="K137:M137"/>
    <mergeCell ref="A138:A139"/>
    <mergeCell ref="A56:J56"/>
    <mergeCell ref="K56:M56"/>
    <mergeCell ref="A57:A58"/>
    <mergeCell ref="A83:J83"/>
    <mergeCell ref="K83:M83"/>
    <mergeCell ref="A84:A85"/>
    <mergeCell ref="K110:M110"/>
  </mergeCells>
  <pageMargins left="0.19" right="0.16" top="1.0629921259842521" bottom="0.54" header="0" footer="0"/>
  <pageSetup paperSize="9" orientation="landscape"/>
  <headerFooter>
    <oddHeader>&amp;C&amp;A</oddHeader>
    <oddFooter>&amp;CPage &amp;P</oddFooter>
  </headerFooter>
  <rowBreaks count="5" manualBreakCount="5">
    <brk id="80" man="1"/>
    <brk id="53" man="1"/>
    <brk id="135" man="1"/>
    <brk id="108" man="1"/>
    <brk id="2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E935"/>
  <sheetViews>
    <sheetView workbookViewId="0">
      <selection activeCell="D18" sqref="D18"/>
    </sheetView>
  </sheetViews>
  <sheetFormatPr defaultColWidth="12.5703125" defaultRowHeight="15" customHeight="1"/>
  <cols>
    <col min="1" max="1" width="6" customWidth="1"/>
    <col min="2" max="2" width="16.85546875" customWidth="1"/>
    <col min="3" max="3" width="13.7109375" customWidth="1"/>
    <col min="4" max="4" width="12" customWidth="1"/>
    <col min="5" max="5" width="8.85546875" customWidth="1"/>
    <col min="6" max="6" width="12" customWidth="1"/>
    <col min="7" max="7" width="11.7109375" customWidth="1"/>
    <col min="8" max="8" width="12" customWidth="1"/>
    <col min="9" max="9" width="8.85546875" customWidth="1"/>
    <col min="10" max="10" width="12" customWidth="1"/>
    <col min="11" max="11" width="11" customWidth="1"/>
    <col min="12" max="31" width="14.140625" customWidth="1"/>
  </cols>
  <sheetData>
    <row r="1" spans="1:31" ht="15" customHeight="1">
      <c r="A1" s="743" t="s">
        <v>79</v>
      </c>
      <c r="B1" s="705"/>
      <c r="C1" s="705"/>
      <c r="D1" s="705"/>
      <c r="E1" s="705"/>
      <c r="F1" s="705"/>
      <c r="G1" s="705"/>
      <c r="H1" s="705"/>
      <c r="I1" s="705"/>
      <c r="J1" s="705"/>
      <c r="K1" s="706"/>
      <c r="L1" s="254"/>
      <c r="M1" s="254"/>
      <c r="N1" s="254"/>
      <c r="O1" s="255"/>
      <c r="P1" s="256"/>
      <c r="Q1" s="257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</row>
    <row r="2" spans="1:31" ht="22.5" customHeight="1">
      <c r="A2" s="258"/>
      <c r="B2" s="259"/>
      <c r="C2" s="259"/>
      <c r="D2" s="259"/>
      <c r="E2" s="259"/>
      <c r="F2" s="259"/>
      <c r="G2" s="260"/>
      <c r="H2" s="260"/>
      <c r="I2" s="743" t="s">
        <v>141</v>
      </c>
      <c r="J2" s="706"/>
      <c r="K2" s="260"/>
      <c r="L2" s="255"/>
      <c r="M2" s="255"/>
      <c r="N2" s="255"/>
      <c r="O2" s="255"/>
      <c r="P2" s="256"/>
      <c r="Q2" s="261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</row>
    <row r="3" spans="1:31" ht="31.5" customHeight="1">
      <c r="A3" s="744" t="str">
        <f ca="1">IFERROR(__xludf.DUMMYFUNCTION("IMPORTRANGE(""https://docs.google.com/spreadsheets/d/1bFF2AAe0_wVPJbVjg8gUHJwa-F5lskMkVy0ky9agKbg/edit#gid=683598304"",""'11'!A3:K3"")"),"Recovery of ASD as at the end of MAY-2023 of  RAPDRP Area            (Amt in Lakhs)")</f>
        <v>Recovery of ASD as at the end of MAY-2023 of  RAPDRP Area            (Amt in Lakhs)</v>
      </c>
      <c r="B3" s="745"/>
      <c r="C3" s="745"/>
      <c r="D3" s="745"/>
      <c r="E3" s="745"/>
      <c r="F3" s="745"/>
      <c r="G3" s="745"/>
      <c r="H3" s="745"/>
      <c r="I3" s="745"/>
      <c r="J3" s="745"/>
      <c r="K3" s="746"/>
      <c r="L3" s="255"/>
      <c r="M3" s="255"/>
      <c r="N3" s="255"/>
      <c r="O3" s="255"/>
      <c r="P3" s="256"/>
      <c r="Q3" s="261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</row>
    <row r="4" spans="1:31" ht="29.25" customHeight="1">
      <c r="A4" s="748" t="s">
        <v>142</v>
      </c>
      <c r="B4" s="747" t="s">
        <v>105</v>
      </c>
      <c r="C4" s="747"/>
      <c r="D4" s="742" t="s">
        <v>2020</v>
      </c>
      <c r="E4" s="695"/>
      <c r="F4" s="742" t="str">
        <f>+F14</f>
        <v>Collection as at the end of May Month</v>
      </c>
      <c r="G4" s="695"/>
      <c r="H4" s="742" t="str">
        <f>+H14</f>
        <v>Collection During June month</v>
      </c>
      <c r="I4" s="695"/>
      <c r="J4" s="742" t="s">
        <v>143</v>
      </c>
      <c r="K4" s="695"/>
      <c r="L4" s="262"/>
      <c r="M4" s="262"/>
      <c r="N4" s="262"/>
      <c r="O4" s="262"/>
      <c r="P4" s="263"/>
      <c r="Q4" s="264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</row>
    <row r="5" spans="1:31" ht="19.5" customHeight="1">
      <c r="A5" s="702"/>
      <c r="B5" s="702"/>
      <c r="C5" s="702"/>
      <c r="D5" s="679"/>
      <c r="E5" s="687"/>
      <c r="F5" s="679"/>
      <c r="G5" s="687"/>
      <c r="H5" s="679"/>
      <c r="I5" s="687"/>
      <c r="J5" s="679"/>
      <c r="K5" s="687"/>
      <c r="L5" s="262"/>
      <c r="M5" s="262"/>
      <c r="N5" s="262"/>
      <c r="O5" s="262"/>
      <c r="P5" s="263"/>
      <c r="Q5" s="264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</row>
    <row r="6" spans="1:31" ht="18" customHeight="1">
      <c r="A6" s="689"/>
      <c r="B6" s="689"/>
      <c r="C6" s="689"/>
      <c r="D6" s="265" t="s">
        <v>139</v>
      </c>
      <c r="E6" s="266" t="s">
        <v>113</v>
      </c>
      <c r="F6" s="265" t="s">
        <v>139</v>
      </c>
      <c r="G6" s="266" t="s">
        <v>113</v>
      </c>
      <c r="H6" s="265" t="s">
        <v>139</v>
      </c>
      <c r="I6" s="266" t="s">
        <v>113</v>
      </c>
      <c r="J6" s="265" t="s">
        <v>139</v>
      </c>
      <c r="K6" s="266" t="s">
        <v>113</v>
      </c>
      <c r="L6" s="262"/>
      <c r="M6" s="262"/>
      <c r="N6" s="262"/>
      <c r="O6" s="262"/>
      <c r="P6" s="263"/>
      <c r="Q6" s="264"/>
      <c r="R6" s="267"/>
      <c r="S6" s="267"/>
      <c r="T6" s="267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</row>
    <row r="7" spans="1:31" ht="17.25" customHeight="1">
      <c r="A7" s="654">
        <v>1</v>
      </c>
      <c r="B7" s="653" t="s">
        <v>106</v>
      </c>
      <c r="C7" s="211"/>
      <c r="D7" s="277"/>
      <c r="E7" s="278"/>
      <c r="F7" s="277"/>
      <c r="G7" s="278"/>
      <c r="H7" s="277"/>
      <c r="I7" s="278"/>
      <c r="J7" s="279">
        <f t="shared" ref="J7:K7" si="0">D7-F7-H7</f>
        <v>0</v>
      </c>
      <c r="K7" s="280">
        <f t="shared" si="0"/>
        <v>0</v>
      </c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1"/>
      <c r="W7" s="231"/>
      <c r="X7" s="231"/>
      <c r="Y7" s="231"/>
      <c r="Z7" s="231"/>
      <c r="AA7" s="231"/>
      <c r="AB7" s="231"/>
      <c r="AC7" s="231"/>
      <c r="AD7" s="231"/>
      <c r="AE7" s="231"/>
    </row>
    <row r="8" spans="1:31" ht="17.25" customHeight="1">
      <c r="A8" s="654">
        <v>2</v>
      </c>
      <c r="B8" s="653" t="s">
        <v>107</v>
      </c>
      <c r="C8" s="211"/>
      <c r="D8" s="277"/>
      <c r="E8" s="278"/>
      <c r="F8" s="277"/>
      <c r="G8" s="278"/>
      <c r="H8" s="277"/>
      <c r="I8" s="278"/>
      <c r="J8" s="279">
        <f t="shared" ref="J8:K8" si="1">D8-F8-H8</f>
        <v>0</v>
      </c>
      <c r="K8" s="280">
        <f t="shared" si="1"/>
        <v>0</v>
      </c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1"/>
      <c r="W8" s="231"/>
      <c r="X8" s="231"/>
      <c r="Y8" s="231"/>
      <c r="Z8" s="231"/>
      <c r="AA8" s="231"/>
      <c r="AB8" s="231"/>
      <c r="AC8" s="231"/>
      <c r="AD8" s="231"/>
      <c r="AE8" s="231"/>
    </row>
    <row r="9" spans="1:31" ht="17.25" customHeight="1">
      <c r="A9" s="241">
        <v>3</v>
      </c>
      <c r="B9" s="653" t="s">
        <v>108</v>
      </c>
      <c r="C9" s="211"/>
      <c r="D9" s="277"/>
      <c r="E9" s="278"/>
      <c r="F9" s="277"/>
      <c r="G9" s="278"/>
      <c r="H9" s="277"/>
      <c r="I9" s="278"/>
      <c r="J9" s="279">
        <f t="shared" ref="J9:K9" si="2">D9-F9-H9</f>
        <v>0</v>
      </c>
      <c r="K9" s="280">
        <f t="shared" si="2"/>
        <v>0</v>
      </c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1"/>
      <c r="W9" s="231"/>
      <c r="X9" s="231"/>
      <c r="Y9" s="231"/>
      <c r="Z9" s="231"/>
      <c r="AA9" s="231"/>
      <c r="AB9" s="231"/>
      <c r="AC9" s="231"/>
      <c r="AD9" s="231"/>
      <c r="AE9" s="231"/>
    </row>
    <row r="10" spans="1:31" ht="24" customHeight="1">
      <c r="A10" s="754" t="s">
        <v>109</v>
      </c>
      <c r="B10" s="695"/>
      <c r="C10" s="224"/>
      <c r="D10" s="243">
        <f t="shared" ref="D10:K10" si="3">D7+D8+D9</f>
        <v>0</v>
      </c>
      <c r="E10" s="244">
        <f t="shared" si="3"/>
        <v>0</v>
      </c>
      <c r="F10" s="243">
        <f t="shared" si="3"/>
        <v>0</v>
      </c>
      <c r="G10" s="244">
        <f t="shared" si="3"/>
        <v>0</v>
      </c>
      <c r="H10" s="243">
        <f t="shared" si="3"/>
        <v>0</v>
      </c>
      <c r="I10" s="244">
        <f t="shared" si="3"/>
        <v>0</v>
      </c>
      <c r="J10" s="243">
        <f t="shared" si="3"/>
        <v>0</v>
      </c>
      <c r="K10" s="244">
        <f t="shared" si="3"/>
        <v>0</v>
      </c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</row>
    <row r="11" spans="1:31" ht="15.75" customHeight="1">
      <c r="A11" s="240"/>
      <c r="B11" s="220"/>
      <c r="C11" s="249"/>
      <c r="D11" s="249"/>
      <c r="E11" s="249"/>
      <c r="F11" s="249"/>
      <c r="G11" s="202"/>
      <c r="H11" s="202"/>
      <c r="I11" s="202"/>
      <c r="J11" s="202"/>
      <c r="K11" s="202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</row>
    <row r="12" spans="1:31" ht="20.25" customHeight="1">
      <c r="A12" s="240"/>
      <c r="B12" s="220"/>
      <c r="C12" s="245"/>
      <c r="D12" s="250"/>
      <c r="E12" s="250"/>
      <c r="F12" s="250"/>
      <c r="G12" s="202"/>
      <c r="H12" s="202"/>
      <c r="I12" s="202"/>
      <c r="J12" s="743" t="s">
        <v>144</v>
      </c>
      <c r="K12" s="706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</row>
    <row r="13" spans="1:31" ht="24.75" customHeight="1">
      <c r="A13" s="744" t="str">
        <f ca="1">IFERROR(__xludf.DUMMYFUNCTION("IMPORTRANGE(""https://docs.google.com/spreadsheets/d/1bFF2AAe0_wVPJbVjg8gUHJwa-F5lskMkVy0ky9agKbg/edit#gid=683598304"",""'11'!A66:K66"")"),"                                     Recovery of ASD as at the end of MAY-2023 of  Non-RAPDRP Area     (Amt in Lakhs)")</f>
        <v xml:space="preserve">                                     Recovery of ASD as at the end of MAY-2023 of  Non-RAPDRP Area     (Amt in Lakhs)</v>
      </c>
      <c r="B13" s="745"/>
      <c r="C13" s="745"/>
      <c r="D13" s="745"/>
      <c r="E13" s="745"/>
      <c r="F13" s="745"/>
      <c r="G13" s="745"/>
      <c r="H13" s="745"/>
      <c r="I13" s="745"/>
      <c r="J13" s="745"/>
      <c r="K13" s="746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</row>
    <row r="14" spans="1:31" ht="26.25" customHeight="1">
      <c r="A14" s="747" t="s">
        <v>5</v>
      </c>
      <c r="B14" s="747" t="s">
        <v>2023</v>
      </c>
      <c r="C14" s="747"/>
      <c r="D14" s="742" t="str">
        <f>+D4</f>
        <v>Demand during the year FY-23-24</v>
      </c>
      <c r="E14" s="695"/>
      <c r="F14" s="742" t="s">
        <v>2021</v>
      </c>
      <c r="G14" s="695"/>
      <c r="H14" s="742" t="s">
        <v>2022</v>
      </c>
      <c r="I14" s="695"/>
      <c r="J14" s="742" t="s">
        <v>143</v>
      </c>
      <c r="K14" s="695"/>
      <c r="L14" s="262"/>
      <c r="M14" s="262"/>
      <c r="N14" s="262"/>
      <c r="O14" s="262"/>
      <c r="P14" s="263"/>
      <c r="Q14" s="264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</row>
    <row r="15" spans="1:31" ht="24" customHeight="1">
      <c r="A15" s="702"/>
      <c r="B15" s="702"/>
      <c r="C15" s="702"/>
      <c r="D15" s="679"/>
      <c r="E15" s="687"/>
      <c r="F15" s="679"/>
      <c r="G15" s="687"/>
      <c r="H15" s="679"/>
      <c r="I15" s="687"/>
      <c r="J15" s="679"/>
      <c r="K15" s="687"/>
      <c r="L15" s="262"/>
      <c r="M15" s="262"/>
      <c r="N15" s="262"/>
      <c r="O15" s="262"/>
      <c r="P15" s="263"/>
      <c r="Q15" s="264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  <c r="AD15" s="262"/>
      <c r="AE15" s="262"/>
    </row>
    <row r="16" spans="1:31" ht="18" customHeight="1">
      <c r="A16" s="689"/>
      <c r="B16" s="689"/>
      <c r="C16" s="689"/>
      <c r="D16" s="265" t="s">
        <v>139</v>
      </c>
      <c r="E16" s="266" t="s">
        <v>113</v>
      </c>
      <c r="F16" s="265" t="s">
        <v>139</v>
      </c>
      <c r="G16" s="266" t="s">
        <v>113</v>
      </c>
      <c r="H16" s="265" t="s">
        <v>139</v>
      </c>
      <c r="I16" s="266" t="s">
        <v>113</v>
      </c>
      <c r="J16" s="265" t="s">
        <v>139</v>
      </c>
      <c r="K16" s="266" t="s">
        <v>113</v>
      </c>
      <c r="L16" s="262"/>
      <c r="M16" s="262"/>
      <c r="N16" s="262"/>
      <c r="O16" s="262"/>
      <c r="P16" s="263"/>
      <c r="Q16" s="264"/>
      <c r="R16" s="267"/>
      <c r="S16" s="267"/>
      <c r="T16" s="267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</row>
    <row r="17" spans="1:31" ht="17.25" hidden="1" customHeight="1">
      <c r="A17" s="756">
        <v>1</v>
      </c>
      <c r="B17" s="756" t="s">
        <v>122</v>
      </c>
      <c r="C17" s="211" t="e">
        <f>#REF!</f>
        <v>#REF!</v>
      </c>
      <c r="D17" s="268"/>
      <c r="E17" s="269"/>
      <c r="F17" s="268"/>
      <c r="G17" s="269"/>
      <c r="H17" s="268"/>
      <c r="I17" s="269"/>
      <c r="J17" s="252">
        <f t="shared" ref="J17:K17" si="4">D17</f>
        <v>0</v>
      </c>
      <c r="K17" s="270">
        <f t="shared" si="4"/>
        <v>0</v>
      </c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</row>
    <row r="18" spans="1:31" ht="17.25" hidden="1" customHeight="1">
      <c r="A18" s="702"/>
      <c r="B18" s="702"/>
      <c r="C18" s="211" t="e">
        <f>#REF!</f>
        <v>#REF!</v>
      </c>
      <c r="D18" s="268"/>
      <c r="E18" s="269"/>
      <c r="F18" s="268"/>
      <c r="G18" s="269"/>
      <c r="H18" s="268"/>
      <c r="I18" s="269"/>
      <c r="J18" s="252">
        <f t="shared" ref="J18:K18" si="5">D17-F18-H18</f>
        <v>0</v>
      </c>
      <c r="K18" s="270">
        <f t="shared" si="5"/>
        <v>0</v>
      </c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</row>
    <row r="19" spans="1:31" ht="17.25" hidden="1" customHeight="1">
      <c r="A19" s="689"/>
      <c r="B19" s="689"/>
      <c r="C19" s="211" t="e">
        <f>#REF!</f>
        <v>#REF!</v>
      </c>
      <c r="D19" s="268"/>
      <c r="E19" s="269"/>
      <c r="F19" s="268"/>
      <c r="G19" s="269"/>
      <c r="H19" s="268"/>
      <c r="I19" s="269"/>
      <c r="J19" s="252">
        <f t="shared" ref="J19:K19" si="6">D17-F19-H19</f>
        <v>0</v>
      </c>
      <c r="K19" s="270">
        <f t="shared" si="6"/>
        <v>0</v>
      </c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</row>
    <row r="20" spans="1:31" ht="17.25" hidden="1" customHeight="1">
      <c r="A20" s="756">
        <v>2</v>
      </c>
      <c r="B20" s="756" t="s">
        <v>123</v>
      </c>
      <c r="C20" s="211" t="e">
        <f>#REF!</f>
        <v>#REF!</v>
      </c>
      <c r="D20" s="268"/>
      <c r="E20" s="269"/>
      <c r="F20" s="268"/>
      <c r="G20" s="269"/>
      <c r="H20" s="268"/>
      <c r="I20" s="269"/>
      <c r="J20" s="252">
        <f t="shared" ref="J20:K20" si="7">D18-F20-H20</f>
        <v>0</v>
      </c>
      <c r="K20" s="270">
        <f t="shared" si="7"/>
        <v>0</v>
      </c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</row>
    <row r="21" spans="1:31" ht="17.25" hidden="1" customHeight="1">
      <c r="A21" s="702"/>
      <c r="B21" s="702"/>
      <c r="C21" s="211" t="e">
        <f>#REF!</f>
        <v>#REF!</v>
      </c>
      <c r="D21" s="268"/>
      <c r="E21" s="269"/>
      <c r="F21" s="268"/>
      <c r="G21" s="269"/>
      <c r="H21" s="268"/>
      <c r="I21" s="269"/>
      <c r="J21" s="252">
        <f t="shared" ref="J21:K21" si="8">D19-F21-H21</f>
        <v>0</v>
      </c>
      <c r="K21" s="270">
        <f t="shared" si="8"/>
        <v>0</v>
      </c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</row>
    <row r="22" spans="1:31" ht="17.25" hidden="1" customHeight="1">
      <c r="A22" s="689"/>
      <c r="B22" s="689"/>
      <c r="C22" s="211" t="e">
        <f>#REF!</f>
        <v>#REF!</v>
      </c>
      <c r="D22" s="268"/>
      <c r="E22" s="269"/>
      <c r="F22" s="268"/>
      <c r="G22" s="269"/>
      <c r="H22" s="268"/>
      <c r="I22" s="269"/>
      <c r="J22" s="252">
        <f t="shared" ref="J22:K22" si="9">D20-F22-H22</f>
        <v>0</v>
      </c>
      <c r="K22" s="270">
        <f t="shared" si="9"/>
        <v>0</v>
      </c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</row>
    <row r="23" spans="1:31" ht="17.25" hidden="1" customHeight="1">
      <c r="A23" s="756">
        <v>3</v>
      </c>
      <c r="B23" s="756" t="s">
        <v>124</v>
      </c>
      <c r="C23" s="211" t="e">
        <f>#REF!</f>
        <v>#REF!</v>
      </c>
      <c r="D23" s="268"/>
      <c r="E23" s="269"/>
      <c r="F23" s="268"/>
      <c r="G23" s="269"/>
      <c r="H23" s="268"/>
      <c r="I23" s="269"/>
      <c r="J23" s="252">
        <f t="shared" ref="J23:K23" si="10">D21-F23-H23</f>
        <v>0</v>
      </c>
      <c r="K23" s="270">
        <f t="shared" si="10"/>
        <v>0</v>
      </c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</row>
    <row r="24" spans="1:31" ht="17.25" hidden="1" customHeight="1">
      <c r="A24" s="702"/>
      <c r="B24" s="702"/>
      <c r="C24" s="211" t="e">
        <f>#REF!</f>
        <v>#REF!</v>
      </c>
      <c r="D24" s="268"/>
      <c r="E24" s="269"/>
      <c r="F24" s="268"/>
      <c r="G24" s="269"/>
      <c r="H24" s="268"/>
      <c r="I24" s="269"/>
      <c r="J24" s="252">
        <f t="shared" ref="J24:K24" si="11">D22-F24-H24</f>
        <v>0</v>
      </c>
      <c r="K24" s="270">
        <f t="shared" si="11"/>
        <v>0</v>
      </c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</row>
    <row r="25" spans="1:31" ht="17.25" hidden="1" customHeight="1">
      <c r="A25" s="689"/>
      <c r="B25" s="689"/>
      <c r="C25" s="211" t="e">
        <f>#REF!</f>
        <v>#REF!</v>
      </c>
      <c r="D25" s="268"/>
      <c r="E25" s="269"/>
      <c r="F25" s="268"/>
      <c r="G25" s="269"/>
      <c r="H25" s="268"/>
      <c r="I25" s="269"/>
      <c r="J25" s="252">
        <f t="shared" ref="J25:K25" si="12">D23-F25-H25</f>
        <v>0</v>
      </c>
      <c r="K25" s="270">
        <f t="shared" si="12"/>
        <v>0</v>
      </c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</row>
    <row r="26" spans="1:31" ht="17.25" hidden="1" customHeight="1">
      <c r="A26" s="756">
        <v>4</v>
      </c>
      <c r="B26" s="756" t="s">
        <v>125</v>
      </c>
      <c r="C26" s="211" t="e">
        <f>#REF!</f>
        <v>#REF!</v>
      </c>
      <c r="D26" s="268"/>
      <c r="E26" s="269"/>
      <c r="F26" s="268"/>
      <c r="G26" s="269"/>
      <c r="H26" s="268"/>
      <c r="I26" s="269"/>
      <c r="J26" s="252">
        <f t="shared" ref="J26:K26" si="13">D24-F26-H26</f>
        <v>0</v>
      </c>
      <c r="K26" s="270">
        <f t="shared" si="13"/>
        <v>0</v>
      </c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</row>
    <row r="27" spans="1:31" ht="17.25" hidden="1" customHeight="1">
      <c r="A27" s="702"/>
      <c r="B27" s="702"/>
      <c r="C27" s="211" t="e">
        <f>#REF!</f>
        <v>#REF!</v>
      </c>
      <c r="D27" s="268"/>
      <c r="E27" s="269"/>
      <c r="F27" s="268"/>
      <c r="G27" s="269"/>
      <c r="H27" s="268"/>
      <c r="I27" s="269"/>
      <c r="J27" s="252">
        <f t="shared" ref="J27:K27" si="14">D25-F27-H27</f>
        <v>0</v>
      </c>
      <c r="K27" s="270">
        <f t="shared" si="14"/>
        <v>0</v>
      </c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</row>
    <row r="28" spans="1:31" ht="17.25" hidden="1" customHeight="1">
      <c r="A28" s="689"/>
      <c r="B28" s="689"/>
      <c r="C28" s="211" t="e">
        <f>#REF!</f>
        <v>#REF!</v>
      </c>
      <c r="D28" s="268"/>
      <c r="E28" s="269"/>
      <c r="F28" s="268"/>
      <c r="G28" s="269"/>
      <c r="H28" s="268"/>
      <c r="I28" s="269"/>
      <c r="J28" s="252">
        <f t="shared" ref="J28:K28" si="15">D26-F28-H28</f>
        <v>0</v>
      </c>
      <c r="K28" s="270">
        <f t="shared" si="15"/>
        <v>0</v>
      </c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</row>
    <row r="29" spans="1:31" ht="17.25" hidden="1" customHeight="1">
      <c r="A29" s="756">
        <v>5</v>
      </c>
      <c r="B29" s="756" t="s">
        <v>126</v>
      </c>
      <c r="C29" s="211" t="e">
        <f>#REF!</f>
        <v>#REF!</v>
      </c>
      <c r="D29" s="268"/>
      <c r="E29" s="269"/>
      <c r="F29" s="268"/>
      <c r="G29" s="269"/>
      <c r="H29" s="268"/>
      <c r="I29" s="269"/>
      <c r="J29" s="252">
        <f t="shared" ref="J29:K29" si="16">D27-F29-H29</f>
        <v>0</v>
      </c>
      <c r="K29" s="270">
        <f t="shared" si="16"/>
        <v>0</v>
      </c>
      <c r="L29" s="237"/>
      <c r="M29" s="237"/>
      <c r="N29" s="272"/>
      <c r="O29" s="237"/>
      <c r="P29" s="237"/>
      <c r="Q29" s="237"/>
      <c r="R29" s="237"/>
      <c r="S29" s="237"/>
      <c r="T29" s="237"/>
      <c r="U29" s="237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</row>
    <row r="30" spans="1:31" ht="17.25" hidden="1" customHeight="1">
      <c r="A30" s="702"/>
      <c r="B30" s="702"/>
      <c r="C30" s="211" t="e">
        <f>#REF!</f>
        <v>#REF!</v>
      </c>
      <c r="D30" s="268"/>
      <c r="E30" s="269"/>
      <c r="F30" s="268"/>
      <c r="G30" s="269"/>
      <c r="H30" s="268"/>
      <c r="I30" s="269"/>
      <c r="J30" s="252">
        <f t="shared" ref="J30:K30" si="17">D28-F30-H30</f>
        <v>0</v>
      </c>
      <c r="K30" s="270">
        <f t="shared" si="17"/>
        <v>0</v>
      </c>
      <c r="L30" s="237"/>
      <c r="M30" s="237"/>
      <c r="N30" s="272"/>
      <c r="O30" s="237"/>
      <c r="P30" s="237"/>
      <c r="Q30" s="237"/>
      <c r="R30" s="237"/>
      <c r="S30" s="237"/>
      <c r="T30" s="237"/>
      <c r="U30" s="237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</row>
    <row r="31" spans="1:31" ht="17.25" hidden="1" customHeight="1">
      <c r="A31" s="689"/>
      <c r="B31" s="689"/>
      <c r="C31" s="211" t="e">
        <f>#REF!</f>
        <v>#REF!</v>
      </c>
      <c r="D31" s="268"/>
      <c r="E31" s="269"/>
      <c r="F31" s="268"/>
      <c r="G31" s="269"/>
      <c r="H31" s="268"/>
      <c r="I31" s="269"/>
      <c r="J31" s="252">
        <f t="shared" ref="J31:K31" si="18">D29-F31-H31</f>
        <v>0</v>
      </c>
      <c r="K31" s="270">
        <f t="shared" si="18"/>
        <v>0</v>
      </c>
      <c r="L31" s="237"/>
      <c r="M31" s="282"/>
      <c r="N31" s="272"/>
      <c r="O31" s="237"/>
      <c r="P31" s="237"/>
      <c r="Q31" s="237"/>
      <c r="R31" s="237"/>
      <c r="S31" s="237"/>
      <c r="T31" s="237"/>
      <c r="U31" s="237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</row>
    <row r="32" spans="1:31" ht="17.25" hidden="1" customHeight="1">
      <c r="A32" s="758" t="s">
        <v>127</v>
      </c>
      <c r="B32" s="695"/>
      <c r="C32" s="211" t="e">
        <f>#REF!</f>
        <v>#REF!</v>
      </c>
      <c r="D32" s="251">
        <f t="shared" ref="D32:I32" si="19">D17+D20+D23+D26+D29</f>
        <v>0</v>
      </c>
      <c r="E32" s="273">
        <f t="shared" si="19"/>
        <v>0</v>
      </c>
      <c r="F32" s="251">
        <f t="shared" si="19"/>
        <v>0</v>
      </c>
      <c r="G32" s="273">
        <f t="shared" si="19"/>
        <v>0</v>
      </c>
      <c r="H32" s="251">
        <f t="shared" si="19"/>
        <v>0</v>
      </c>
      <c r="I32" s="273">
        <f t="shared" si="19"/>
        <v>0</v>
      </c>
      <c r="J32" s="253">
        <f t="shared" ref="J32:K32" si="20">D32-F32-H32</f>
        <v>0</v>
      </c>
      <c r="K32" s="281">
        <f t="shared" si="20"/>
        <v>0</v>
      </c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</row>
    <row r="33" spans="1:31" ht="17.25" hidden="1" customHeight="1">
      <c r="A33" s="751"/>
      <c r="B33" s="752"/>
      <c r="C33" s="211" t="e">
        <f>#REF!</f>
        <v>#REF!</v>
      </c>
      <c r="D33" s="251">
        <f t="shared" ref="D33:I33" si="21">D18+D21+D24+D27+D30</f>
        <v>0</v>
      </c>
      <c r="E33" s="273">
        <f t="shared" si="21"/>
        <v>0</v>
      </c>
      <c r="F33" s="251">
        <f t="shared" si="21"/>
        <v>0</v>
      </c>
      <c r="G33" s="273">
        <f t="shared" si="21"/>
        <v>0</v>
      </c>
      <c r="H33" s="251">
        <f t="shared" si="21"/>
        <v>0</v>
      </c>
      <c r="I33" s="273">
        <f t="shared" si="21"/>
        <v>0</v>
      </c>
      <c r="J33" s="253">
        <f t="shared" ref="J33:K33" si="22">D33-F33-H33</f>
        <v>0</v>
      </c>
      <c r="K33" s="281">
        <f t="shared" si="22"/>
        <v>0</v>
      </c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</row>
    <row r="34" spans="1:31" ht="17.25" hidden="1" customHeight="1">
      <c r="A34" s="679"/>
      <c r="B34" s="687"/>
      <c r="C34" s="211" t="e">
        <f>#REF!</f>
        <v>#REF!</v>
      </c>
      <c r="D34" s="251">
        <f t="shared" ref="D34:I34" si="23">D19+D22+D25+D28+D31</f>
        <v>0</v>
      </c>
      <c r="E34" s="273">
        <f t="shared" si="23"/>
        <v>0</v>
      </c>
      <c r="F34" s="251">
        <f t="shared" si="23"/>
        <v>0</v>
      </c>
      <c r="G34" s="273">
        <f t="shared" si="23"/>
        <v>0</v>
      </c>
      <c r="H34" s="251">
        <f t="shared" si="23"/>
        <v>0</v>
      </c>
      <c r="I34" s="273">
        <f t="shared" si="23"/>
        <v>0</v>
      </c>
      <c r="J34" s="253">
        <f t="shared" ref="J34:K34" si="24">D34-F34-H34</f>
        <v>0</v>
      </c>
      <c r="K34" s="281">
        <f t="shared" si="24"/>
        <v>0</v>
      </c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</row>
    <row r="35" spans="1:31" ht="17.25" hidden="1" customHeight="1">
      <c r="A35" s="756">
        <v>6</v>
      </c>
      <c r="B35" s="756" t="s">
        <v>128</v>
      </c>
      <c r="C35" s="211" t="e">
        <f>#REF!</f>
        <v>#REF!</v>
      </c>
      <c r="D35" s="274"/>
      <c r="E35" s="274"/>
      <c r="F35" s="274"/>
      <c r="G35" s="274"/>
      <c r="H35" s="274"/>
      <c r="I35" s="274"/>
      <c r="J35" s="252">
        <f t="shared" ref="J35:K35" si="25">D33-F35-H35</f>
        <v>0</v>
      </c>
      <c r="K35" s="270">
        <f t="shared" si="25"/>
        <v>0</v>
      </c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</row>
    <row r="36" spans="1:31" ht="17.25" hidden="1" customHeight="1">
      <c r="A36" s="702"/>
      <c r="B36" s="702"/>
      <c r="C36" s="211" t="e">
        <f>#REF!</f>
        <v>#REF!</v>
      </c>
      <c r="D36" s="274"/>
      <c r="E36" s="274"/>
      <c r="F36" s="274"/>
      <c r="G36" s="274"/>
      <c r="H36" s="274"/>
      <c r="I36" s="274"/>
      <c r="J36" s="252">
        <f t="shared" ref="J36:K36" si="26">D34-F36-H36</f>
        <v>0</v>
      </c>
      <c r="K36" s="270">
        <f t="shared" si="26"/>
        <v>0</v>
      </c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</row>
    <row r="37" spans="1:31" ht="17.25" hidden="1" customHeight="1">
      <c r="A37" s="689"/>
      <c r="B37" s="689"/>
      <c r="C37" s="211" t="e">
        <f>#REF!</f>
        <v>#REF!</v>
      </c>
      <c r="D37" s="274"/>
      <c r="E37" s="274"/>
      <c r="F37" s="274"/>
      <c r="G37" s="274"/>
      <c r="H37" s="274"/>
      <c r="I37" s="274"/>
      <c r="J37" s="252">
        <f t="shared" ref="J37:K37" si="27">D35-F37-H37</f>
        <v>0</v>
      </c>
      <c r="K37" s="270">
        <f t="shared" si="27"/>
        <v>0</v>
      </c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</row>
    <row r="38" spans="1:31" ht="17.25" hidden="1" customHeight="1">
      <c r="A38" s="756">
        <v>7</v>
      </c>
      <c r="B38" s="756" t="s">
        <v>129</v>
      </c>
      <c r="C38" s="211" t="e">
        <f>#REF!</f>
        <v>#REF!</v>
      </c>
      <c r="D38" s="274"/>
      <c r="E38" s="274"/>
      <c r="F38" s="274"/>
      <c r="G38" s="274"/>
      <c r="H38" s="274"/>
      <c r="I38" s="274"/>
      <c r="J38" s="252">
        <f t="shared" ref="J38:K38" si="28">D36-F38-H38</f>
        <v>0</v>
      </c>
      <c r="K38" s="270">
        <f t="shared" si="28"/>
        <v>0</v>
      </c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</row>
    <row r="39" spans="1:31" ht="17.25" hidden="1" customHeight="1">
      <c r="A39" s="702"/>
      <c r="B39" s="702"/>
      <c r="C39" s="211" t="e">
        <f>#REF!</f>
        <v>#REF!</v>
      </c>
      <c r="D39" s="274"/>
      <c r="E39" s="274"/>
      <c r="F39" s="274"/>
      <c r="G39" s="274"/>
      <c r="H39" s="274"/>
      <c r="I39" s="274"/>
      <c r="J39" s="252">
        <f t="shared" ref="J39:K39" si="29">D37-F39-H39</f>
        <v>0</v>
      </c>
      <c r="K39" s="270">
        <f t="shared" si="29"/>
        <v>0</v>
      </c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</row>
    <row r="40" spans="1:31" ht="17.25" hidden="1" customHeight="1">
      <c r="A40" s="689"/>
      <c r="B40" s="689"/>
      <c r="C40" s="211" t="e">
        <f>#REF!</f>
        <v>#REF!</v>
      </c>
      <c r="D40" s="274"/>
      <c r="E40" s="274"/>
      <c r="F40" s="274"/>
      <c r="G40" s="274"/>
      <c r="H40" s="274"/>
      <c r="I40" s="274"/>
      <c r="J40" s="252">
        <f t="shared" ref="J40:K40" si="30">D38-F40-H40</f>
        <v>0</v>
      </c>
      <c r="K40" s="270">
        <f t="shared" si="30"/>
        <v>0</v>
      </c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</row>
    <row r="41" spans="1:31" ht="17.25" hidden="1" customHeight="1">
      <c r="A41" s="756">
        <v>8</v>
      </c>
      <c r="B41" s="756" t="s">
        <v>130</v>
      </c>
      <c r="C41" s="211" t="e">
        <f>#REF!</f>
        <v>#REF!</v>
      </c>
      <c r="D41" s="274"/>
      <c r="E41" s="274"/>
      <c r="F41" s="274"/>
      <c r="G41" s="274"/>
      <c r="H41" s="274"/>
      <c r="I41" s="274"/>
      <c r="J41" s="252">
        <f t="shared" ref="J41:K41" si="31">D39-F41-H41</f>
        <v>0</v>
      </c>
      <c r="K41" s="270">
        <f t="shared" si="31"/>
        <v>0</v>
      </c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</row>
    <row r="42" spans="1:31" ht="17.25" hidden="1" customHeight="1">
      <c r="A42" s="702"/>
      <c r="B42" s="702"/>
      <c r="C42" s="211" t="e">
        <f>#REF!</f>
        <v>#REF!</v>
      </c>
      <c r="D42" s="274"/>
      <c r="E42" s="274"/>
      <c r="F42" s="274"/>
      <c r="G42" s="274"/>
      <c r="H42" s="274"/>
      <c r="I42" s="274"/>
      <c r="J42" s="252">
        <f t="shared" ref="J42:K42" si="32">D40-F42-H42</f>
        <v>0</v>
      </c>
      <c r="K42" s="270">
        <f t="shared" si="32"/>
        <v>0</v>
      </c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</row>
    <row r="43" spans="1:31" ht="17.25" hidden="1" customHeight="1">
      <c r="A43" s="689"/>
      <c r="B43" s="689"/>
      <c r="C43" s="211" t="e">
        <f>#REF!</f>
        <v>#REF!</v>
      </c>
      <c r="D43" s="274"/>
      <c r="E43" s="274"/>
      <c r="F43" s="274"/>
      <c r="G43" s="274"/>
      <c r="H43" s="274"/>
      <c r="I43" s="274"/>
      <c r="J43" s="252">
        <f t="shared" ref="J43:K43" si="33">D41-F43-H43</f>
        <v>0</v>
      </c>
      <c r="K43" s="270">
        <f t="shared" si="33"/>
        <v>0</v>
      </c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</row>
    <row r="44" spans="1:31" ht="17.25" hidden="1" customHeight="1">
      <c r="A44" s="757" t="s">
        <v>131</v>
      </c>
      <c r="B44" s="695"/>
      <c r="C44" s="211" t="e">
        <f>#REF!</f>
        <v>#REF!</v>
      </c>
      <c r="D44" s="274">
        <f t="shared" ref="D44:I44" si="34">D35+D38+D41</f>
        <v>0</v>
      </c>
      <c r="E44" s="273">
        <f t="shared" si="34"/>
        <v>0</v>
      </c>
      <c r="F44" s="274">
        <f t="shared" si="34"/>
        <v>0</v>
      </c>
      <c r="G44" s="273">
        <f t="shared" si="34"/>
        <v>0</v>
      </c>
      <c r="H44" s="274">
        <f t="shared" si="34"/>
        <v>0</v>
      </c>
      <c r="I44" s="273">
        <f t="shared" si="34"/>
        <v>0</v>
      </c>
      <c r="J44" s="283">
        <f t="shared" ref="J44:K44" si="35">D44-F44-H44</f>
        <v>0</v>
      </c>
      <c r="K44" s="281">
        <f t="shared" si="35"/>
        <v>0</v>
      </c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</row>
    <row r="45" spans="1:31" ht="17.25" hidden="1" customHeight="1">
      <c r="A45" s="751"/>
      <c r="B45" s="752"/>
      <c r="C45" s="211" t="e">
        <f>#REF!</f>
        <v>#REF!</v>
      </c>
      <c r="D45" s="274">
        <f t="shared" ref="D45:I45" si="36">D36+D39+D42</f>
        <v>0</v>
      </c>
      <c r="E45" s="273">
        <f t="shared" si="36"/>
        <v>0</v>
      </c>
      <c r="F45" s="274">
        <f t="shared" si="36"/>
        <v>0</v>
      </c>
      <c r="G45" s="273">
        <f t="shared" si="36"/>
        <v>0</v>
      </c>
      <c r="H45" s="274">
        <f t="shared" si="36"/>
        <v>0</v>
      </c>
      <c r="I45" s="273">
        <f t="shared" si="36"/>
        <v>0</v>
      </c>
      <c r="J45" s="283">
        <f t="shared" ref="J45:K45" si="37">D45-F45-H45</f>
        <v>0</v>
      </c>
      <c r="K45" s="281">
        <f t="shared" si="37"/>
        <v>0</v>
      </c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</row>
    <row r="46" spans="1:31" ht="17.25" hidden="1" customHeight="1">
      <c r="A46" s="679"/>
      <c r="B46" s="687"/>
      <c r="C46" s="211" t="e">
        <f>#REF!</f>
        <v>#REF!</v>
      </c>
      <c r="D46" s="274">
        <f t="shared" ref="D46:I46" si="38">D37+D40+D43</f>
        <v>0</v>
      </c>
      <c r="E46" s="273">
        <f t="shared" si="38"/>
        <v>0</v>
      </c>
      <c r="F46" s="274">
        <f t="shared" si="38"/>
        <v>0</v>
      </c>
      <c r="G46" s="273">
        <f t="shared" si="38"/>
        <v>0</v>
      </c>
      <c r="H46" s="274">
        <f t="shared" si="38"/>
        <v>0</v>
      </c>
      <c r="I46" s="273">
        <f t="shared" si="38"/>
        <v>0</v>
      </c>
      <c r="J46" s="283">
        <f t="shared" ref="J46:K46" si="39">D46-F46-H46</f>
        <v>0</v>
      </c>
      <c r="K46" s="281">
        <f t="shared" si="39"/>
        <v>0</v>
      </c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</row>
    <row r="47" spans="1:31" ht="17.25" hidden="1" customHeight="1">
      <c r="A47" s="756">
        <v>9</v>
      </c>
      <c r="B47" s="756" t="s">
        <v>132</v>
      </c>
      <c r="C47" s="211" t="e">
        <f>#REF!</f>
        <v>#REF!</v>
      </c>
      <c r="D47" s="242"/>
      <c r="E47" s="274"/>
      <c r="F47" s="242"/>
      <c r="G47" s="274"/>
      <c r="H47" s="242"/>
      <c r="I47" s="274"/>
      <c r="J47" s="275">
        <f t="shared" ref="J47:K47" si="40">D47-F47-H47</f>
        <v>0</v>
      </c>
      <c r="K47" s="270">
        <f t="shared" si="40"/>
        <v>0</v>
      </c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</row>
    <row r="48" spans="1:31" ht="17.25" hidden="1" customHeight="1">
      <c r="A48" s="702"/>
      <c r="B48" s="702"/>
      <c r="C48" s="211" t="e">
        <f>#REF!</f>
        <v>#REF!</v>
      </c>
      <c r="D48" s="242"/>
      <c r="E48" s="274"/>
      <c r="F48" s="242"/>
      <c r="G48" s="274"/>
      <c r="H48" s="242"/>
      <c r="I48" s="274"/>
      <c r="J48" s="275">
        <f t="shared" ref="J48:K48" si="41">D48-F48-H48</f>
        <v>0</v>
      </c>
      <c r="K48" s="270">
        <f t="shared" si="41"/>
        <v>0</v>
      </c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</row>
    <row r="49" spans="1:31" ht="17.25" hidden="1" customHeight="1">
      <c r="A49" s="689"/>
      <c r="B49" s="689"/>
      <c r="C49" s="211" t="e">
        <f>#REF!</f>
        <v>#REF!</v>
      </c>
      <c r="D49" s="242"/>
      <c r="E49" s="274"/>
      <c r="F49" s="242"/>
      <c r="G49" s="274"/>
      <c r="H49" s="242"/>
      <c r="I49" s="274"/>
      <c r="J49" s="275">
        <f t="shared" ref="J49:K49" si="42">D49-F49-H49</f>
        <v>0</v>
      </c>
      <c r="K49" s="270">
        <f t="shared" si="42"/>
        <v>0</v>
      </c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</row>
    <row r="50" spans="1:31" ht="17.25" hidden="1" customHeight="1">
      <c r="A50" s="756">
        <v>10</v>
      </c>
      <c r="B50" s="756" t="s">
        <v>133</v>
      </c>
      <c r="C50" s="211" t="e">
        <f>#REF!</f>
        <v>#REF!</v>
      </c>
      <c r="D50" s="276"/>
      <c r="E50" s="276"/>
      <c r="F50" s="276"/>
      <c r="G50" s="276"/>
      <c r="H50" s="276"/>
      <c r="I50" s="276"/>
      <c r="J50" s="275">
        <f t="shared" ref="J50:K50" si="43">D50-F50-H50</f>
        <v>0</v>
      </c>
      <c r="K50" s="270">
        <f t="shared" si="43"/>
        <v>0</v>
      </c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</row>
    <row r="51" spans="1:31" ht="17.25" hidden="1" customHeight="1">
      <c r="A51" s="702"/>
      <c r="B51" s="702"/>
      <c r="C51" s="211" t="e">
        <f>#REF!</f>
        <v>#REF!</v>
      </c>
      <c r="D51" s="276"/>
      <c r="E51" s="276"/>
      <c r="F51" s="276"/>
      <c r="G51" s="276"/>
      <c r="H51" s="276"/>
      <c r="I51" s="276"/>
      <c r="J51" s="275">
        <f t="shared" ref="J51:K51" si="44">D51-F51-H51</f>
        <v>0</v>
      </c>
      <c r="K51" s="270">
        <f t="shared" si="44"/>
        <v>0</v>
      </c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</row>
    <row r="52" spans="1:31" ht="17.25" hidden="1" customHeight="1">
      <c r="A52" s="689"/>
      <c r="B52" s="689"/>
      <c r="C52" s="211" t="e">
        <f>#REF!</f>
        <v>#REF!</v>
      </c>
      <c r="D52" s="276"/>
      <c r="E52" s="276"/>
      <c r="F52" s="276"/>
      <c r="G52" s="276"/>
      <c r="H52" s="276"/>
      <c r="I52" s="276"/>
      <c r="J52" s="275">
        <f t="shared" ref="J52:K52" si="45">D52-F52-H52</f>
        <v>0</v>
      </c>
      <c r="K52" s="270">
        <f t="shared" si="45"/>
        <v>0</v>
      </c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</row>
    <row r="53" spans="1:31" ht="17.25" hidden="1" customHeight="1">
      <c r="A53" s="756">
        <v>11</v>
      </c>
      <c r="B53" s="756" t="s">
        <v>134</v>
      </c>
      <c r="C53" s="211" t="e">
        <f>#REF!</f>
        <v>#REF!</v>
      </c>
      <c r="D53" s="274"/>
      <c r="E53" s="274"/>
      <c r="F53" s="274"/>
      <c r="G53" s="274"/>
      <c r="H53" s="274"/>
      <c r="I53" s="274"/>
      <c r="J53" s="275">
        <f t="shared" ref="J53:K53" si="46">D53-F53-H53</f>
        <v>0</v>
      </c>
      <c r="K53" s="270">
        <f t="shared" si="46"/>
        <v>0</v>
      </c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</row>
    <row r="54" spans="1:31" ht="17.25" hidden="1" customHeight="1">
      <c r="A54" s="702"/>
      <c r="B54" s="702"/>
      <c r="C54" s="211" t="e">
        <f>#REF!</f>
        <v>#REF!</v>
      </c>
      <c r="D54" s="274"/>
      <c r="E54" s="274"/>
      <c r="F54" s="274"/>
      <c r="G54" s="274"/>
      <c r="H54" s="274"/>
      <c r="I54" s="274"/>
      <c r="J54" s="275">
        <f t="shared" ref="J54:K54" si="47">D54-F54-H54</f>
        <v>0</v>
      </c>
      <c r="K54" s="270">
        <f t="shared" si="47"/>
        <v>0</v>
      </c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</row>
    <row r="55" spans="1:31" ht="17.25" hidden="1" customHeight="1">
      <c r="A55" s="689"/>
      <c r="B55" s="689"/>
      <c r="C55" s="211" t="e">
        <f>#REF!</f>
        <v>#REF!</v>
      </c>
      <c r="D55" s="274"/>
      <c r="E55" s="274"/>
      <c r="F55" s="274"/>
      <c r="G55" s="274"/>
      <c r="H55" s="274"/>
      <c r="I55" s="274"/>
      <c r="J55" s="275">
        <f t="shared" ref="J55:K55" si="48">D55-F55-H55</f>
        <v>0</v>
      </c>
      <c r="K55" s="270">
        <f t="shared" si="48"/>
        <v>0</v>
      </c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</row>
    <row r="56" spans="1:31" ht="17.25" hidden="1" customHeight="1">
      <c r="A56" s="756">
        <v>12</v>
      </c>
      <c r="B56" s="756" t="s">
        <v>135</v>
      </c>
      <c r="C56" s="211">
        <f>C7</f>
        <v>0</v>
      </c>
      <c r="D56" s="274"/>
      <c r="E56" s="274"/>
      <c r="F56" s="274"/>
      <c r="G56" s="274"/>
      <c r="H56" s="274"/>
      <c r="I56" s="274"/>
      <c r="J56" s="275">
        <f t="shared" ref="J56:K56" si="49">D56-F56-H56</f>
        <v>0</v>
      </c>
      <c r="K56" s="270">
        <f t="shared" si="49"/>
        <v>0</v>
      </c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</row>
    <row r="57" spans="1:31" ht="17.25" hidden="1" customHeight="1">
      <c r="A57" s="702"/>
      <c r="B57" s="702"/>
      <c r="C57" s="211" t="e">
        <f>#REF!</f>
        <v>#REF!</v>
      </c>
      <c r="D57" s="274"/>
      <c r="E57" s="274"/>
      <c r="F57" s="274"/>
      <c r="G57" s="274"/>
      <c r="H57" s="274"/>
      <c r="I57" s="274"/>
      <c r="J57" s="275">
        <f t="shared" ref="J57:K57" si="50">D57-F57-H57</f>
        <v>0</v>
      </c>
      <c r="K57" s="270">
        <f t="shared" si="50"/>
        <v>0</v>
      </c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</row>
    <row r="58" spans="1:31" ht="17.25" hidden="1" customHeight="1">
      <c r="A58" s="689"/>
      <c r="B58" s="689"/>
      <c r="C58" s="211" t="e">
        <f>#REF!</f>
        <v>#REF!</v>
      </c>
      <c r="D58" s="274"/>
      <c r="E58" s="274"/>
      <c r="F58" s="274"/>
      <c r="G58" s="274"/>
      <c r="H58" s="274"/>
      <c r="I58" s="274"/>
      <c r="J58" s="275">
        <f t="shared" ref="J58:K58" si="51">D58-F58-H58</f>
        <v>0</v>
      </c>
      <c r="K58" s="270">
        <f t="shared" si="51"/>
        <v>0</v>
      </c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</row>
    <row r="59" spans="1:31" ht="17.25" hidden="1" customHeight="1">
      <c r="A59" s="756">
        <v>13</v>
      </c>
      <c r="B59" s="756" t="s">
        <v>136</v>
      </c>
      <c r="C59" s="211">
        <f>C8</f>
        <v>0</v>
      </c>
      <c r="D59" s="274"/>
      <c r="E59" s="274"/>
      <c r="F59" s="274"/>
      <c r="G59" s="274"/>
      <c r="H59" s="274"/>
      <c r="I59" s="274"/>
      <c r="J59" s="275">
        <f t="shared" ref="J59:K59" si="52">D59-F59-H59</f>
        <v>0</v>
      </c>
      <c r="K59" s="270">
        <f t="shared" si="52"/>
        <v>0</v>
      </c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</row>
    <row r="60" spans="1:31" ht="17.25" hidden="1" customHeight="1">
      <c r="A60" s="702"/>
      <c r="B60" s="702"/>
      <c r="C60" s="211" t="e">
        <f>#REF!</f>
        <v>#REF!</v>
      </c>
      <c r="D60" s="274"/>
      <c r="E60" s="274"/>
      <c r="F60" s="274"/>
      <c r="G60" s="274"/>
      <c r="H60" s="274"/>
      <c r="I60" s="274"/>
      <c r="J60" s="275">
        <f t="shared" ref="J60:K60" si="53">D60-F60-H60</f>
        <v>0</v>
      </c>
      <c r="K60" s="270">
        <f t="shared" si="53"/>
        <v>0</v>
      </c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</row>
    <row r="61" spans="1:31" ht="17.25" hidden="1" customHeight="1">
      <c r="A61" s="689"/>
      <c r="B61" s="689"/>
      <c r="C61" s="211" t="e">
        <f>#REF!</f>
        <v>#REF!</v>
      </c>
      <c r="D61" s="274"/>
      <c r="E61" s="274"/>
      <c r="F61" s="274"/>
      <c r="G61" s="274"/>
      <c r="H61" s="274"/>
      <c r="I61" s="274"/>
      <c r="J61" s="275">
        <f t="shared" ref="J61:K61" si="54">D61-F61-H61</f>
        <v>0</v>
      </c>
      <c r="K61" s="270">
        <f t="shared" si="54"/>
        <v>0</v>
      </c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</row>
    <row r="62" spans="1:31" ht="17.25" hidden="1" customHeight="1">
      <c r="A62" s="755" t="s">
        <v>137</v>
      </c>
      <c r="B62" s="695"/>
      <c r="C62" s="211">
        <f>C9</f>
        <v>0</v>
      </c>
      <c r="D62" s="274">
        <f t="shared" ref="D62:I62" si="55">D47+D50+D53+D56+D59</f>
        <v>0</v>
      </c>
      <c r="E62" s="273">
        <f t="shared" si="55"/>
        <v>0</v>
      </c>
      <c r="F62" s="274">
        <f t="shared" si="55"/>
        <v>0</v>
      </c>
      <c r="G62" s="273">
        <f t="shared" si="55"/>
        <v>0</v>
      </c>
      <c r="H62" s="274">
        <f t="shared" si="55"/>
        <v>0</v>
      </c>
      <c r="I62" s="273">
        <f t="shared" si="55"/>
        <v>0</v>
      </c>
      <c r="J62" s="283">
        <f t="shared" ref="J62:K62" si="56">D62-F62-H62</f>
        <v>0</v>
      </c>
      <c r="K62" s="281">
        <f t="shared" si="56"/>
        <v>0</v>
      </c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</row>
    <row r="63" spans="1:31" ht="17.25" hidden="1" customHeight="1">
      <c r="A63" s="751"/>
      <c r="B63" s="752"/>
      <c r="C63" s="211" t="e">
        <f>#REF!</f>
        <v>#REF!</v>
      </c>
      <c r="D63" s="274">
        <f t="shared" ref="D63:I63" si="57">D48+D51+D54+D57+D60</f>
        <v>0</v>
      </c>
      <c r="E63" s="273">
        <f t="shared" si="57"/>
        <v>0</v>
      </c>
      <c r="F63" s="274">
        <f t="shared" si="57"/>
        <v>0</v>
      </c>
      <c r="G63" s="273">
        <f t="shared" si="57"/>
        <v>0</v>
      </c>
      <c r="H63" s="274">
        <f t="shared" si="57"/>
        <v>0</v>
      </c>
      <c r="I63" s="273">
        <f t="shared" si="57"/>
        <v>0</v>
      </c>
      <c r="J63" s="283">
        <f t="shared" ref="J63:K63" si="58">D63-F63-H63</f>
        <v>0</v>
      </c>
      <c r="K63" s="281">
        <f t="shared" si="58"/>
        <v>0</v>
      </c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</row>
    <row r="64" spans="1:31" ht="17.25" hidden="1" customHeight="1">
      <c r="A64" s="679"/>
      <c r="B64" s="687"/>
      <c r="C64" s="211" t="e">
        <f>#REF!</f>
        <v>#REF!</v>
      </c>
      <c r="D64" s="274">
        <f t="shared" ref="D64:I64" si="59">D49+D52+D55+D58+D61</f>
        <v>0</v>
      </c>
      <c r="E64" s="273">
        <f t="shared" si="59"/>
        <v>0</v>
      </c>
      <c r="F64" s="274">
        <f t="shared" si="59"/>
        <v>0</v>
      </c>
      <c r="G64" s="273">
        <f t="shared" si="59"/>
        <v>0</v>
      </c>
      <c r="H64" s="274">
        <f t="shared" si="59"/>
        <v>0</v>
      </c>
      <c r="I64" s="273">
        <f t="shared" si="59"/>
        <v>0</v>
      </c>
      <c r="J64" s="283">
        <f t="shared" ref="J64:K64" si="60">D64-F64-H64</f>
        <v>0</v>
      </c>
      <c r="K64" s="281">
        <f t="shared" si="60"/>
        <v>0</v>
      </c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</row>
    <row r="65" spans="1:31" ht="17.25" customHeight="1">
      <c r="A65" s="241">
        <v>1</v>
      </c>
      <c r="B65" s="284"/>
      <c r="C65" s="211"/>
      <c r="D65" s="203"/>
      <c r="E65" s="285"/>
      <c r="F65" s="203"/>
      <c r="G65" s="285"/>
      <c r="H65" s="203"/>
      <c r="I65" s="285"/>
      <c r="J65" s="198">
        <f t="shared" ref="J65:K65" si="61">D65-F65-H65</f>
        <v>0</v>
      </c>
      <c r="K65" s="199">
        <f t="shared" si="61"/>
        <v>0</v>
      </c>
      <c r="L65" s="237"/>
      <c r="M65" s="237" t="e">
        <f>+#REF!</f>
        <v>#REF!</v>
      </c>
      <c r="N65" s="237"/>
      <c r="O65" s="237"/>
      <c r="P65" s="237"/>
      <c r="Q65" s="237"/>
      <c r="R65" s="237"/>
      <c r="S65" s="237"/>
      <c r="T65" s="237"/>
      <c r="U65" s="237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</row>
    <row r="66" spans="1:31" ht="17.25" customHeight="1">
      <c r="A66" s="241">
        <v>2</v>
      </c>
      <c r="B66" s="284"/>
      <c r="C66" s="211"/>
      <c r="D66" s="203"/>
      <c r="E66" s="285"/>
      <c r="F66" s="203"/>
      <c r="G66" s="203"/>
      <c r="H66" s="286"/>
      <c r="I66" s="287"/>
      <c r="J66" s="198">
        <f t="shared" ref="J66:K66" si="62">D66-F66-H66</f>
        <v>0</v>
      </c>
      <c r="K66" s="199">
        <f t="shared" si="62"/>
        <v>0</v>
      </c>
      <c r="L66" s="237"/>
      <c r="M66" s="237" t="e">
        <f>+#REF!</f>
        <v>#REF!</v>
      </c>
      <c r="N66" s="237"/>
      <c r="O66" s="237"/>
      <c r="P66" s="237"/>
      <c r="Q66" s="237"/>
      <c r="R66" s="237"/>
      <c r="S66" s="237"/>
      <c r="T66" s="237"/>
      <c r="U66" s="237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</row>
    <row r="67" spans="1:31" ht="17.25" customHeight="1">
      <c r="A67" s="241">
        <v>3</v>
      </c>
      <c r="B67" s="284"/>
      <c r="C67" s="211"/>
      <c r="D67" s="288"/>
      <c r="E67" s="288"/>
      <c r="F67" s="203"/>
      <c r="G67" s="203"/>
      <c r="H67" s="289"/>
      <c r="I67" s="290"/>
      <c r="J67" s="198">
        <f t="shared" ref="J67:K67" si="63">D67-F67-H67</f>
        <v>0</v>
      </c>
      <c r="K67" s="199">
        <f t="shared" si="63"/>
        <v>0</v>
      </c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</row>
    <row r="68" spans="1:31" ht="17.25" customHeight="1">
      <c r="A68" s="241">
        <v>4</v>
      </c>
      <c r="B68" s="284"/>
      <c r="C68" s="211"/>
      <c r="D68" s="288"/>
      <c r="E68" s="288"/>
      <c r="F68" s="203"/>
      <c r="G68" s="203"/>
      <c r="H68" s="203"/>
      <c r="I68" s="285"/>
      <c r="J68" s="198">
        <f t="shared" ref="J68:K68" si="64">D68-F68-H68</f>
        <v>0</v>
      </c>
      <c r="K68" s="199">
        <f t="shared" si="64"/>
        <v>0</v>
      </c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</row>
    <row r="69" spans="1:31" ht="17.25" customHeight="1">
      <c r="A69" s="241">
        <v>5</v>
      </c>
      <c r="B69" s="284"/>
      <c r="C69" s="211"/>
      <c r="D69" s="203"/>
      <c r="E69" s="203"/>
      <c r="F69" s="203"/>
      <c r="G69" s="203"/>
      <c r="H69" s="203"/>
      <c r="I69" s="285"/>
      <c r="J69" s="198">
        <f t="shared" ref="J69:K69" si="65">D69-F69-H69</f>
        <v>0</v>
      </c>
      <c r="K69" s="199">
        <f t="shared" si="65"/>
        <v>0</v>
      </c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</row>
    <row r="70" spans="1:31" ht="17.25" customHeight="1">
      <c r="A70" s="754"/>
      <c r="B70" s="695"/>
      <c r="C70" s="224"/>
      <c r="D70" s="200">
        <f t="shared" ref="D70:I71" si="66">D65+D66+D67+D68+D69</f>
        <v>0</v>
      </c>
      <c r="E70" s="201">
        <f t="shared" si="66"/>
        <v>0</v>
      </c>
      <c r="F70" s="200">
        <f t="shared" si="66"/>
        <v>0</v>
      </c>
      <c r="G70" s="201">
        <f t="shared" si="66"/>
        <v>0</v>
      </c>
      <c r="H70" s="200">
        <f t="shared" si="66"/>
        <v>0</v>
      </c>
      <c r="I70" s="201">
        <f t="shared" si="66"/>
        <v>0</v>
      </c>
      <c r="J70" s="200">
        <f t="shared" ref="J70:K70" si="67">D70-F70-H70</f>
        <v>0</v>
      </c>
      <c r="K70" s="201">
        <f t="shared" si="67"/>
        <v>0</v>
      </c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</row>
    <row r="71" spans="1:31" ht="17.25" hidden="1" customHeight="1">
      <c r="A71" s="749" t="s">
        <v>114</v>
      </c>
      <c r="B71" s="750"/>
      <c r="C71" s="224">
        <f>+C66</f>
        <v>0</v>
      </c>
      <c r="D71" s="200">
        <f t="shared" si="66"/>
        <v>0</v>
      </c>
      <c r="E71" s="201">
        <f t="shared" si="66"/>
        <v>0</v>
      </c>
      <c r="F71" s="200">
        <f t="shared" si="66"/>
        <v>0</v>
      </c>
      <c r="G71" s="201">
        <f t="shared" si="66"/>
        <v>0</v>
      </c>
      <c r="H71" s="200">
        <f t="shared" si="66"/>
        <v>0</v>
      </c>
      <c r="I71" s="201">
        <f t="shared" si="66"/>
        <v>0</v>
      </c>
      <c r="J71" s="200">
        <f t="shared" ref="J71:K71" si="68">D71-F71-H71</f>
        <v>0</v>
      </c>
      <c r="K71" s="201">
        <f t="shared" si="68"/>
        <v>0</v>
      </c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</row>
    <row r="72" spans="1:31" ht="17.25" hidden="1" customHeight="1">
      <c r="A72" s="751"/>
      <c r="B72" s="752"/>
      <c r="C72" s="224" t="e">
        <f>+#REF!</f>
        <v>#REF!</v>
      </c>
      <c r="D72" s="200" t="e">
        <f>#REF!+#REF!+#REF!+#REF!+#REF!</f>
        <v>#REF!</v>
      </c>
      <c r="E72" s="201" t="e">
        <f>#REF!+#REF!+#REF!+#REF!+#REF!</f>
        <v>#REF!</v>
      </c>
      <c r="F72" s="200" t="e">
        <f>#REF!+#REF!+#REF!+#REF!+#REF!</f>
        <v>#REF!</v>
      </c>
      <c r="G72" s="201" t="e">
        <f>#REF!+#REF!+#REF!+#REF!+#REF!</f>
        <v>#REF!</v>
      </c>
      <c r="H72" s="200" t="e">
        <f>#REF!+#REF!+#REF!+#REF!+#REF!</f>
        <v>#REF!</v>
      </c>
      <c r="I72" s="201" t="e">
        <f>#REF!+#REF!+#REF!+#REF!+#REF!</f>
        <v>#REF!</v>
      </c>
      <c r="J72" s="200" t="e">
        <f t="shared" ref="J72:K72" si="69">D72-F72-H72</f>
        <v>#REF!</v>
      </c>
      <c r="K72" s="201" t="e">
        <f t="shared" si="69"/>
        <v>#REF!</v>
      </c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</row>
    <row r="73" spans="1:31" ht="17.25" hidden="1" customHeight="1">
      <c r="A73" s="679"/>
      <c r="B73" s="687"/>
      <c r="C73" s="224" t="e">
        <f>+#REF!</f>
        <v>#REF!</v>
      </c>
      <c r="D73" s="200" t="e">
        <f>#REF!+#REF!+#REF!+#REF!+#REF!</f>
        <v>#REF!</v>
      </c>
      <c r="E73" s="201" t="e">
        <f>#REF!+#REF!+#REF!+#REF!+#REF!</f>
        <v>#REF!</v>
      </c>
      <c r="F73" s="200" t="e">
        <f>#REF!+#REF!+#REF!+#REF!+#REF!</f>
        <v>#REF!</v>
      </c>
      <c r="G73" s="201" t="e">
        <f>#REF!+#REF!+#REF!+#REF!+#REF!</f>
        <v>#REF!</v>
      </c>
      <c r="H73" s="200" t="e">
        <f>#REF!+#REF!+#REF!+#REF!+#REF!</f>
        <v>#REF!</v>
      </c>
      <c r="I73" s="201" t="e">
        <f>#REF!+#REF!+#REF!+#REF!+#REF!</f>
        <v>#REF!</v>
      </c>
      <c r="J73" s="200" t="e">
        <f t="shared" ref="J73:K73" si="70">D73-F73-H73</f>
        <v>#REF!</v>
      </c>
      <c r="K73" s="201" t="e">
        <f t="shared" si="70"/>
        <v>#REF!</v>
      </c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</row>
    <row r="74" spans="1:31" ht="15.75" hidden="1" customHeight="1">
      <c r="A74" s="753" t="s">
        <v>115</v>
      </c>
      <c r="B74" s="695"/>
      <c r="C74" s="224">
        <f>+C67</f>
        <v>0</v>
      </c>
      <c r="D74" s="200">
        <f t="shared" ref="D74:I74" si="71">D67+D68+D69+D70+D71</f>
        <v>0</v>
      </c>
      <c r="E74" s="201">
        <f t="shared" si="71"/>
        <v>0</v>
      </c>
      <c r="F74" s="200">
        <f t="shared" si="71"/>
        <v>0</v>
      </c>
      <c r="G74" s="201">
        <f t="shared" si="71"/>
        <v>0</v>
      </c>
      <c r="H74" s="200">
        <f t="shared" si="71"/>
        <v>0</v>
      </c>
      <c r="I74" s="201">
        <f t="shared" si="71"/>
        <v>0</v>
      </c>
      <c r="J74" s="200">
        <f t="shared" ref="J74:K74" si="72">D74-F74-H74</f>
        <v>0</v>
      </c>
      <c r="K74" s="201">
        <f t="shared" si="72"/>
        <v>0</v>
      </c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</row>
    <row r="75" spans="1:31" ht="15.75" hidden="1" customHeight="1">
      <c r="A75" s="751"/>
      <c r="B75" s="752"/>
      <c r="C75" s="224" t="e">
        <f>+#REF!</f>
        <v>#REF!</v>
      </c>
      <c r="D75" s="200" t="e">
        <f>#REF!+#REF!+#REF!+#REF!+D72</f>
        <v>#REF!</v>
      </c>
      <c r="E75" s="201" t="e">
        <f>#REF!+#REF!+#REF!+#REF!+E72</f>
        <v>#REF!</v>
      </c>
      <c r="F75" s="200" t="e">
        <f>#REF!+#REF!+#REF!+#REF!+F72</f>
        <v>#REF!</v>
      </c>
      <c r="G75" s="201" t="e">
        <f>#REF!+#REF!+#REF!+#REF!+G72</f>
        <v>#REF!</v>
      </c>
      <c r="H75" s="200" t="e">
        <f>#REF!+#REF!+#REF!+#REF!+H72</f>
        <v>#REF!</v>
      </c>
      <c r="I75" s="201" t="e">
        <f>#REF!+#REF!+#REF!+#REF!+I72</f>
        <v>#REF!</v>
      </c>
      <c r="J75" s="200" t="e">
        <f t="shared" ref="J75:K75" si="73">D75-F75-H75</f>
        <v>#REF!</v>
      </c>
      <c r="K75" s="201" t="e">
        <f t="shared" si="73"/>
        <v>#REF!</v>
      </c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</row>
    <row r="76" spans="1:31" ht="15.75" hidden="1" customHeight="1">
      <c r="A76" s="679"/>
      <c r="B76" s="687"/>
      <c r="C76" s="224" t="e">
        <f>+#REF!</f>
        <v>#REF!</v>
      </c>
      <c r="D76" s="200" t="e">
        <f>#REF!+#REF!+#REF!+#REF!+D73</f>
        <v>#REF!</v>
      </c>
      <c r="E76" s="201" t="e">
        <f>#REF!+#REF!+#REF!+#REF!+E73</f>
        <v>#REF!</v>
      </c>
      <c r="F76" s="200" t="e">
        <f>#REF!+#REF!+#REF!+#REF!+F73</f>
        <v>#REF!</v>
      </c>
      <c r="G76" s="201" t="e">
        <f>#REF!+#REF!+#REF!+#REF!+G73</f>
        <v>#REF!</v>
      </c>
      <c r="H76" s="200" t="e">
        <f>#REF!+#REF!+#REF!+#REF!+H73</f>
        <v>#REF!</v>
      </c>
      <c r="I76" s="201" t="e">
        <f>#REF!+#REF!+#REF!+#REF!+I73</f>
        <v>#REF!</v>
      </c>
      <c r="J76" s="200" t="e">
        <f t="shared" ref="J76:K76" si="74">D76-F76-H76</f>
        <v>#REF!</v>
      </c>
      <c r="K76" s="201" t="e">
        <f t="shared" si="74"/>
        <v>#REF!</v>
      </c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</row>
    <row r="77" spans="1:31" ht="18" hidden="1" customHeight="1">
      <c r="A77" s="240"/>
      <c r="B77" s="260"/>
      <c r="C77" s="224">
        <f>+C68</f>
        <v>0</v>
      </c>
      <c r="D77" s="200">
        <f t="shared" ref="D77:I77" si="75">D68+D69+D70+D71+D74</f>
        <v>0</v>
      </c>
      <c r="E77" s="201">
        <f t="shared" si="75"/>
        <v>0</v>
      </c>
      <c r="F77" s="200">
        <f t="shared" si="75"/>
        <v>0</v>
      </c>
      <c r="G77" s="201">
        <f t="shared" si="75"/>
        <v>0</v>
      </c>
      <c r="H77" s="200">
        <f t="shared" si="75"/>
        <v>0</v>
      </c>
      <c r="I77" s="201">
        <f t="shared" si="75"/>
        <v>0</v>
      </c>
      <c r="J77" s="200">
        <f t="shared" ref="J77:K77" si="76">D77-F77-H77</f>
        <v>0</v>
      </c>
      <c r="K77" s="201">
        <f t="shared" si="76"/>
        <v>0</v>
      </c>
      <c r="L77" s="255"/>
      <c r="M77" s="255"/>
      <c r="N77" s="255"/>
      <c r="O77" s="255"/>
      <c r="P77" s="256"/>
      <c r="Q77" s="261"/>
      <c r="R77" s="255"/>
      <c r="S77" s="255"/>
      <c r="T77" s="255"/>
      <c r="U77" s="255"/>
      <c r="V77" s="255"/>
      <c r="W77" s="255"/>
      <c r="X77" s="255"/>
      <c r="Y77" s="255"/>
      <c r="Z77" s="255"/>
      <c r="AA77" s="255"/>
      <c r="AB77" s="255"/>
      <c r="AC77" s="255"/>
      <c r="AD77" s="255"/>
      <c r="AE77" s="255"/>
    </row>
    <row r="78" spans="1:31" ht="18" customHeight="1">
      <c r="A78" s="24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55"/>
      <c r="M78" s="255"/>
      <c r="N78" s="255"/>
      <c r="O78" s="255"/>
      <c r="P78" s="256"/>
      <c r="Q78" s="261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</row>
    <row r="79" spans="1:31" ht="18" customHeight="1">
      <c r="A79" s="24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55"/>
      <c r="M79" s="255"/>
      <c r="N79" s="255"/>
      <c r="O79" s="255"/>
      <c r="P79" s="256"/>
      <c r="Q79" s="261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  <c r="AC79" s="255"/>
      <c r="AD79" s="255"/>
      <c r="AE79" s="255"/>
    </row>
    <row r="80" spans="1:31" ht="18" customHeight="1">
      <c r="A80" s="24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55"/>
      <c r="M80" s="255"/>
      <c r="N80" s="255"/>
      <c r="O80" s="255"/>
      <c r="P80" s="256"/>
      <c r="Q80" s="261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  <c r="AD80" s="255"/>
      <c r="AE80" s="255"/>
    </row>
    <row r="81" spans="1:31" ht="18" customHeight="1">
      <c r="A81" s="24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55"/>
      <c r="M81" s="255"/>
      <c r="N81" s="255"/>
      <c r="O81" s="255"/>
      <c r="P81" s="256"/>
      <c r="Q81" s="261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255"/>
      <c r="AC81" s="255"/>
      <c r="AD81" s="255"/>
      <c r="AE81" s="255"/>
    </row>
    <row r="82" spans="1:31" ht="18" customHeight="1">
      <c r="A82" s="240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55"/>
      <c r="M82" s="255"/>
      <c r="N82" s="255"/>
      <c r="O82" s="255"/>
      <c r="P82" s="256"/>
      <c r="Q82" s="261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  <c r="AD82" s="255"/>
      <c r="AE82" s="255"/>
    </row>
    <row r="83" spans="1:31" ht="18" customHeight="1">
      <c r="A83" s="240"/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55"/>
      <c r="M83" s="255"/>
      <c r="N83" s="255"/>
      <c r="O83" s="255"/>
      <c r="P83" s="256"/>
      <c r="Q83" s="261"/>
      <c r="R83" s="255"/>
      <c r="S83" s="255"/>
      <c r="T83" s="255"/>
      <c r="U83" s="255"/>
      <c r="V83" s="255"/>
      <c r="W83" s="255"/>
      <c r="X83" s="255"/>
      <c r="Y83" s="255"/>
      <c r="Z83" s="255"/>
      <c r="AA83" s="255"/>
      <c r="AB83" s="255"/>
      <c r="AC83" s="255"/>
      <c r="AD83" s="255"/>
      <c r="AE83" s="255"/>
    </row>
    <row r="84" spans="1:31" ht="18" customHeight="1">
      <c r="A84" s="240"/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55"/>
      <c r="M84" s="255"/>
      <c r="N84" s="255"/>
      <c r="O84" s="255"/>
      <c r="P84" s="256"/>
      <c r="Q84" s="261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  <c r="AD84" s="255"/>
      <c r="AE84" s="255"/>
    </row>
    <row r="85" spans="1:31" ht="18" customHeight="1">
      <c r="A85" s="240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55"/>
      <c r="M85" s="255"/>
      <c r="N85" s="255"/>
      <c r="O85" s="255"/>
      <c r="P85" s="256"/>
      <c r="Q85" s="261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  <c r="AD85" s="255"/>
      <c r="AE85" s="255"/>
    </row>
    <row r="86" spans="1:31" ht="18" customHeight="1">
      <c r="A86" s="240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55"/>
      <c r="M86" s="255"/>
      <c r="N86" s="255"/>
      <c r="O86" s="255"/>
      <c r="P86" s="256"/>
      <c r="Q86" s="261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  <c r="AD86" s="255"/>
      <c r="AE86" s="255"/>
    </row>
    <row r="87" spans="1:31" ht="15.75" customHeight="1">
      <c r="A87" s="240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</row>
    <row r="88" spans="1:31" ht="15.75" customHeight="1">
      <c r="A88" s="240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</row>
    <row r="89" spans="1:31" ht="15.75" customHeight="1">
      <c r="A89" s="240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</row>
    <row r="90" spans="1:31" ht="15.75" customHeight="1">
      <c r="A90" s="240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</row>
    <row r="91" spans="1:31" ht="15.75" customHeight="1">
      <c r="A91" s="240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</row>
    <row r="92" spans="1:31" ht="15.75" customHeight="1">
      <c r="A92" s="240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</row>
    <row r="93" spans="1:31" ht="15.75" customHeight="1">
      <c r="A93" s="240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</row>
    <row r="94" spans="1:31" ht="15.75" customHeight="1">
      <c r="A94" s="240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</row>
    <row r="95" spans="1:31" ht="15.75" customHeight="1">
      <c r="A95" s="240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</row>
    <row r="96" spans="1:31" ht="15.75" customHeight="1">
      <c r="A96" s="240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</row>
    <row r="97" spans="1:31" ht="15.75" customHeight="1">
      <c r="A97" s="240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</row>
    <row r="98" spans="1:31" ht="15.75" customHeight="1">
      <c r="A98" s="240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</row>
    <row r="99" spans="1:31" ht="15.75" customHeight="1">
      <c r="A99" s="240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</row>
    <row r="100" spans="1:31" ht="15.75" customHeight="1">
      <c r="A100" s="240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</row>
    <row r="101" spans="1:31" ht="15.75" customHeight="1">
      <c r="A101" s="240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</row>
    <row r="102" spans="1:31" ht="15.75" customHeight="1">
      <c r="A102" s="240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</row>
    <row r="103" spans="1:31" ht="15.75" customHeight="1">
      <c r="A103" s="240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</row>
    <row r="104" spans="1:31" ht="15.75" customHeight="1">
      <c r="A104" s="240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</row>
    <row r="105" spans="1:31" ht="15.75" customHeight="1">
      <c r="A105" s="240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</row>
    <row r="106" spans="1:31" ht="15.75" customHeight="1">
      <c r="A106" s="240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</row>
    <row r="107" spans="1:31" ht="15.75" customHeight="1">
      <c r="A107" s="240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</row>
    <row r="108" spans="1:31" ht="15.75" customHeight="1">
      <c r="A108" s="240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</row>
    <row r="109" spans="1:31" ht="15.75" customHeight="1">
      <c r="A109" s="240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</row>
    <row r="110" spans="1:31" ht="15.75" customHeight="1">
      <c r="A110" s="240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</row>
    <row r="111" spans="1:31" ht="15.75" customHeight="1">
      <c r="A111" s="240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</row>
    <row r="112" spans="1:31" ht="15.75" customHeight="1">
      <c r="A112" s="240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</row>
    <row r="113" spans="1:31" ht="15.75" customHeight="1">
      <c r="A113" s="240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</row>
    <row r="114" spans="1:31" ht="15.75" customHeight="1">
      <c r="A114" s="240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</row>
    <row r="115" spans="1:31" ht="15.75" customHeight="1">
      <c r="A115" s="240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</row>
    <row r="116" spans="1:31" ht="15.75" customHeight="1">
      <c r="A116" s="240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</row>
    <row r="117" spans="1:31" ht="15.75" customHeight="1">
      <c r="A117" s="240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</row>
    <row r="118" spans="1:31" ht="15.75" customHeight="1">
      <c r="A118" s="240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</row>
    <row r="119" spans="1:31" ht="15.75" customHeight="1">
      <c r="A119" s="240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</row>
    <row r="120" spans="1:31" ht="15.75" customHeight="1">
      <c r="A120" s="240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</row>
    <row r="121" spans="1:31" ht="15.75" customHeight="1">
      <c r="A121" s="240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</row>
    <row r="122" spans="1:31" ht="15.75" customHeight="1">
      <c r="A122" s="240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</row>
    <row r="123" spans="1:31" ht="15.75" customHeight="1">
      <c r="A123" s="240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</row>
    <row r="124" spans="1:31" ht="15.75" customHeight="1">
      <c r="A124" s="240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</row>
    <row r="125" spans="1:31" ht="15.75" customHeight="1">
      <c r="A125" s="240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</row>
    <row r="126" spans="1:31" ht="15.75" customHeight="1">
      <c r="A126" s="240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</row>
    <row r="127" spans="1:31" ht="15.75" customHeight="1">
      <c r="A127" s="240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</row>
    <row r="128" spans="1:31" ht="15.75" customHeight="1">
      <c r="A128" s="240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</row>
    <row r="129" spans="1:31" ht="15.75" customHeight="1">
      <c r="A129" s="240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</row>
    <row r="130" spans="1:31" ht="15.75" customHeight="1">
      <c r="A130" s="240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</row>
    <row r="131" spans="1:31" ht="15.75" customHeight="1">
      <c r="A131" s="240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</row>
    <row r="132" spans="1:31" ht="15.75" customHeight="1">
      <c r="A132" s="240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</row>
    <row r="133" spans="1:31" ht="15.75" customHeight="1">
      <c r="A133" s="240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</row>
    <row r="134" spans="1:31" ht="15.75" customHeight="1">
      <c r="A134" s="240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</row>
    <row r="135" spans="1:31" ht="15.75" customHeight="1">
      <c r="A135" s="240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</row>
    <row r="136" spans="1:31" ht="15.75" customHeight="1">
      <c r="A136" s="240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</row>
    <row r="137" spans="1:31" ht="15.75" customHeight="1">
      <c r="A137" s="240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</row>
    <row r="138" spans="1:31" ht="15.75" customHeight="1">
      <c r="A138" s="240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</row>
    <row r="139" spans="1:31" ht="15.75" customHeight="1">
      <c r="A139" s="240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</row>
    <row r="140" spans="1:31" ht="15.75" customHeight="1">
      <c r="A140" s="240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</row>
    <row r="141" spans="1:31" ht="15.75" customHeight="1">
      <c r="A141" s="240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</row>
    <row r="142" spans="1:31" ht="15.75" customHeight="1">
      <c r="A142" s="240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</row>
    <row r="143" spans="1:31" ht="15.75" customHeight="1">
      <c r="A143" s="240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</row>
    <row r="144" spans="1:31" ht="15.75" customHeight="1">
      <c r="A144" s="240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</row>
    <row r="145" spans="1:31" ht="15.75" customHeight="1">
      <c r="A145" s="240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</row>
    <row r="146" spans="1:31" ht="15.75" customHeight="1">
      <c r="A146" s="240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</row>
    <row r="147" spans="1:31" ht="15.75" customHeight="1">
      <c r="A147" s="240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</row>
    <row r="148" spans="1:31" ht="15.75" customHeight="1">
      <c r="A148" s="240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</row>
    <row r="149" spans="1:31" ht="15.75" customHeight="1">
      <c r="A149" s="240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</row>
    <row r="150" spans="1:31" ht="15.75" customHeight="1">
      <c r="A150" s="240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</row>
    <row r="151" spans="1:31" ht="15.75" customHeight="1">
      <c r="A151" s="240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</row>
    <row r="152" spans="1:31" ht="15.75" customHeight="1">
      <c r="A152" s="240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</row>
    <row r="153" spans="1:31" ht="15.75" customHeight="1">
      <c r="A153" s="240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</row>
    <row r="154" spans="1:31" ht="15.75" customHeight="1">
      <c r="A154" s="240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</row>
    <row r="155" spans="1:31" ht="15.75" customHeight="1">
      <c r="A155" s="240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</row>
    <row r="156" spans="1:31" ht="15.75" customHeight="1">
      <c r="A156" s="240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</row>
    <row r="157" spans="1:31" ht="15.75" customHeight="1">
      <c r="A157" s="240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</row>
    <row r="158" spans="1:31" ht="15.75" customHeight="1">
      <c r="A158" s="240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</row>
    <row r="159" spans="1:31" ht="15.75" customHeight="1">
      <c r="A159" s="240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</row>
    <row r="160" spans="1:31" ht="15.75" customHeight="1">
      <c r="A160" s="240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</row>
    <row r="161" spans="1:31" ht="15.75" customHeight="1">
      <c r="A161" s="240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</row>
    <row r="162" spans="1:31" ht="15.75" customHeight="1">
      <c r="A162" s="240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</row>
    <row r="163" spans="1:31" ht="15.75" customHeight="1">
      <c r="A163" s="240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</row>
    <row r="164" spans="1:31" ht="15.75" customHeight="1">
      <c r="A164" s="240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</row>
    <row r="165" spans="1:31" ht="15.75" customHeight="1">
      <c r="A165" s="240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</row>
    <row r="166" spans="1:31" ht="15.75" customHeight="1">
      <c r="A166" s="240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</row>
    <row r="167" spans="1:31" ht="15.75" customHeight="1">
      <c r="A167" s="240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</row>
    <row r="168" spans="1:31" ht="15.75" customHeight="1">
      <c r="A168" s="240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</row>
    <row r="169" spans="1:31" ht="15.75" customHeight="1">
      <c r="A169" s="240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</row>
    <row r="170" spans="1:31" ht="15.75" customHeight="1">
      <c r="A170" s="240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</row>
    <row r="171" spans="1:31" ht="15.75" customHeight="1">
      <c r="A171" s="240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</row>
    <row r="172" spans="1:31" ht="15.75" customHeight="1">
      <c r="A172" s="240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</row>
    <row r="173" spans="1:31" ht="15.75" customHeight="1">
      <c r="A173" s="240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</row>
    <row r="174" spans="1:31" ht="15.75" customHeight="1">
      <c r="A174" s="240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</row>
    <row r="175" spans="1:31" ht="15.75" customHeight="1">
      <c r="A175" s="240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</row>
    <row r="176" spans="1:31" ht="15.75" customHeight="1">
      <c r="A176" s="240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</row>
    <row r="177" spans="1:31" ht="15.75" customHeight="1">
      <c r="A177" s="240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</row>
    <row r="178" spans="1:31" ht="15.75" customHeight="1">
      <c r="A178" s="240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</row>
    <row r="179" spans="1:31" ht="15.75" customHeight="1">
      <c r="A179" s="240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</row>
    <row r="180" spans="1:31" ht="15.75" customHeight="1">
      <c r="A180" s="240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</row>
    <row r="181" spans="1:31" ht="15.75" customHeight="1">
      <c r="A181" s="240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</row>
    <row r="182" spans="1:31" ht="15.75" customHeight="1">
      <c r="A182" s="240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</row>
    <row r="183" spans="1:31" ht="15.75" customHeight="1">
      <c r="A183" s="240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</row>
    <row r="184" spans="1:31" ht="15.75" customHeight="1">
      <c r="A184" s="240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</row>
    <row r="185" spans="1:31" ht="15.75" customHeight="1">
      <c r="A185" s="240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</row>
    <row r="186" spans="1:31" ht="15.75" customHeight="1">
      <c r="A186" s="240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</row>
    <row r="187" spans="1:31" ht="15.75" customHeight="1">
      <c r="A187" s="240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</row>
    <row r="188" spans="1:31" ht="15.75" customHeight="1">
      <c r="A188" s="240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</row>
    <row r="189" spans="1:31" ht="15.75" customHeight="1">
      <c r="A189" s="240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</row>
    <row r="190" spans="1:31" ht="15.75" customHeight="1">
      <c r="A190" s="240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</row>
    <row r="191" spans="1:31" ht="15.75" customHeight="1">
      <c r="A191" s="240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</row>
    <row r="192" spans="1:31" ht="15.75" customHeight="1">
      <c r="A192" s="240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</row>
    <row r="193" spans="1:31" ht="15.75" customHeight="1">
      <c r="A193" s="240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</row>
    <row r="194" spans="1:31" ht="15.75" customHeight="1">
      <c r="A194" s="240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</row>
    <row r="195" spans="1:31" ht="15.75" customHeight="1">
      <c r="A195" s="240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</row>
    <row r="196" spans="1:31" ht="15.75" customHeight="1">
      <c r="A196" s="240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</row>
    <row r="197" spans="1:31" ht="15.75" customHeight="1">
      <c r="A197" s="240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</row>
    <row r="198" spans="1:31" ht="15.75" customHeight="1">
      <c r="A198" s="240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</row>
    <row r="199" spans="1:31" ht="15.75" customHeight="1">
      <c r="A199" s="240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</row>
    <row r="200" spans="1:31" ht="15.75" customHeight="1">
      <c r="A200" s="240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</row>
    <row r="201" spans="1:31" ht="15.75" customHeight="1">
      <c r="A201" s="240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</row>
    <row r="202" spans="1:31" ht="15.75" customHeight="1">
      <c r="A202" s="240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</row>
    <row r="203" spans="1:31" ht="15.75" customHeight="1">
      <c r="A203" s="240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</row>
    <row r="204" spans="1:31" ht="15.75" customHeight="1">
      <c r="A204" s="240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</row>
    <row r="205" spans="1:31" ht="15.75" customHeight="1">
      <c r="A205" s="240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</row>
    <row r="206" spans="1:31" ht="15.75" customHeight="1">
      <c r="A206" s="240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</row>
    <row r="207" spans="1:31" ht="15.75" customHeight="1">
      <c r="A207" s="240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</row>
    <row r="208" spans="1:31" ht="15.75" customHeight="1">
      <c r="A208" s="240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</row>
    <row r="209" spans="1:31" ht="15.75" customHeight="1">
      <c r="A209" s="240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</row>
    <row r="210" spans="1:31" ht="15.75" customHeight="1">
      <c r="A210" s="240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</row>
    <row r="211" spans="1:31" ht="15.75" customHeight="1">
      <c r="A211" s="240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</row>
    <row r="212" spans="1:31" ht="15.75" customHeight="1">
      <c r="A212" s="240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</row>
    <row r="213" spans="1:31" ht="15.75" customHeight="1">
      <c r="A213" s="240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</row>
    <row r="214" spans="1:31" ht="15.75" customHeight="1">
      <c r="A214" s="240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</row>
    <row r="215" spans="1:31" ht="15.75" customHeight="1">
      <c r="A215" s="240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</row>
    <row r="216" spans="1:31" ht="15.75" customHeight="1">
      <c r="A216" s="240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</row>
    <row r="217" spans="1:31" ht="15.75" customHeight="1">
      <c r="A217" s="240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</row>
    <row r="218" spans="1:31" ht="15.75" customHeight="1">
      <c r="A218" s="240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</row>
    <row r="219" spans="1:31" ht="15.75" customHeight="1">
      <c r="A219" s="240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</row>
    <row r="220" spans="1:31" ht="15.75" customHeight="1">
      <c r="A220" s="240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</row>
    <row r="221" spans="1:31" ht="15.75" customHeight="1">
      <c r="A221" s="240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</row>
    <row r="222" spans="1:31" ht="15.75" customHeight="1">
      <c r="A222" s="240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</row>
    <row r="223" spans="1:31" ht="15.75" customHeight="1">
      <c r="A223" s="240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</row>
    <row r="224" spans="1:31" ht="15.75" customHeight="1">
      <c r="A224" s="240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</row>
    <row r="225" spans="1:31" ht="15.75" customHeight="1">
      <c r="A225" s="240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</row>
    <row r="226" spans="1:31" ht="15.75" customHeight="1">
      <c r="A226" s="240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</row>
    <row r="227" spans="1:31" ht="15.75" customHeight="1">
      <c r="A227" s="240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</row>
    <row r="228" spans="1:31" ht="15.75" customHeight="1">
      <c r="A228" s="240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</row>
    <row r="229" spans="1:31" ht="15.75" customHeight="1">
      <c r="A229" s="240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</row>
    <row r="230" spans="1:31" ht="15.75" customHeight="1">
      <c r="A230" s="240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</row>
    <row r="231" spans="1:31" ht="15.75" customHeight="1">
      <c r="A231" s="240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</row>
    <row r="232" spans="1:31" ht="15.75" customHeight="1">
      <c r="A232" s="240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</row>
    <row r="233" spans="1:31" ht="15.75" customHeight="1">
      <c r="A233" s="240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</row>
    <row r="234" spans="1:31" ht="15.75" customHeight="1">
      <c r="A234" s="240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</row>
    <row r="235" spans="1:31" ht="15.75" customHeight="1">
      <c r="A235" s="240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</row>
    <row r="236" spans="1:31" ht="15.75" customHeight="1">
      <c r="A236" s="240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</row>
    <row r="237" spans="1:31" ht="15.75" customHeight="1">
      <c r="A237" s="240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</row>
    <row r="238" spans="1:31" ht="15.75" customHeight="1">
      <c r="A238" s="240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</row>
    <row r="239" spans="1:31" ht="15.75" customHeight="1">
      <c r="A239" s="240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</row>
    <row r="240" spans="1:31" ht="15.75" customHeight="1">
      <c r="A240" s="240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</row>
    <row r="241" spans="1:31" ht="15.75" customHeight="1">
      <c r="A241" s="240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</row>
    <row r="242" spans="1:31" ht="15.75" customHeight="1">
      <c r="A242" s="240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</row>
    <row r="243" spans="1:31" ht="15.75" customHeight="1">
      <c r="A243" s="240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</row>
    <row r="244" spans="1:31" ht="15.75" customHeight="1">
      <c r="A244" s="240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</row>
    <row r="245" spans="1:31" ht="15.75" customHeight="1">
      <c r="A245" s="240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</row>
    <row r="246" spans="1:31" ht="15.75" customHeight="1">
      <c r="A246" s="240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</row>
    <row r="247" spans="1:31" ht="15.75" customHeight="1">
      <c r="A247" s="240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</row>
    <row r="248" spans="1:31" ht="15.75" customHeight="1">
      <c r="A248" s="240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</row>
    <row r="249" spans="1:31" ht="15.75" customHeight="1">
      <c r="A249" s="240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</row>
    <row r="250" spans="1:31" ht="15.75" customHeight="1">
      <c r="A250" s="240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</row>
    <row r="251" spans="1:31" ht="15.75" customHeight="1">
      <c r="A251" s="240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</row>
    <row r="252" spans="1:31" ht="15.75" customHeight="1">
      <c r="A252" s="240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</row>
    <row r="253" spans="1:31" ht="15.75" customHeight="1">
      <c r="A253" s="240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</row>
    <row r="254" spans="1:31" ht="15.75" customHeight="1">
      <c r="A254" s="240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</row>
    <row r="255" spans="1:31" ht="15.75" customHeight="1">
      <c r="A255" s="240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</row>
    <row r="256" spans="1:31" ht="15.75" customHeight="1">
      <c r="A256" s="240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</row>
    <row r="257" spans="1:31" ht="15.75" customHeight="1">
      <c r="A257" s="240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</row>
    <row r="258" spans="1:31" ht="15.75" customHeight="1">
      <c r="A258" s="240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</row>
    <row r="259" spans="1:31" ht="15.75" customHeight="1">
      <c r="A259" s="240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</row>
    <row r="260" spans="1:31" ht="15.75" customHeight="1">
      <c r="A260" s="240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</row>
    <row r="261" spans="1:31" ht="15.75" customHeight="1">
      <c r="A261" s="240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</row>
    <row r="262" spans="1:31" ht="15.75" customHeight="1">
      <c r="A262" s="240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</row>
    <row r="263" spans="1:31" ht="15.75" customHeight="1">
      <c r="A263" s="240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</row>
    <row r="264" spans="1:31" ht="15.75" customHeight="1">
      <c r="A264" s="240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</row>
    <row r="265" spans="1:31" ht="15.75" customHeight="1">
      <c r="A265" s="240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</row>
    <row r="266" spans="1:31" ht="15.75" customHeight="1">
      <c r="A266" s="240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</row>
    <row r="267" spans="1:31" ht="15.75" customHeight="1">
      <c r="A267" s="240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</row>
    <row r="268" spans="1:31" ht="15.75" customHeight="1">
      <c r="A268" s="240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</row>
    <row r="269" spans="1:31" ht="15.75" customHeight="1">
      <c r="A269" s="240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</row>
    <row r="270" spans="1:31" ht="15.75" customHeight="1">
      <c r="A270" s="240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</row>
    <row r="271" spans="1:31" ht="15.75" customHeight="1">
      <c r="A271" s="240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</row>
    <row r="272" spans="1:31" ht="15.75" customHeight="1">
      <c r="A272" s="240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</row>
    <row r="273" spans="1:31" ht="15.75" customHeight="1">
      <c r="A273" s="240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</row>
    <row r="274" spans="1:31" ht="15.75" customHeight="1">
      <c r="A274" s="240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</row>
    <row r="275" spans="1:31" ht="15.75" customHeight="1">
      <c r="A275" s="240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</row>
    <row r="276" spans="1:31" ht="15.75" customHeight="1">
      <c r="A276" s="240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</row>
    <row r="277" spans="1:31" ht="14.25" customHeight="1">
      <c r="A277" s="240"/>
      <c r="B277" s="240"/>
      <c r="C277" s="240"/>
      <c r="D277" s="240"/>
      <c r="E277" s="240"/>
      <c r="F277" s="240"/>
      <c r="G277" s="240"/>
      <c r="H277" s="240"/>
      <c r="I277" s="240"/>
      <c r="J277" s="240"/>
      <c r="K277" s="240"/>
      <c r="L277" s="231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  <c r="AA277" s="231"/>
      <c r="AB277" s="231"/>
      <c r="AC277" s="231"/>
      <c r="AD277" s="231"/>
      <c r="AE277" s="231"/>
    </row>
    <row r="278" spans="1:31" ht="15.75" customHeight="1">
      <c r="A278" s="210"/>
      <c r="B278" s="210"/>
      <c r="C278" s="210"/>
      <c r="D278" s="210"/>
      <c r="E278" s="210"/>
      <c r="F278" s="210"/>
      <c r="G278" s="210"/>
      <c r="H278" s="210"/>
      <c r="I278" s="210"/>
      <c r="J278" s="210"/>
      <c r="K278" s="210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  <c r="AA278" s="209"/>
      <c r="AB278" s="209"/>
      <c r="AC278" s="209"/>
      <c r="AD278" s="209"/>
      <c r="AE278" s="209"/>
    </row>
    <row r="279" spans="1:31" ht="15.75" customHeight="1">
      <c r="A279" s="210"/>
      <c r="B279" s="210"/>
      <c r="C279" s="210"/>
      <c r="D279" s="210"/>
      <c r="E279" s="210"/>
      <c r="F279" s="210"/>
      <c r="G279" s="210"/>
      <c r="H279" s="210"/>
      <c r="I279" s="210"/>
      <c r="J279" s="210"/>
      <c r="K279" s="210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  <c r="AA279" s="209"/>
      <c r="AB279" s="209"/>
      <c r="AC279" s="209"/>
      <c r="AD279" s="209"/>
      <c r="AE279" s="209"/>
    </row>
    <row r="280" spans="1:31" ht="15.75" customHeight="1">
      <c r="A280" s="210"/>
      <c r="B280" s="210"/>
      <c r="C280" s="210"/>
      <c r="D280" s="210"/>
      <c r="E280" s="210"/>
      <c r="F280" s="210"/>
      <c r="G280" s="210"/>
      <c r="H280" s="210"/>
      <c r="I280" s="210"/>
      <c r="J280" s="210"/>
      <c r="K280" s="210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  <c r="AA280" s="209"/>
      <c r="AB280" s="209"/>
      <c r="AC280" s="209"/>
      <c r="AD280" s="209"/>
      <c r="AE280" s="209"/>
    </row>
    <row r="281" spans="1:31" ht="15.75" customHeight="1">
      <c r="A281" s="210"/>
      <c r="B281" s="210"/>
      <c r="C281" s="210"/>
      <c r="D281" s="210"/>
      <c r="E281" s="210"/>
      <c r="F281" s="210"/>
      <c r="G281" s="210"/>
      <c r="H281" s="210"/>
      <c r="I281" s="210"/>
      <c r="J281" s="210"/>
      <c r="K281" s="210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  <c r="AA281" s="209"/>
      <c r="AB281" s="209"/>
      <c r="AC281" s="209"/>
      <c r="AD281" s="209"/>
      <c r="AE281" s="209"/>
    </row>
    <row r="282" spans="1:31" ht="15.75" customHeight="1">
      <c r="A282" s="210"/>
      <c r="B282" s="210"/>
      <c r="C282" s="210"/>
      <c r="D282" s="210"/>
      <c r="E282" s="210"/>
      <c r="F282" s="210"/>
      <c r="G282" s="210"/>
      <c r="H282" s="210"/>
      <c r="I282" s="210"/>
      <c r="J282" s="210"/>
      <c r="K282" s="210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  <c r="AA282" s="209"/>
      <c r="AB282" s="209"/>
      <c r="AC282" s="209"/>
      <c r="AD282" s="209"/>
      <c r="AE282" s="209"/>
    </row>
    <row r="283" spans="1:31" ht="15.75" customHeight="1">
      <c r="A283" s="210"/>
      <c r="B283" s="210"/>
      <c r="C283" s="210"/>
      <c r="D283" s="210"/>
      <c r="E283" s="210"/>
      <c r="F283" s="210"/>
      <c r="G283" s="210"/>
      <c r="H283" s="210"/>
      <c r="I283" s="210"/>
      <c r="J283" s="210"/>
      <c r="K283" s="210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  <c r="AA283" s="209"/>
      <c r="AB283" s="209"/>
      <c r="AC283" s="209"/>
      <c r="AD283" s="209"/>
      <c r="AE283" s="209"/>
    </row>
    <row r="284" spans="1:31" ht="15.75" customHeight="1">
      <c r="A284" s="210"/>
      <c r="B284" s="210"/>
      <c r="C284" s="210"/>
      <c r="D284" s="210"/>
      <c r="E284" s="210"/>
      <c r="F284" s="210"/>
      <c r="G284" s="210"/>
      <c r="H284" s="210"/>
      <c r="I284" s="210"/>
      <c r="J284" s="210"/>
      <c r="K284" s="210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  <c r="AA284" s="209"/>
      <c r="AB284" s="209"/>
      <c r="AC284" s="209"/>
      <c r="AD284" s="209"/>
      <c r="AE284" s="209"/>
    </row>
    <row r="285" spans="1:31" ht="15.75" customHeight="1">
      <c r="A285" s="210"/>
      <c r="B285" s="210"/>
      <c r="C285" s="210"/>
      <c r="D285" s="210"/>
      <c r="E285" s="210"/>
      <c r="F285" s="210"/>
      <c r="G285" s="210"/>
      <c r="H285" s="210"/>
      <c r="I285" s="210"/>
      <c r="J285" s="210"/>
      <c r="K285" s="210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  <c r="AA285" s="209"/>
      <c r="AB285" s="209"/>
      <c r="AC285" s="209"/>
      <c r="AD285" s="209"/>
      <c r="AE285" s="209"/>
    </row>
    <row r="286" spans="1:31" ht="15.75" customHeight="1">
      <c r="A286" s="210"/>
      <c r="B286" s="210"/>
      <c r="C286" s="210"/>
      <c r="D286" s="210"/>
      <c r="E286" s="210"/>
      <c r="F286" s="210"/>
      <c r="G286" s="210"/>
      <c r="H286" s="210"/>
      <c r="I286" s="210"/>
      <c r="J286" s="210"/>
      <c r="K286" s="210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  <c r="AA286" s="209"/>
      <c r="AB286" s="209"/>
      <c r="AC286" s="209"/>
      <c r="AD286" s="209"/>
      <c r="AE286" s="209"/>
    </row>
    <row r="287" spans="1:31" ht="15.75" customHeight="1">
      <c r="A287" s="210"/>
      <c r="B287" s="210"/>
      <c r="C287" s="210"/>
      <c r="D287" s="210"/>
      <c r="E287" s="210"/>
      <c r="F287" s="210"/>
      <c r="G287" s="210"/>
      <c r="H287" s="210"/>
      <c r="I287" s="210"/>
      <c r="J287" s="210"/>
      <c r="K287" s="210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  <c r="AA287" s="209"/>
      <c r="AB287" s="209"/>
      <c r="AC287" s="209"/>
      <c r="AD287" s="209"/>
      <c r="AE287" s="209"/>
    </row>
    <row r="288" spans="1:31" ht="15.75" customHeight="1">
      <c r="A288" s="210"/>
      <c r="B288" s="210"/>
      <c r="C288" s="210"/>
      <c r="D288" s="210"/>
      <c r="E288" s="210"/>
      <c r="F288" s="210"/>
      <c r="G288" s="210"/>
      <c r="H288" s="210"/>
      <c r="I288" s="210"/>
      <c r="J288" s="210"/>
      <c r="K288" s="210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  <c r="AA288" s="209"/>
      <c r="AB288" s="209"/>
      <c r="AC288" s="209"/>
      <c r="AD288" s="209"/>
      <c r="AE288" s="209"/>
    </row>
    <row r="289" spans="1:31" ht="15.75" customHeight="1">
      <c r="A289" s="210"/>
      <c r="B289" s="210"/>
      <c r="C289" s="210"/>
      <c r="D289" s="210"/>
      <c r="E289" s="210"/>
      <c r="F289" s="210"/>
      <c r="G289" s="210"/>
      <c r="H289" s="210"/>
      <c r="I289" s="210"/>
      <c r="J289" s="210"/>
      <c r="K289" s="210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  <c r="AA289" s="209"/>
      <c r="AB289" s="209"/>
      <c r="AC289" s="209"/>
      <c r="AD289" s="209"/>
      <c r="AE289" s="209"/>
    </row>
    <row r="290" spans="1:31" ht="15.75" customHeight="1">
      <c r="A290" s="210"/>
      <c r="B290" s="210"/>
      <c r="C290" s="210"/>
      <c r="D290" s="210"/>
      <c r="E290" s="210"/>
      <c r="F290" s="210"/>
      <c r="G290" s="210"/>
      <c r="H290" s="210"/>
      <c r="I290" s="210"/>
      <c r="J290" s="210"/>
      <c r="K290" s="210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  <c r="AA290" s="209"/>
      <c r="AB290" s="209"/>
      <c r="AC290" s="209"/>
      <c r="AD290" s="209"/>
      <c r="AE290" s="209"/>
    </row>
    <row r="291" spans="1:31" ht="15.75" customHeight="1">
      <c r="A291" s="210"/>
      <c r="B291" s="210"/>
      <c r="C291" s="210"/>
      <c r="D291" s="210"/>
      <c r="E291" s="210"/>
      <c r="F291" s="210"/>
      <c r="G291" s="210"/>
      <c r="H291" s="210"/>
      <c r="I291" s="210"/>
      <c r="J291" s="210"/>
      <c r="K291" s="210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  <c r="AA291" s="209"/>
      <c r="AB291" s="209"/>
      <c r="AC291" s="209"/>
      <c r="AD291" s="209"/>
      <c r="AE291" s="209"/>
    </row>
    <row r="292" spans="1:31" ht="15.75" customHeight="1">
      <c r="A292" s="210"/>
      <c r="B292" s="210"/>
      <c r="C292" s="210"/>
      <c r="D292" s="210"/>
      <c r="E292" s="210"/>
      <c r="F292" s="210"/>
      <c r="G292" s="210"/>
      <c r="H292" s="210"/>
      <c r="I292" s="210"/>
      <c r="J292" s="210"/>
      <c r="K292" s="210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</row>
    <row r="293" spans="1:31" ht="15.75" customHeight="1">
      <c r="A293" s="210"/>
      <c r="B293" s="210"/>
      <c r="C293" s="210"/>
      <c r="D293" s="210"/>
      <c r="E293" s="210"/>
      <c r="F293" s="210"/>
      <c r="G293" s="210"/>
      <c r="H293" s="210"/>
      <c r="I293" s="210"/>
      <c r="J293" s="210"/>
      <c r="K293" s="210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  <c r="AA293" s="209"/>
      <c r="AB293" s="209"/>
      <c r="AC293" s="209"/>
      <c r="AD293" s="209"/>
      <c r="AE293" s="209"/>
    </row>
    <row r="294" spans="1:31" ht="15.75" customHeight="1">
      <c r="A294" s="210"/>
      <c r="B294" s="210"/>
      <c r="C294" s="210"/>
      <c r="D294" s="210"/>
      <c r="E294" s="210"/>
      <c r="F294" s="210"/>
      <c r="G294" s="210"/>
      <c r="H294" s="210"/>
      <c r="I294" s="210"/>
      <c r="J294" s="210"/>
      <c r="K294" s="210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  <c r="AA294" s="209"/>
      <c r="AB294" s="209"/>
      <c r="AC294" s="209"/>
      <c r="AD294" s="209"/>
      <c r="AE294" s="209"/>
    </row>
    <row r="295" spans="1:31" ht="15.75" customHeight="1">
      <c r="A295" s="210"/>
      <c r="B295" s="210"/>
      <c r="C295" s="210"/>
      <c r="D295" s="210"/>
      <c r="E295" s="210"/>
      <c r="F295" s="210"/>
      <c r="G295" s="210"/>
      <c r="H295" s="210"/>
      <c r="I295" s="210"/>
      <c r="J295" s="210"/>
      <c r="K295" s="210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  <c r="AA295" s="209"/>
      <c r="AB295" s="209"/>
      <c r="AC295" s="209"/>
      <c r="AD295" s="209"/>
      <c r="AE295" s="209"/>
    </row>
    <row r="296" spans="1:31" ht="15.75" customHeight="1">
      <c r="A296" s="210"/>
      <c r="B296" s="210"/>
      <c r="C296" s="210"/>
      <c r="D296" s="210"/>
      <c r="E296" s="210"/>
      <c r="F296" s="210"/>
      <c r="G296" s="210"/>
      <c r="H296" s="210"/>
      <c r="I296" s="210"/>
      <c r="J296" s="210"/>
      <c r="K296" s="210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  <c r="AA296" s="209"/>
      <c r="AB296" s="209"/>
      <c r="AC296" s="209"/>
      <c r="AD296" s="209"/>
      <c r="AE296" s="209"/>
    </row>
    <row r="297" spans="1:31" ht="15.75" customHeight="1">
      <c r="A297" s="210"/>
      <c r="B297" s="210"/>
      <c r="C297" s="210"/>
      <c r="D297" s="210"/>
      <c r="E297" s="210"/>
      <c r="F297" s="210"/>
      <c r="G297" s="210"/>
      <c r="H297" s="210"/>
      <c r="I297" s="210"/>
      <c r="J297" s="210"/>
      <c r="K297" s="210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  <c r="AA297" s="209"/>
      <c r="AB297" s="209"/>
      <c r="AC297" s="209"/>
      <c r="AD297" s="209"/>
      <c r="AE297" s="209"/>
    </row>
    <row r="298" spans="1:31" ht="15.75" customHeight="1">
      <c r="A298" s="210"/>
      <c r="B298" s="210"/>
      <c r="C298" s="210"/>
      <c r="D298" s="210"/>
      <c r="E298" s="210"/>
      <c r="F298" s="210"/>
      <c r="G298" s="210"/>
      <c r="H298" s="210"/>
      <c r="I298" s="210"/>
      <c r="J298" s="210"/>
      <c r="K298" s="210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  <c r="AA298" s="209"/>
      <c r="AB298" s="209"/>
      <c r="AC298" s="209"/>
      <c r="AD298" s="209"/>
      <c r="AE298" s="209"/>
    </row>
    <row r="299" spans="1:31" ht="15.75" customHeight="1">
      <c r="A299" s="210"/>
      <c r="B299" s="210"/>
      <c r="C299" s="210"/>
      <c r="D299" s="210"/>
      <c r="E299" s="210"/>
      <c r="F299" s="210"/>
      <c r="G299" s="210"/>
      <c r="H299" s="210"/>
      <c r="I299" s="210"/>
      <c r="J299" s="210"/>
      <c r="K299" s="210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  <c r="AA299" s="209"/>
      <c r="AB299" s="209"/>
      <c r="AC299" s="209"/>
      <c r="AD299" s="209"/>
      <c r="AE299" s="209"/>
    </row>
    <row r="300" spans="1:31" ht="15.75" customHeight="1">
      <c r="A300" s="210"/>
      <c r="B300" s="210"/>
      <c r="C300" s="210"/>
      <c r="D300" s="210"/>
      <c r="E300" s="210"/>
      <c r="F300" s="210"/>
      <c r="G300" s="210"/>
      <c r="H300" s="210"/>
      <c r="I300" s="210"/>
      <c r="J300" s="210"/>
      <c r="K300" s="210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</row>
    <row r="301" spans="1:31" ht="15.75" customHeight="1">
      <c r="A301" s="210"/>
      <c r="B301" s="210"/>
      <c r="C301" s="210"/>
      <c r="D301" s="210"/>
      <c r="E301" s="210"/>
      <c r="F301" s="210"/>
      <c r="G301" s="210"/>
      <c r="H301" s="210"/>
      <c r="I301" s="210"/>
      <c r="J301" s="210"/>
      <c r="K301" s="210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</row>
    <row r="302" spans="1:31" ht="15.75" customHeight="1">
      <c r="A302" s="210"/>
      <c r="B302" s="210"/>
      <c r="C302" s="210"/>
      <c r="D302" s="210"/>
      <c r="E302" s="210"/>
      <c r="F302" s="210"/>
      <c r="G302" s="210"/>
      <c r="H302" s="210"/>
      <c r="I302" s="210"/>
      <c r="J302" s="210"/>
      <c r="K302" s="210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</row>
    <row r="303" spans="1:31" ht="15.75" customHeight="1">
      <c r="A303" s="210"/>
      <c r="B303" s="210"/>
      <c r="C303" s="210"/>
      <c r="D303" s="210"/>
      <c r="E303" s="210"/>
      <c r="F303" s="210"/>
      <c r="G303" s="210"/>
      <c r="H303" s="210"/>
      <c r="I303" s="210"/>
      <c r="J303" s="210"/>
      <c r="K303" s="210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</row>
    <row r="304" spans="1:31" ht="15.75" customHeight="1">
      <c r="A304" s="210"/>
      <c r="B304" s="210"/>
      <c r="C304" s="210"/>
      <c r="D304" s="210"/>
      <c r="E304" s="210"/>
      <c r="F304" s="210"/>
      <c r="G304" s="210"/>
      <c r="H304" s="210"/>
      <c r="I304" s="210"/>
      <c r="J304" s="210"/>
      <c r="K304" s="210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</row>
    <row r="305" spans="1:31" ht="15.75" customHeight="1">
      <c r="A305" s="210"/>
      <c r="B305" s="210"/>
      <c r="C305" s="210"/>
      <c r="D305" s="210"/>
      <c r="E305" s="210"/>
      <c r="F305" s="210"/>
      <c r="G305" s="210"/>
      <c r="H305" s="210"/>
      <c r="I305" s="210"/>
      <c r="J305" s="210"/>
      <c r="K305" s="210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09"/>
      <c r="AC305" s="209"/>
      <c r="AD305" s="209"/>
      <c r="AE305" s="209"/>
    </row>
    <row r="306" spans="1:31" ht="15.75" customHeight="1">
      <c r="A306" s="210"/>
      <c r="B306" s="210"/>
      <c r="C306" s="210"/>
      <c r="D306" s="210"/>
      <c r="E306" s="210"/>
      <c r="F306" s="210"/>
      <c r="G306" s="210"/>
      <c r="H306" s="210"/>
      <c r="I306" s="210"/>
      <c r="J306" s="210"/>
      <c r="K306" s="210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  <c r="AA306" s="209"/>
      <c r="AB306" s="209"/>
      <c r="AC306" s="209"/>
      <c r="AD306" s="209"/>
      <c r="AE306" s="209"/>
    </row>
    <row r="307" spans="1:31" ht="15.75" customHeight="1">
      <c r="A307" s="210"/>
      <c r="B307" s="210"/>
      <c r="C307" s="210"/>
      <c r="D307" s="210"/>
      <c r="E307" s="210"/>
      <c r="F307" s="210"/>
      <c r="G307" s="210"/>
      <c r="H307" s="210"/>
      <c r="I307" s="210"/>
      <c r="J307" s="210"/>
      <c r="K307" s="210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  <c r="AA307" s="209"/>
      <c r="AB307" s="209"/>
      <c r="AC307" s="209"/>
      <c r="AD307" s="209"/>
      <c r="AE307" s="209"/>
    </row>
    <row r="308" spans="1:31" ht="15.75" customHeight="1">
      <c r="A308" s="210"/>
      <c r="B308" s="210"/>
      <c r="C308" s="210"/>
      <c r="D308" s="210"/>
      <c r="E308" s="210"/>
      <c r="F308" s="210"/>
      <c r="G308" s="210"/>
      <c r="H308" s="210"/>
      <c r="I308" s="210"/>
      <c r="J308" s="210"/>
      <c r="K308" s="210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  <c r="AA308" s="209"/>
      <c r="AB308" s="209"/>
      <c r="AC308" s="209"/>
      <c r="AD308" s="209"/>
      <c r="AE308" s="209"/>
    </row>
    <row r="309" spans="1:31" ht="15.75" customHeight="1">
      <c r="A309" s="210"/>
      <c r="B309" s="210"/>
      <c r="C309" s="210"/>
      <c r="D309" s="210"/>
      <c r="E309" s="210"/>
      <c r="F309" s="210"/>
      <c r="G309" s="210"/>
      <c r="H309" s="210"/>
      <c r="I309" s="210"/>
      <c r="J309" s="210"/>
      <c r="K309" s="210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  <c r="AA309" s="209"/>
      <c r="AB309" s="209"/>
      <c r="AC309" s="209"/>
      <c r="AD309" s="209"/>
      <c r="AE309" s="209"/>
    </row>
    <row r="310" spans="1:31" ht="15.75" customHeight="1">
      <c r="A310" s="210"/>
      <c r="B310" s="210"/>
      <c r="C310" s="210"/>
      <c r="D310" s="210"/>
      <c r="E310" s="210"/>
      <c r="F310" s="210"/>
      <c r="G310" s="210"/>
      <c r="H310" s="210"/>
      <c r="I310" s="210"/>
      <c r="J310" s="210"/>
      <c r="K310" s="210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  <c r="AA310" s="209"/>
      <c r="AB310" s="209"/>
      <c r="AC310" s="209"/>
      <c r="AD310" s="209"/>
      <c r="AE310" s="209"/>
    </row>
    <row r="311" spans="1:31" ht="15.75" customHeight="1">
      <c r="A311" s="210"/>
      <c r="B311" s="210"/>
      <c r="C311" s="210"/>
      <c r="D311" s="210"/>
      <c r="E311" s="210"/>
      <c r="F311" s="210"/>
      <c r="G311" s="210"/>
      <c r="H311" s="210"/>
      <c r="I311" s="210"/>
      <c r="J311" s="210"/>
      <c r="K311" s="210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  <c r="AE311" s="209"/>
    </row>
    <row r="312" spans="1:31" ht="15.75" customHeight="1">
      <c r="A312" s="210"/>
      <c r="B312" s="210"/>
      <c r="C312" s="210"/>
      <c r="D312" s="210"/>
      <c r="E312" s="210"/>
      <c r="F312" s="210"/>
      <c r="G312" s="210"/>
      <c r="H312" s="210"/>
      <c r="I312" s="210"/>
      <c r="J312" s="210"/>
      <c r="K312" s="210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  <c r="AA312" s="209"/>
      <c r="AB312" s="209"/>
      <c r="AC312" s="209"/>
      <c r="AD312" s="209"/>
      <c r="AE312" s="209"/>
    </row>
    <row r="313" spans="1:31" ht="15.75" customHeight="1">
      <c r="A313" s="210"/>
      <c r="B313" s="210"/>
      <c r="C313" s="210"/>
      <c r="D313" s="210"/>
      <c r="E313" s="210"/>
      <c r="F313" s="210"/>
      <c r="G313" s="210"/>
      <c r="H313" s="210"/>
      <c r="I313" s="210"/>
      <c r="J313" s="210"/>
      <c r="K313" s="210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  <c r="AA313" s="209"/>
      <c r="AB313" s="209"/>
      <c r="AC313" s="209"/>
      <c r="AD313" s="209"/>
      <c r="AE313" s="209"/>
    </row>
    <row r="314" spans="1:31" ht="15.75" customHeight="1">
      <c r="A314" s="210"/>
      <c r="B314" s="210"/>
      <c r="C314" s="210"/>
      <c r="D314" s="210"/>
      <c r="E314" s="210"/>
      <c r="F314" s="210"/>
      <c r="G314" s="210"/>
      <c r="H314" s="210"/>
      <c r="I314" s="210"/>
      <c r="J314" s="210"/>
      <c r="K314" s="210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</row>
    <row r="315" spans="1:31" ht="15.75" customHeight="1">
      <c r="A315" s="210"/>
      <c r="B315" s="210"/>
      <c r="C315" s="210"/>
      <c r="D315" s="210"/>
      <c r="E315" s="210"/>
      <c r="F315" s="210"/>
      <c r="G315" s="210"/>
      <c r="H315" s="210"/>
      <c r="I315" s="210"/>
      <c r="J315" s="210"/>
      <c r="K315" s="210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</row>
    <row r="316" spans="1:31" ht="15.75" customHeight="1">
      <c r="A316" s="210"/>
      <c r="B316" s="210"/>
      <c r="C316" s="210"/>
      <c r="D316" s="210"/>
      <c r="E316" s="210"/>
      <c r="F316" s="210"/>
      <c r="G316" s="210"/>
      <c r="H316" s="210"/>
      <c r="I316" s="210"/>
      <c r="J316" s="210"/>
      <c r="K316" s="210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</row>
    <row r="317" spans="1:31" ht="15.75" customHeight="1">
      <c r="A317" s="210"/>
      <c r="B317" s="210"/>
      <c r="C317" s="210"/>
      <c r="D317" s="210"/>
      <c r="E317" s="210"/>
      <c r="F317" s="210"/>
      <c r="G317" s="210"/>
      <c r="H317" s="210"/>
      <c r="I317" s="210"/>
      <c r="J317" s="210"/>
      <c r="K317" s="210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</row>
    <row r="318" spans="1:31" ht="15.75" customHeight="1">
      <c r="A318" s="210"/>
      <c r="B318" s="210"/>
      <c r="C318" s="210"/>
      <c r="D318" s="210"/>
      <c r="E318" s="210"/>
      <c r="F318" s="210"/>
      <c r="G318" s="210"/>
      <c r="H318" s="210"/>
      <c r="I318" s="210"/>
      <c r="J318" s="210"/>
      <c r="K318" s="210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</row>
    <row r="319" spans="1:31" ht="15.75" customHeight="1">
      <c r="A319" s="210"/>
      <c r="B319" s="210"/>
      <c r="C319" s="210"/>
      <c r="D319" s="210"/>
      <c r="E319" s="210"/>
      <c r="F319" s="210"/>
      <c r="G319" s="210"/>
      <c r="H319" s="210"/>
      <c r="I319" s="210"/>
      <c r="J319" s="210"/>
      <c r="K319" s="210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  <c r="AA319" s="209"/>
      <c r="AB319" s="209"/>
      <c r="AC319" s="209"/>
      <c r="AD319" s="209"/>
      <c r="AE319" s="209"/>
    </row>
    <row r="320" spans="1:31" ht="15.75" customHeight="1">
      <c r="A320" s="210"/>
      <c r="B320" s="210"/>
      <c r="C320" s="210"/>
      <c r="D320" s="210"/>
      <c r="E320" s="210"/>
      <c r="F320" s="210"/>
      <c r="G320" s="210"/>
      <c r="H320" s="210"/>
      <c r="I320" s="210"/>
      <c r="J320" s="210"/>
      <c r="K320" s="210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  <c r="AA320" s="209"/>
      <c r="AB320" s="209"/>
      <c r="AC320" s="209"/>
      <c r="AD320" s="209"/>
      <c r="AE320" s="209"/>
    </row>
    <row r="321" spans="1:31" ht="15.75" customHeight="1">
      <c r="A321" s="210"/>
      <c r="B321" s="210"/>
      <c r="C321" s="210"/>
      <c r="D321" s="210"/>
      <c r="E321" s="210"/>
      <c r="F321" s="210"/>
      <c r="G321" s="210"/>
      <c r="H321" s="210"/>
      <c r="I321" s="210"/>
      <c r="J321" s="210"/>
      <c r="K321" s="210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  <c r="AA321" s="209"/>
      <c r="AB321" s="209"/>
      <c r="AC321" s="209"/>
      <c r="AD321" s="209"/>
      <c r="AE321" s="209"/>
    </row>
    <row r="322" spans="1:31" ht="15.75" customHeight="1">
      <c r="A322" s="210"/>
      <c r="B322" s="210"/>
      <c r="C322" s="210"/>
      <c r="D322" s="210"/>
      <c r="E322" s="210"/>
      <c r="F322" s="210"/>
      <c r="G322" s="210"/>
      <c r="H322" s="210"/>
      <c r="I322" s="210"/>
      <c r="J322" s="210"/>
      <c r="K322" s="210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  <c r="AA322" s="209"/>
      <c r="AB322" s="209"/>
      <c r="AC322" s="209"/>
      <c r="AD322" s="209"/>
      <c r="AE322" s="209"/>
    </row>
    <row r="323" spans="1:31" ht="15.75" customHeight="1">
      <c r="A323" s="210"/>
      <c r="B323" s="210"/>
      <c r="C323" s="210"/>
      <c r="D323" s="210"/>
      <c r="E323" s="210"/>
      <c r="F323" s="210"/>
      <c r="G323" s="210"/>
      <c r="H323" s="210"/>
      <c r="I323" s="210"/>
      <c r="J323" s="210"/>
      <c r="K323" s="210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  <c r="AA323" s="209"/>
      <c r="AB323" s="209"/>
      <c r="AC323" s="209"/>
      <c r="AD323" s="209"/>
      <c r="AE323" s="209"/>
    </row>
    <row r="324" spans="1:31" ht="15.75" customHeight="1">
      <c r="A324" s="210"/>
      <c r="B324" s="210"/>
      <c r="C324" s="210"/>
      <c r="D324" s="210"/>
      <c r="E324" s="210"/>
      <c r="F324" s="210"/>
      <c r="G324" s="210"/>
      <c r="H324" s="210"/>
      <c r="I324" s="210"/>
      <c r="J324" s="210"/>
      <c r="K324" s="210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  <c r="AA324" s="209"/>
      <c r="AB324" s="209"/>
      <c r="AC324" s="209"/>
      <c r="AD324" s="209"/>
      <c r="AE324" s="209"/>
    </row>
    <row r="325" spans="1:31" ht="15.75" customHeight="1">
      <c r="A325" s="210"/>
      <c r="B325" s="210"/>
      <c r="C325" s="210"/>
      <c r="D325" s="210"/>
      <c r="E325" s="210"/>
      <c r="F325" s="210"/>
      <c r="G325" s="210"/>
      <c r="H325" s="210"/>
      <c r="I325" s="210"/>
      <c r="J325" s="210"/>
      <c r="K325" s="210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  <c r="AA325" s="209"/>
      <c r="AB325" s="209"/>
      <c r="AC325" s="209"/>
      <c r="AD325" s="209"/>
      <c r="AE325" s="209"/>
    </row>
    <row r="326" spans="1:31" ht="15.75" customHeight="1">
      <c r="A326" s="210"/>
      <c r="B326" s="210"/>
      <c r="C326" s="210"/>
      <c r="D326" s="210"/>
      <c r="E326" s="210"/>
      <c r="F326" s="210"/>
      <c r="G326" s="210"/>
      <c r="H326" s="210"/>
      <c r="I326" s="210"/>
      <c r="J326" s="210"/>
      <c r="K326" s="210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  <c r="AA326" s="209"/>
      <c r="AB326" s="209"/>
      <c r="AC326" s="209"/>
      <c r="AD326" s="209"/>
      <c r="AE326" s="209"/>
    </row>
    <row r="327" spans="1:31" ht="15.75" customHeight="1">
      <c r="A327" s="210"/>
      <c r="B327" s="210"/>
      <c r="C327" s="210"/>
      <c r="D327" s="210"/>
      <c r="E327" s="210"/>
      <c r="F327" s="210"/>
      <c r="G327" s="210"/>
      <c r="H327" s="210"/>
      <c r="I327" s="210"/>
      <c r="J327" s="210"/>
      <c r="K327" s="210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  <c r="AA327" s="209"/>
      <c r="AB327" s="209"/>
      <c r="AC327" s="209"/>
      <c r="AD327" s="209"/>
      <c r="AE327" s="209"/>
    </row>
    <row r="328" spans="1:31" ht="15.75" customHeight="1">
      <c r="A328" s="210"/>
      <c r="B328" s="210"/>
      <c r="C328" s="210"/>
      <c r="D328" s="210"/>
      <c r="E328" s="210"/>
      <c r="F328" s="210"/>
      <c r="G328" s="210"/>
      <c r="H328" s="210"/>
      <c r="I328" s="210"/>
      <c r="J328" s="210"/>
      <c r="K328" s="210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</row>
    <row r="329" spans="1:31" ht="15.75" customHeight="1">
      <c r="A329" s="210"/>
      <c r="B329" s="210"/>
      <c r="C329" s="210"/>
      <c r="D329" s="210"/>
      <c r="E329" s="210"/>
      <c r="F329" s="210"/>
      <c r="G329" s="210"/>
      <c r="H329" s="210"/>
      <c r="I329" s="210"/>
      <c r="J329" s="210"/>
      <c r="K329" s="210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</row>
    <row r="330" spans="1:31" ht="15.75" customHeight="1">
      <c r="A330" s="210"/>
      <c r="B330" s="210"/>
      <c r="C330" s="210"/>
      <c r="D330" s="210"/>
      <c r="E330" s="210"/>
      <c r="F330" s="210"/>
      <c r="G330" s="210"/>
      <c r="H330" s="210"/>
      <c r="I330" s="210"/>
      <c r="J330" s="210"/>
      <c r="K330" s="210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</row>
    <row r="331" spans="1:31" ht="15.75" customHeight="1">
      <c r="A331" s="210"/>
      <c r="B331" s="210"/>
      <c r="C331" s="210"/>
      <c r="D331" s="210"/>
      <c r="E331" s="210"/>
      <c r="F331" s="210"/>
      <c r="G331" s="210"/>
      <c r="H331" s="210"/>
      <c r="I331" s="210"/>
      <c r="J331" s="210"/>
      <c r="K331" s="210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</row>
    <row r="332" spans="1:31" ht="15.75" customHeight="1">
      <c r="A332" s="210"/>
      <c r="B332" s="210"/>
      <c r="C332" s="210"/>
      <c r="D332" s="210"/>
      <c r="E332" s="210"/>
      <c r="F332" s="210"/>
      <c r="G332" s="210"/>
      <c r="H332" s="210"/>
      <c r="I332" s="210"/>
      <c r="J332" s="210"/>
      <c r="K332" s="210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</row>
    <row r="333" spans="1:31" ht="15.75" customHeight="1">
      <c r="A333" s="210"/>
      <c r="B333" s="210"/>
      <c r="C333" s="210"/>
      <c r="D333" s="210"/>
      <c r="E333" s="210"/>
      <c r="F333" s="210"/>
      <c r="G333" s="210"/>
      <c r="H333" s="210"/>
      <c r="I333" s="210"/>
      <c r="J333" s="210"/>
      <c r="K333" s="210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  <c r="AA333" s="209"/>
      <c r="AB333" s="209"/>
      <c r="AC333" s="209"/>
      <c r="AD333" s="209"/>
      <c r="AE333" s="209"/>
    </row>
    <row r="334" spans="1:31" ht="15.75" customHeight="1">
      <c r="A334" s="210"/>
      <c r="B334" s="210"/>
      <c r="C334" s="210"/>
      <c r="D334" s="210"/>
      <c r="E334" s="210"/>
      <c r="F334" s="210"/>
      <c r="G334" s="210"/>
      <c r="H334" s="210"/>
      <c r="I334" s="210"/>
      <c r="J334" s="210"/>
      <c r="K334" s="210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  <c r="AA334" s="209"/>
      <c r="AB334" s="209"/>
      <c r="AC334" s="209"/>
      <c r="AD334" s="209"/>
      <c r="AE334" s="209"/>
    </row>
    <row r="335" spans="1:31" ht="15.75" customHeight="1">
      <c r="A335" s="210"/>
      <c r="B335" s="210"/>
      <c r="C335" s="210"/>
      <c r="D335" s="210"/>
      <c r="E335" s="210"/>
      <c r="F335" s="210"/>
      <c r="G335" s="210"/>
      <c r="H335" s="210"/>
      <c r="I335" s="210"/>
      <c r="J335" s="210"/>
      <c r="K335" s="210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  <c r="AA335" s="209"/>
      <c r="AB335" s="209"/>
      <c r="AC335" s="209"/>
      <c r="AD335" s="209"/>
      <c r="AE335" s="209"/>
    </row>
    <row r="336" spans="1:31" ht="15.75" customHeight="1">
      <c r="A336" s="210"/>
      <c r="B336" s="210"/>
      <c r="C336" s="210"/>
      <c r="D336" s="210"/>
      <c r="E336" s="210"/>
      <c r="F336" s="210"/>
      <c r="G336" s="210"/>
      <c r="H336" s="210"/>
      <c r="I336" s="210"/>
      <c r="J336" s="210"/>
      <c r="K336" s="210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  <c r="AA336" s="209"/>
      <c r="AB336" s="209"/>
      <c r="AC336" s="209"/>
      <c r="AD336" s="209"/>
      <c r="AE336" s="209"/>
    </row>
    <row r="337" spans="1:31" ht="15.75" customHeight="1">
      <c r="A337" s="210"/>
      <c r="B337" s="210"/>
      <c r="C337" s="210"/>
      <c r="D337" s="210"/>
      <c r="E337" s="210"/>
      <c r="F337" s="210"/>
      <c r="G337" s="210"/>
      <c r="H337" s="210"/>
      <c r="I337" s="210"/>
      <c r="J337" s="210"/>
      <c r="K337" s="210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  <c r="AA337" s="209"/>
      <c r="AB337" s="209"/>
      <c r="AC337" s="209"/>
      <c r="AD337" s="209"/>
      <c r="AE337" s="209"/>
    </row>
    <row r="338" spans="1:31" ht="15.75" customHeight="1">
      <c r="A338" s="210"/>
      <c r="B338" s="210"/>
      <c r="C338" s="210"/>
      <c r="D338" s="210"/>
      <c r="E338" s="210"/>
      <c r="F338" s="210"/>
      <c r="G338" s="210"/>
      <c r="H338" s="210"/>
      <c r="I338" s="210"/>
      <c r="J338" s="210"/>
      <c r="K338" s="210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  <c r="AA338" s="209"/>
      <c r="AB338" s="209"/>
      <c r="AC338" s="209"/>
      <c r="AD338" s="209"/>
      <c r="AE338" s="209"/>
    </row>
    <row r="339" spans="1:31" ht="15.75" customHeight="1">
      <c r="A339" s="210"/>
      <c r="B339" s="210"/>
      <c r="C339" s="210"/>
      <c r="D339" s="210"/>
      <c r="E339" s="210"/>
      <c r="F339" s="210"/>
      <c r="G339" s="210"/>
      <c r="H339" s="210"/>
      <c r="I339" s="210"/>
      <c r="J339" s="210"/>
      <c r="K339" s="210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  <c r="AA339" s="209"/>
      <c r="AB339" s="209"/>
      <c r="AC339" s="209"/>
      <c r="AD339" s="209"/>
      <c r="AE339" s="209"/>
    </row>
    <row r="340" spans="1:31" ht="15.75" customHeight="1">
      <c r="A340" s="210"/>
      <c r="B340" s="210"/>
      <c r="C340" s="210"/>
      <c r="D340" s="210"/>
      <c r="E340" s="210"/>
      <c r="F340" s="210"/>
      <c r="G340" s="210"/>
      <c r="H340" s="210"/>
      <c r="I340" s="210"/>
      <c r="J340" s="210"/>
      <c r="K340" s="210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  <c r="AA340" s="209"/>
      <c r="AB340" s="209"/>
      <c r="AC340" s="209"/>
      <c r="AD340" s="209"/>
      <c r="AE340" s="209"/>
    </row>
    <row r="341" spans="1:31" ht="15.75" customHeight="1">
      <c r="A341" s="210"/>
      <c r="B341" s="210"/>
      <c r="C341" s="210"/>
      <c r="D341" s="210"/>
      <c r="E341" s="210"/>
      <c r="F341" s="210"/>
      <c r="G341" s="210"/>
      <c r="H341" s="210"/>
      <c r="I341" s="210"/>
      <c r="J341" s="210"/>
      <c r="K341" s="210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  <c r="AA341" s="209"/>
      <c r="AB341" s="209"/>
      <c r="AC341" s="209"/>
      <c r="AD341" s="209"/>
      <c r="AE341" s="209"/>
    </row>
    <row r="342" spans="1:31" ht="15.75" customHeight="1">
      <c r="A342" s="210"/>
      <c r="B342" s="210"/>
      <c r="C342" s="210"/>
      <c r="D342" s="210"/>
      <c r="E342" s="210"/>
      <c r="F342" s="210"/>
      <c r="G342" s="210"/>
      <c r="H342" s="210"/>
      <c r="I342" s="210"/>
      <c r="J342" s="210"/>
      <c r="K342" s="210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  <c r="AA342" s="209"/>
      <c r="AB342" s="209"/>
      <c r="AC342" s="209"/>
      <c r="AD342" s="209"/>
      <c r="AE342" s="209"/>
    </row>
    <row r="343" spans="1:31" ht="15.75" customHeight="1">
      <c r="A343" s="210"/>
      <c r="B343" s="210"/>
      <c r="C343" s="210"/>
      <c r="D343" s="210"/>
      <c r="E343" s="210"/>
      <c r="F343" s="210"/>
      <c r="G343" s="210"/>
      <c r="H343" s="210"/>
      <c r="I343" s="210"/>
      <c r="J343" s="210"/>
      <c r="K343" s="210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  <c r="AA343" s="209"/>
      <c r="AB343" s="209"/>
      <c r="AC343" s="209"/>
      <c r="AD343" s="209"/>
      <c r="AE343" s="209"/>
    </row>
    <row r="344" spans="1:31" ht="15.75" customHeight="1">
      <c r="A344" s="210"/>
      <c r="B344" s="210"/>
      <c r="C344" s="210"/>
      <c r="D344" s="210"/>
      <c r="E344" s="210"/>
      <c r="F344" s="210"/>
      <c r="G344" s="210"/>
      <c r="H344" s="210"/>
      <c r="I344" s="210"/>
      <c r="J344" s="210"/>
      <c r="K344" s="210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  <c r="AA344" s="209"/>
      <c r="AB344" s="209"/>
      <c r="AC344" s="209"/>
      <c r="AD344" s="209"/>
      <c r="AE344" s="209"/>
    </row>
    <row r="345" spans="1:31" ht="15.75" customHeight="1">
      <c r="A345" s="210"/>
      <c r="B345" s="210"/>
      <c r="C345" s="210"/>
      <c r="D345" s="210"/>
      <c r="E345" s="210"/>
      <c r="F345" s="210"/>
      <c r="G345" s="210"/>
      <c r="H345" s="210"/>
      <c r="I345" s="210"/>
      <c r="J345" s="210"/>
      <c r="K345" s="210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  <c r="AA345" s="209"/>
      <c r="AB345" s="209"/>
      <c r="AC345" s="209"/>
      <c r="AD345" s="209"/>
      <c r="AE345" s="209"/>
    </row>
    <row r="346" spans="1:31" ht="15.75" customHeight="1">
      <c r="A346" s="210"/>
      <c r="B346" s="210"/>
      <c r="C346" s="210"/>
      <c r="D346" s="210"/>
      <c r="E346" s="210"/>
      <c r="F346" s="210"/>
      <c r="G346" s="210"/>
      <c r="H346" s="210"/>
      <c r="I346" s="210"/>
      <c r="J346" s="210"/>
      <c r="K346" s="210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  <c r="AA346" s="209"/>
      <c r="AB346" s="209"/>
      <c r="AC346" s="209"/>
      <c r="AD346" s="209"/>
      <c r="AE346" s="209"/>
    </row>
    <row r="347" spans="1:31" ht="15.75" customHeight="1">
      <c r="A347" s="210"/>
      <c r="B347" s="210"/>
      <c r="C347" s="210"/>
      <c r="D347" s="210"/>
      <c r="E347" s="210"/>
      <c r="F347" s="210"/>
      <c r="G347" s="210"/>
      <c r="H347" s="210"/>
      <c r="I347" s="210"/>
      <c r="J347" s="210"/>
      <c r="K347" s="210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  <c r="AA347" s="209"/>
      <c r="AB347" s="209"/>
      <c r="AC347" s="209"/>
      <c r="AD347" s="209"/>
      <c r="AE347" s="209"/>
    </row>
    <row r="348" spans="1:31" ht="15.75" customHeight="1">
      <c r="A348" s="210"/>
      <c r="B348" s="210"/>
      <c r="C348" s="210"/>
      <c r="D348" s="210"/>
      <c r="E348" s="210"/>
      <c r="F348" s="210"/>
      <c r="G348" s="210"/>
      <c r="H348" s="210"/>
      <c r="I348" s="210"/>
      <c r="J348" s="210"/>
      <c r="K348" s="210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  <c r="AA348" s="209"/>
      <c r="AB348" s="209"/>
      <c r="AC348" s="209"/>
      <c r="AD348" s="209"/>
      <c r="AE348" s="209"/>
    </row>
    <row r="349" spans="1:31" ht="15.75" customHeight="1">
      <c r="A349" s="210"/>
      <c r="B349" s="210"/>
      <c r="C349" s="210"/>
      <c r="D349" s="210"/>
      <c r="E349" s="210"/>
      <c r="F349" s="210"/>
      <c r="G349" s="210"/>
      <c r="H349" s="210"/>
      <c r="I349" s="210"/>
      <c r="J349" s="210"/>
      <c r="K349" s="210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  <c r="AA349" s="209"/>
      <c r="AB349" s="209"/>
      <c r="AC349" s="209"/>
      <c r="AD349" s="209"/>
      <c r="AE349" s="209"/>
    </row>
    <row r="350" spans="1:31" ht="15.75" customHeight="1">
      <c r="A350" s="210"/>
      <c r="B350" s="210"/>
      <c r="C350" s="210"/>
      <c r="D350" s="210"/>
      <c r="E350" s="210"/>
      <c r="F350" s="210"/>
      <c r="G350" s="210"/>
      <c r="H350" s="210"/>
      <c r="I350" s="210"/>
      <c r="J350" s="210"/>
      <c r="K350" s="210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  <c r="AA350" s="209"/>
      <c r="AB350" s="209"/>
      <c r="AC350" s="209"/>
      <c r="AD350" s="209"/>
      <c r="AE350" s="209"/>
    </row>
    <row r="351" spans="1:31" ht="15.75" customHeight="1">
      <c r="A351" s="210"/>
      <c r="B351" s="210"/>
      <c r="C351" s="210"/>
      <c r="D351" s="210"/>
      <c r="E351" s="210"/>
      <c r="F351" s="210"/>
      <c r="G351" s="210"/>
      <c r="H351" s="210"/>
      <c r="I351" s="210"/>
      <c r="J351" s="210"/>
      <c r="K351" s="210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  <c r="AA351" s="209"/>
      <c r="AB351" s="209"/>
      <c r="AC351" s="209"/>
      <c r="AD351" s="209"/>
      <c r="AE351" s="209"/>
    </row>
    <row r="352" spans="1:31" ht="15.75" customHeight="1">
      <c r="A352" s="210"/>
      <c r="B352" s="210"/>
      <c r="C352" s="210"/>
      <c r="D352" s="210"/>
      <c r="E352" s="210"/>
      <c r="F352" s="210"/>
      <c r="G352" s="210"/>
      <c r="H352" s="210"/>
      <c r="I352" s="210"/>
      <c r="J352" s="210"/>
      <c r="K352" s="210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  <c r="AA352" s="209"/>
      <c r="AB352" s="209"/>
      <c r="AC352" s="209"/>
      <c r="AD352" s="209"/>
      <c r="AE352" s="209"/>
    </row>
    <row r="353" spans="1:31" ht="15.75" customHeight="1">
      <c r="A353" s="210"/>
      <c r="B353" s="210"/>
      <c r="C353" s="210"/>
      <c r="D353" s="210"/>
      <c r="E353" s="210"/>
      <c r="F353" s="210"/>
      <c r="G353" s="210"/>
      <c r="H353" s="210"/>
      <c r="I353" s="210"/>
      <c r="J353" s="210"/>
      <c r="K353" s="210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  <c r="AA353" s="209"/>
      <c r="AB353" s="209"/>
      <c r="AC353" s="209"/>
      <c r="AD353" s="209"/>
      <c r="AE353" s="209"/>
    </row>
    <row r="354" spans="1:31" ht="15.75" customHeight="1">
      <c r="A354" s="210"/>
      <c r="B354" s="210"/>
      <c r="C354" s="210"/>
      <c r="D354" s="210"/>
      <c r="E354" s="210"/>
      <c r="F354" s="210"/>
      <c r="G354" s="210"/>
      <c r="H354" s="210"/>
      <c r="I354" s="210"/>
      <c r="J354" s="210"/>
      <c r="K354" s="210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  <c r="AA354" s="209"/>
      <c r="AB354" s="209"/>
      <c r="AC354" s="209"/>
      <c r="AD354" s="209"/>
      <c r="AE354" s="209"/>
    </row>
    <row r="355" spans="1:31" ht="15.75" customHeight="1">
      <c r="A355" s="210"/>
      <c r="B355" s="210"/>
      <c r="C355" s="210"/>
      <c r="D355" s="210"/>
      <c r="E355" s="210"/>
      <c r="F355" s="210"/>
      <c r="G355" s="210"/>
      <c r="H355" s="210"/>
      <c r="I355" s="210"/>
      <c r="J355" s="210"/>
      <c r="K355" s="210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  <c r="AA355" s="209"/>
      <c r="AB355" s="209"/>
      <c r="AC355" s="209"/>
      <c r="AD355" s="209"/>
      <c r="AE355" s="209"/>
    </row>
    <row r="356" spans="1:31" ht="15.75" customHeight="1">
      <c r="A356" s="210"/>
      <c r="B356" s="210"/>
      <c r="C356" s="210"/>
      <c r="D356" s="210"/>
      <c r="E356" s="210"/>
      <c r="F356" s="210"/>
      <c r="G356" s="210"/>
      <c r="H356" s="210"/>
      <c r="I356" s="210"/>
      <c r="J356" s="210"/>
      <c r="K356" s="210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  <c r="AA356" s="209"/>
      <c r="AB356" s="209"/>
      <c r="AC356" s="209"/>
      <c r="AD356" s="209"/>
      <c r="AE356" s="209"/>
    </row>
    <row r="357" spans="1:31" ht="15.75" customHeight="1">
      <c r="A357" s="210"/>
      <c r="B357" s="210"/>
      <c r="C357" s="210"/>
      <c r="D357" s="210"/>
      <c r="E357" s="210"/>
      <c r="F357" s="210"/>
      <c r="G357" s="210"/>
      <c r="H357" s="210"/>
      <c r="I357" s="210"/>
      <c r="J357" s="210"/>
      <c r="K357" s="210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  <c r="AA357" s="209"/>
      <c r="AB357" s="209"/>
      <c r="AC357" s="209"/>
      <c r="AD357" s="209"/>
      <c r="AE357" s="209"/>
    </row>
    <row r="358" spans="1:31" ht="15.75" customHeight="1">
      <c r="A358" s="210"/>
      <c r="B358" s="210"/>
      <c r="C358" s="210"/>
      <c r="D358" s="210"/>
      <c r="E358" s="210"/>
      <c r="F358" s="210"/>
      <c r="G358" s="210"/>
      <c r="H358" s="210"/>
      <c r="I358" s="210"/>
      <c r="J358" s="210"/>
      <c r="K358" s="210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  <c r="AA358" s="209"/>
      <c r="AB358" s="209"/>
      <c r="AC358" s="209"/>
      <c r="AD358" s="209"/>
      <c r="AE358" s="209"/>
    </row>
    <row r="359" spans="1:31" ht="15.75" customHeight="1">
      <c r="A359" s="210"/>
      <c r="B359" s="210"/>
      <c r="C359" s="210"/>
      <c r="D359" s="210"/>
      <c r="E359" s="210"/>
      <c r="F359" s="210"/>
      <c r="G359" s="210"/>
      <c r="H359" s="210"/>
      <c r="I359" s="210"/>
      <c r="J359" s="210"/>
      <c r="K359" s="210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  <c r="AA359" s="209"/>
      <c r="AB359" s="209"/>
      <c r="AC359" s="209"/>
      <c r="AD359" s="209"/>
      <c r="AE359" s="209"/>
    </row>
    <row r="360" spans="1:31" ht="15.75" customHeight="1">
      <c r="A360" s="210"/>
      <c r="B360" s="210"/>
      <c r="C360" s="210"/>
      <c r="D360" s="210"/>
      <c r="E360" s="210"/>
      <c r="F360" s="210"/>
      <c r="G360" s="210"/>
      <c r="H360" s="210"/>
      <c r="I360" s="210"/>
      <c r="J360" s="210"/>
      <c r="K360" s="210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  <c r="AA360" s="209"/>
      <c r="AB360" s="209"/>
      <c r="AC360" s="209"/>
      <c r="AD360" s="209"/>
      <c r="AE360" s="209"/>
    </row>
    <row r="361" spans="1:31" ht="15.75" customHeight="1">
      <c r="A361" s="210"/>
      <c r="B361" s="210"/>
      <c r="C361" s="210"/>
      <c r="D361" s="210"/>
      <c r="E361" s="210"/>
      <c r="F361" s="210"/>
      <c r="G361" s="210"/>
      <c r="H361" s="210"/>
      <c r="I361" s="210"/>
      <c r="J361" s="210"/>
      <c r="K361" s="210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  <c r="AA361" s="209"/>
      <c r="AB361" s="209"/>
      <c r="AC361" s="209"/>
      <c r="AD361" s="209"/>
      <c r="AE361" s="209"/>
    </row>
    <row r="362" spans="1:31" ht="15.75" customHeight="1">
      <c r="A362" s="210"/>
      <c r="B362" s="210"/>
      <c r="C362" s="210"/>
      <c r="D362" s="210"/>
      <c r="E362" s="210"/>
      <c r="F362" s="210"/>
      <c r="G362" s="210"/>
      <c r="H362" s="210"/>
      <c r="I362" s="210"/>
      <c r="J362" s="210"/>
      <c r="K362" s="210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  <c r="AA362" s="209"/>
      <c r="AB362" s="209"/>
      <c r="AC362" s="209"/>
      <c r="AD362" s="209"/>
      <c r="AE362" s="209"/>
    </row>
    <row r="363" spans="1:31" ht="15.75" customHeight="1">
      <c r="A363" s="210"/>
      <c r="B363" s="210"/>
      <c r="C363" s="210"/>
      <c r="D363" s="210"/>
      <c r="E363" s="210"/>
      <c r="F363" s="210"/>
      <c r="G363" s="210"/>
      <c r="H363" s="210"/>
      <c r="I363" s="210"/>
      <c r="J363" s="210"/>
      <c r="K363" s="210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  <c r="AA363" s="209"/>
      <c r="AB363" s="209"/>
      <c r="AC363" s="209"/>
      <c r="AD363" s="209"/>
      <c r="AE363" s="209"/>
    </row>
    <row r="364" spans="1:31" ht="15.75" customHeight="1">
      <c r="A364" s="210"/>
      <c r="B364" s="210"/>
      <c r="C364" s="210"/>
      <c r="D364" s="210"/>
      <c r="E364" s="210"/>
      <c r="F364" s="210"/>
      <c r="G364" s="210"/>
      <c r="H364" s="210"/>
      <c r="I364" s="210"/>
      <c r="J364" s="210"/>
      <c r="K364" s="210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  <c r="AA364" s="209"/>
      <c r="AB364" s="209"/>
      <c r="AC364" s="209"/>
      <c r="AD364" s="209"/>
      <c r="AE364" s="209"/>
    </row>
    <row r="365" spans="1:31" ht="15.75" customHeight="1">
      <c r="A365" s="210"/>
      <c r="B365" s="210"/>
      <c r="C365" s="210"/>
      <c r="D365" s="210"/>
      <c r="E365" s="210"/>
      <c r="F365" s="210"/>
      <c r="G365" s="210"/>
      <c r="H365" s="210"/>
      <c r="I365" s="210"/>
      <c r="J365" s="210"/>
      <c r="K365" s="210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  <c r="AA365" s="209"/>
      <c r="AB365" s="209"/>
      <c r="AC365" s="209"/>
      <c r="AD365" s="209"/>
      <c r="AE365" s="209"/>
    </row>
    <row r="366" spans="1:31" ht="15.75" customHeight="1">
      <c r="A366" s="210"/>
      <c r="B366" s="210"/>
      <c r="C366" s="210"/>
      <c r="D366" s="210"/>
      <c r="E366" s="210"/>
      <c r="F366" s="210"/>
      <c r="G366" s="210"/>
      <c r="H366" s="210"/>
      <c r="I366" s="210"/>
      <c r="J366" s="210"/>
      <c r="K366" s="210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  <c r="AA366" s="209"/>
      <c r="AB366" s="209"/>
      <c r="AC366" s="209"/>
      <c r="AD366" s="209"/>
      <c r="AE366" s="209"/>
    </row>
    <row r="367" spans="1:31" ht="15.75" customHeight="1">
      <c r="A367" s="210"/>
      <c r="B367" s="210"/>
      <c r="C367" s="210"/>
      <c r="D367" s="210"/>
      <c r="E367" s="210"/>
      <c r="F367" s="210"/>
      <c r="G367" s="210"/>
      <c r="H367" s="210"/>
      <c r="I367" s="210"/>
      <c r="J367" s="210"/>
      <c r="K367" s="210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  <c r="AC367" s="209"/>
      <c r="AD367" s="209"/>
      <c r="AE367" s="209"/>
    </row>
    <row r="368" spans="1:31" ht="15.75" customHeight="1">
      <c r="A368" s="210"/>
      <c r="B368" s="210"/>
      <c r="C368" s="210"/>
      <c r="D368" s="210"/>
      <c r="E368" s="210"/>
      <c r="F368" s="210"/>
      <c r="G368" s="210"/>
      <c r="H368" s="210"/>
      <c r="I368" s="210"/>
      <c r="J368" s="210"/>
      <c r="K368" s="210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  <c r="AA368" s="209"/>
      <c r="AB368" s="209"/>
      <c r="AC368" s="209"/>
      <c r="AD368" s="209"/>
      <c r="AE368" s="209"/>
    </row>
    <row r="369" spans="1:31" ht="15.75" customHeight="1">
      <c r="A369" s="210"/>
      <c r="B369" s="210"/>
      <c r="C369" s="210"/>
      <c r="D369" s="210"/>
      <c r="E369" s="210"/>
      <c r="F369" s="210"/>
      <c r="G369" s="210"/>
      <c r="H369" s="210"/>
      <c r="I369" s="210"/>
      <c r="J369" s="210"/>
      <c r="K369" s="210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  <c r="AA369" s="209"/>
      <c r="AB369" s="209"/>
      <c r="AC369" s="209"/>
      <c r="AD369" s="209"/>
      <c r="AE369" s="209"/>
    </row>
    <row r="370" spans="1:31" ht="15.75" customHeight="1">
      <c r="A370" s="210"/>
      <c r="B370" s="210"/>
      <c r="C370" s="210"/>
      <c r="D370" s="210"/>
      <c r="E370" s="210"/>
      <c r="F370" s="210"/>
      <c r="G370" s="210"/>
      <c r="H370" s="210"/>
      <c r="I370" s="210"/>
      <c r="J370" s="210"/>
      <c r="K370" s="210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</row>
    <row r="371" spans="1:31" ht="15.75" customHeight="1">
      <c r="A371" s="210"/>
      <c r="B371" s="210"/>
      <c r="C371" s="210"/>
      <c r="D371" s="210"/>
      <c r="E371" s="210"/>
      <c r="F371" s="210"/>
      <c r="G371" s="210"/>
      <c r="H371" s="210"/>
      <c r="I371" s="210"/>
      <c r="J371" s="210"/>
      <c r="K371" s="210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</row>
    <row r="372" spans="1:31" ht="15.75" customHeight="1">
      <c r="A372" s="210"/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</row>
    <row r="373" spans="1:31" ht="15.75" customHeight="1">
      <c r="A373" s="210"/>
      <c r="B373" s="210"/>
      <c r="C373" s="210"/>
      <c r="D373" s="210"/>
      <c r="E373" s="210"/>
      <c r="F373" s="210"/>
      <c r="G373" s="210"/>
      <c r="H373" s="210"/>
      <c r="I373" s="210"/>
      <c r="J373" s="210"/>
      <c r="K373" s="210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</row>
    <row r="374" spans="1:31" ht="15.75" customHeight="1">
      <c r="A374" s="210"/>
      <c r="B374" s="210"/>
      <c r="C374" s="210"/>
      <c r="D374" s="210"/>
      <c r="E374" s="210"/>
      <c r="F374" s="210"/>
      <c r="G374" s="210"/>
      <c r="H374" s="210"/>
      <c r="I374" s="210"/>
      <c r="J374" s="210"/>
      <c r="K374" s="210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</row>
    <row r="375" spans="1:31" ht="15.75" customHeight="1">
      <c r="A375" s="210"/>
      <c r="B375" s="210"/>
      <c r="C375" s="210"/>
      <c r="D375" s="210"/>
      <c r="E375" s="210"/>
      <c r="F375" s="210"/>
      <c r="G375" s="210"/>
      <c r="H375" s="210"/>
      <c r="I375" s="210"/>
      <c r="J375" s="210"/>
      <c r="K375" s="210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  <c r="AA375" s="209"/>
      <c r="AB375" s="209"/>
      <c r="AC375" s="209"/>
      <c r="AD375" s="209"/>
      <c r="AE375" s="209"/>
    </row>
    <row r="376" spans="1:31" ht="15.75" customHeight="1">
      <c r="A376" s="210"/>
      <c r="B376" s="210"/>
      <c r="C376" s="210"/>
      <c r="D376" s="210"/>
      <c r="E376" s="210"/>
      <c r="F376" s="210"/>
      <c r="G376" s="210"/>
      <c r="H376" s="210"/>
      <c r="I376" s="210"/>
      <c r="J376" s="210"/>
      <c r="K376" s="210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  <c r="AA376" s="209"/>
      <c r="AB376" s="209"/>
      <c r="AC376" s="209"/>
      <c r="AD376" s="209"/>
      <c r="AE376" s="209"/>
    </row>
    <row r="377" spans="1:31" ht="15.75" customHeight="1">
      <c r="A377" s="210"/>
      <c r="B377" s="210"/>
      <c r="C377" s="210"/>
      <c r="D377" s="210"/>
      <c r="E377" s="210"/>
      <c r="F377" s="210"/>
      <c r="G377" s="210"/>
      <c r="H377" s="210"/>
      <c r="I377" s="210"/>
      <c r="J377" s="210"/>
      <c r="K377" s="210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  <c r="AA377" s="209"/>
      <c r="AB377" s="209"/>
      <c r="AC377" s="209"/>
      <c r="AD377" s="209"/>
      <c r="AE377" s="209"/>
    </row>
    <row r="378" spans="1:31" ht="15.75" customHeight="1">
      <c r="A378" s="210"/>
      <c r="B378" s="210"/>
      <c r="C378" s="210"/>
      <c r="D378" s="210"/>
      <c r="E378" s="210"/>
      <c r="F378" s="210"/>
      <c r="G378" s="210"/>
      <c r="H378" s="210"/>
      <c r="I378" s="210"/>
      <c r="J378" s="210"/>
      <c r="K378" s="210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  <c r="AA378" s="209"/>
      <c r="AB378" s="209"/>
      <c r="AC378" s="209"/>
      <c r="AD378" s="209"/>
      <c r="AE378" s="209"/>
    </row>
    <row r="379" spans="1:31" ht="15.75" customHeight="1">
      <c r="A379" s="210"/>
      <c r="B379" s="210"/>
      <c r="C379" s="210"/>
      <c r="D379" s="210"/>
      <c r="E379" s="210"/>
      <c r="F379" s="210"/>
      <c r="G379" s="210"/>
      <c r="H379" s="210"/>
      <c r="I379" s="210"/>
      <c r="J379" s="210"/>
      <c r="K379" s="210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  <c r="AA379" s="209"/>
      <c r="AB379" s="209"/>
      <c r="AC379" s="209"/>
      <c r="AD379" s="209"/>
      <c r="AE379" s="209"/>
    </row>
    <row r="380" spans="1:31" ht="15.75" customHeight="1">
      <c r="A380" s="210"/>
      <c r="B380" s="210"/>
      <c r="C380" s="210"/>
      <c r="D380" s="210"/>
      <c r="E380" s="210"/>
      <c r="F380" s="210"/>
      <c r="G380" s="210"/>
      <c r="H380" s="210"/>
      <c r="I380" s="210"/>
      <c r="J380" s="210"/>
      <c r="K380" s="210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  <c r="AA380" s="209"/>
      <c r="AB380" s="209"/>
      <c r="AC380" s="209"/>
      <c r="AD380" s="209"/>
      <c r="AE380" s="209"/>
    </row>
    <row r="381" spans="1:31" ht="15.75" customHeight="1">
      <c r="A381" s="210"/>
      <c r="B381" s="210"/>
      <c r="C381" s="210"/>
      <c r="D381" s="210"/>
      <c r="E381" s="210"/>
      <c r="F381" s="210"/>
      <c r="G381" s="210"/>
      <c r="H381" s="210"/>
      <c r="I381" s="210"/>
      <c r="J381" s="210"/>
      <c r="K381" s="210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  <c r="AA381" s="209"/>
      <c r="AB381" s="209"/>
      <c r="AC381" s="209"/>
      <c r="AD381" s="209"/>
      <c r="AE381" s="209"/>
    </row>
    <row r="382" spans="1:31" ht="15.75" customHeight="1">
      <c r="A382" s="210"/>
      <c r="B382" s="210"/>
      <c r="C382" s="210"/>
      <c r="D382" s="210"/>
      <c r="E382" s="210"/>
      <c r="F382" s="210"/>
      <c r="G382" s="210"/>
      <c r="H382" s="210"/>
      <c r="I382" s="210"/>
      <c r="J382" s="210"/>
      <c r="K382" s="210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  <c r="AA382" s="209"/>
      <c r="AB382" s="209"/>
      <c r="AC382" s="209"/>
      <c r="AD382" s="209"/>
      <c r="AE382" s="209"/>
    </row>
    <row r="383" spans="1:31" ht="15.75" customHeight="1">
      <c r="A383" s="210"/>
      <c r="B383" s="210"/>
      <c r="C383" s="210"/>
      <c r="D383" s="210"/>
      <c r="E383" s="210"/>
      <c r="F383" s="210"/>
      <c r="G383" s="210"/>
      <c r="H383" s="210"/>
      <c r="I383" s="210"/>
      <c r="J383" s="210"/>
      <c r="K383" s="210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  <c r="AA383" s="209"/>
      <c r="AB383" s="209"/>
      <c r="AC383" s="209"/>
      <c r="AD383" s="209"/>
      <c r="AE383" s="209"/>
    </row>
    <row r="384" spans="1:31" ht="15.75" customHeight="1">
      <c r="A384" s="210"/>
      <c r="B384" s="210"/>
      <c r="C384" s="210"/>
      <c r="D384" s="210"/>
      <c r="E384" s="210"/>
      <c r="F384" s="210"/>
      <c r="G384" s="210"/>
      <c r="H384" s="210"/>
      <c r="I384" s="210"/>
      <c r="J384" s="210"/>
      <c r="K384" s="210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</row>
    <row r="385" spans="1:31" ht="15.75" customHeight="1">
      <c r="A385" s="210"/>
      <c r="B385" s="210"/>
      <c r="C385" s="210"/>
      <c r="D385" s="210"/>
      <c r="E385" s="210"/>
      <c r="F385" s="210"/>
      <c r="G385" s="210"/>
      <c r="H385" s="210"/>
      <c r="I385" s="210"/>
      <c r="J385" s="210"/>
      <c r="K385" s="210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</row>
    <row r="386" spans="1:31" ht="15.75" customHeight="1">
      <c r="A386" s="210"/>
      <c r="B386" s="210"/>
      <c r="C386" s="210"/>
      <c r="D386" s="210"/>
      <c r="E386" s="210"/>
      <c r="F386" s="210"/>
      <c r="G386" s="210"/>
      <c r="H386" s="210"/>
      <c r="I386" s="210"/>
      <c r="J386" s="210"/>
      <c r="K386" s="210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</row>
    <row r="387" spans="1:31" ht="15.75" customHeight="1">
      <c r="A387" s="210"/>
      <c r="B387" s="210"/>
      <c r="C387" s="210"/>
      <c r="D387" s="210"/>
      <c r="E387" s="210"/>
      <c r="F387" s="210"/>
      <c r="G387" s="210"/>
      <c r="H387" s="210"/>
      <c r="I387" s="210"/>
      <c r="J387" s="210"/>
      <c r="K387" s="210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</row>
    <row r="388" spans="1:31" ht="15.75" customHeight="1">
      <c r="A388" s="210"/>
      <c r="B388" s="210"/>
      <c r="C388" s="210"/>
      <c r="D388" s="210"/>
      <c r="E388" s="210"/>
      <c r="F388" s="210"/>
      <c r="G388" s="210"/>
      <c r="H388" s="210"/>
      <c r="I388" s="210"/>
      <c r="J388" s="210"/>
      <c r="K388" s="210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</row>
    <row r="389" spans="1:31" ht="15.75" customHeight="1">
      <c r="A389" s="210"/>
      <c r="B389" s="210"/>
      <c r="C389" s="210"/>
      <c r="D389" s="210"/>
      <c r="E389" s="210"/>
      <c r="F389" s="210"/>
      <c r="G389" s="210"/>
      <c r="H389" s="210"/>
      <c r="I389" s="210"/>
      <c r="J389" s="210"/>
      <c r="K389" s="210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  <c r="AA389" s="209"/>
      <c r="AB389" s="209"/>
      <c r="AC389" s="209"/>
      <c r="AD389" s="209"/>
      <c r="AE389" s="209"/>
    </row>
    <row r="390" spans="1:31" ht="15.75" customHeight="1">
      <c r="A390" s="210"/>
      <c r="B390" s="210"/>
      <c r="C390" s="210"/>
      <c r="D390" s="210"/>
      <c r="E390" s="210"/>
      <c r="F390" s="210"/>
      <c r="G390" s="210"/>
      <c r="H390" s="210"/>
      <c r="I390" s="210"/>
      <c r="J390" s="210"/>
      <c r="K390" s="210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  <c r="AA390" s="209"/>
      <c r="AB390" s="209"/>
      <c r="AC390" s="209"/>
      <c r="AD390" s="209"/>
      <c r="AE390" s="209"/>
    </row>
    <row r="391" spans="1:31" ht="15.75" customHeight="1">
      <c r="A391" s="210"/>
      <c r="B391" s="210"/>
      <c r="C391" s="210"/>
      <c r="D391" s="210"/>
      <c r="E391" s="210"/>
      <c r="F391" s="210"/>
      <c r="G391" s="210"/>
      <c r="H391" s="210"/>
      <c r="I391" s="210"/>
      <c r="J391" s="210"/>
      <c r="K391" s="210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  <c r="AA391" s="209"/>
      <c r="AB391" s="209"/>
      <c r="AC391" s="209"/>
      <c r="AD391" s="209"/>
      <c r="AE391" s="209"/>
    </row>
    <row r="392" spans="1:31" ht="15.75" customHeight="1">
      <c r="A392" s="210"/>
      <c r="B392" s="210"/>
      <c r="C392" s="210"/>
      <c r="D392" s="210"/>
      <c r="E392" s="210"/>
      <c r="F392" s="210"/>
      <c r="G392" s="210"/>
      <c r="H392" s="210"/>
      <c r="I392" s="210"/>
      <c r="J392" s="210"/>
      <c r="K392" s="210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  <c r="AA392" s="209"/>
      <c r="AB392" s="209"/>
      <c r="AC392" s="209"/>
      <c r="AD392" s="209"/>
      <c r="AE392" s="209"/>
    </row>
    <row r="393" spans="1:31" ht="15.75" customHeight="1">
      <c r="A393" s="210"/>
      <c r="B393" s="210"/>
      <c r="C393" s="210"/>
      <c r="D393" s="210"/>
      <c r="E393" s="210"/>
      <c r="F393" s="210"/>
      <c r="G393" s="210"/>
      <c r="H393" s="210"/>
      <c r="I393" s="210"/>
      <c r="J393" s="210"/>
      <c r="K393" s="210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  <c r="AA393" s="209"/>
      <c r="AB393" s="209"/>
      <c r="AC393" s="209"/>
      <c r="AD393" s="209"/>
      <c r="AE393" s="209"/>
    </row>
    <row r="394" spans="1:31" ht="15.75" customHeight="1">
      <c r="A394" s="210"/>
      <c r="B394" s="210"/>
      <c r="C394" s="210"/>
      <c r="D394" s="210"/>
      <c r="E394" s="210"/>
      <c r="F394" s="210"/>
      <c r="G394" s="210"/>
      <c r="H394" s="210"/>
      <c r="I394" s="210"/>
      <c r="J394" s="210"/>
      <c r="K394" s="210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  <c r="AA394" s="209"/>
      <c r="AB394" s="209"/>
      <c r="AC394" s="209"/>
      <c r="AD394" s="209"/>
      <c r="AE394" s="209"/>
    </row>
    <row r="395" spans="1:31" ht="15.75" customHeight="1">
      <c r="A395" s="210"/>
      <c r="B395" s="210"/>
      <c r="C395" s="210"/>
      <c r="D395" s="210"/>
      <c r="E395" s="210"/>
      <c r="F395" s="210"/>
      <c r="G395" s="210"/>
      <c r="H395" s="210"/>
      <c r="I395" s="210"/>
      <c r="J395" s="210"/>
      <c r="K395" s="210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  <c r="AA395" s="209"/>
      <c r="AB395" s="209"/>
      <c r="AC395" s="209"/>
      <c r="AD395" s="209"/>
      <c r="AE395" s="209"/>
    </row>
    <row r="396" spans="1:31" ht="15.75" customHeight="1">
      <c r="A396" s="210"/>
      <c r="B396" s="210"/>
      <c r="C396" s="210"/>
      <c r="D396" s="210"/>
      <c r="E396" s="210"/>
      <c r="F396" s="210"/>
      <c r="G396" s="210"/>
      <c r="H396" s="210"/>
      <c r="I396" s="210"/>
      <c r="J396" s="210"/>
      <c r="K396" s="210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  <c r="AA396" s="209"/>
      <c r="AB396" s="209"/>
      <c r="AC396" s="209"/>
      <c r="AD396" s="209"/>
      <c r="AE396" s="209"/>
    </row>
    <row r="397" spans="1:31" ht="15.75" customHeight="1">
      <c r="A397" s="210"/>
      <c r="B397" s="210"/>
      <c r="C397" s="210"/>
      <c r="D397" s="210"/>
      <c r="E397" s="210"/>
      <c r="F397" s="210"/>
      <c r="G397" s="210"/>
      <c r="H397" s="210"/>
      <c r="I397" s="210"/>
      <c r="J397" s="210"/>
      <c r="K397" s="210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  <c r="AA397" s="209"/>
      <c r="AB397" s="209"/>
      <c r="AC397" s="209"/>
      <c r="AD397" s="209"/>
      <c r="AE397" s="209"/>
    </row>
    <row r="398" spans="1:31" ht="15.75" customHeight="1">
      <c r="A398" s="210"/>
      <c r="B398" s="210"/>
      <c r="C398" s="210"/>
      <c r="D398" s="210"/>
      <c r="E398" s="210"/>
      <c r="F398" s="210"/>
      <c r="G398" s="210"/>
      <c r="H398" s="210"/>
      <c r="I398" s="210"/>
      <c r="J398" s="210"/>
      <c r="K398" s="210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  <c r="AA398" s="209"/>
      <c r="AB398" s="209"/>
      <c r="AC398" s="209"/>
      <c r="AD398" s="209"/>
      <c r="AE398" s="209"/>
    </row>
    <row r="399" spans="1:31" ht="15.75" customHeight="1">
      <c r="A399" s="210"/>
      <c r="B399" s="210"/>
      <c r="C399" s="210"/>
      <c r="D399" s="210"/>
      <c r="E399" s="210"/>
      <c r="F399" s="210"/>
      <c r="G399" s="210"/>
      <c r="H399" s="210"/>
      <c r="I399" s="210"/>
      <c r="J399" s="210"/>
      <c r="K399" s="210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  <c r="AA399" s="209"/>
      <c r="AB399" s="209"/>
      <c r="AC399" s="209"/>
      <c r="AD399" s="209"/>
      <c r="AE399" s="209"/>
    </row>
    <row r="400" spans="1:31" ht="15.75" customHeight="1">
      <c r="A400" s="210"/>
      <c r="B400" s="210"/>
      <c r="C400" s="210"/>
      <c r="D400" s="210"/>
      <c r="E400" s="210"/>
      <c r="F400" s="210"/>
      <c r="G400" s="210"/>
      <c r="H400" s="210"/>
      <c r="I400" s="210"/>
      <c r="J400" s="210"/>
      <c r="K400" s="210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  <c r="AA400" s="209"/>
      <c r="AB400" s="209"/>
      <c r="AC400" s="209"/>
      <c r="AD400" s="209"/>
      <c r="AE400" s="209"/>
    </row>
    <row r="401" spans="1:31" ht="15.75" customHeight="1">
      <c r="A401" s="210"/>
      <c r="B401" s="210"/>
      <c r="C401" s="210"/>
      <c r="D401" s="210"/>
      <c r="E401" s="210"/>
      <c r="F401" s="210"/>
      <c r="G401" s="210"/>
      <c r="H401" s="210"/>
      <c r="I401" s="210"/>
      <c r="J401" s="210"/>
      <c r="K401" s="210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  <c r="AA401" s="209"/>
      <c r="AB401" s="209"/>
      <c r="AC401" s="209"/>
      <c r="AD401" s="209"/>
      <c r="AE401" s="209"/>
    </row>
    <row r="402" spans="1:31" ht="15.75" customHeight="1">
      <c r="A402" s="210"/>
      <c r="B402" s="210"/>
      <c r="C402" s="210"/>
      <c r="D402" s="210"/>
      <c r="E402" s="210"/>
      <c r="F402" s="210"/>
      <c r="G402" s="210"/>
      <c r="H402" s="210"/>
      <c r="I402" s="210"/>
      <c r="J402" s="210"/>
      <c r="K402" s="210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  <c r="AA402" s="209"/>
      <c r="AB402" s="209"/>
      <c r="AC402" s="209"/>
      <c r="AD402" s="209"/>
      <c r="AE402" s="209"/>
    </row>
    <row r="403" spans="1:31" ht="15.75" customHeight="1">
      <c r="A403" s="210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  <c r="AA403" s="209"/>
      <c r="AB403" s="209"/>
      <c r="AC403" s="209"/>
      <c r="AD403" s="209"/>
      <c r="AE403" s="209"/>
    </row>
    <row r="404" spans="1:31" ht="15.75" customHeight="1">
      <c r="A404" s="210"/>
      <c r="B404" s="210"/>
      <c r="C404" s="210"/>
      <c r="D404" s="210"/>
      <c r="E404" s="210"/>
      <c r="F404" s="210"/>
      <c r="G404" s="210"/>
      <c r="H404" s="210"/>
      <c r="I404" s="210"/>
      <c r="J404" s="210"/>
      <c r="K404" s="210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  <c r="AA404" s="209"/>
      <c r="AB404" s="209"/>
      <c r="AC404" s="209"/>
      <c r="AD404" s="209"/>
      <c r="AE404" s="209"/>
    </row>
    <row r="405" spans="1:31" ht="15.75" customHeight="1">
      <c r="A405" s="210"/>
      <c r="B405" s="210"/>
      <c r="C405" s="210"/>
      <c r="D405" s="210"/>
      <c r="E405" s="210"/>
      <c r="F405" s="210"/>
      <c r="G405" s="210"/>
      <c r="H405" s="210"/>
      <c r="I405" s="210"/>
      <c r="J405" s="210"/>
      <c r="K405" s="210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  <c r="AA405" s="209"/>
      <c r="AB405" s="209"/>
      <c r="AC405" s="209"/>
      <c r="AD405" s="209"/>
      <c r="AE405" s="209"/>
    </row>
    <row r="406" spans="1:31" ht="15.75" customHeight="1">
      <c r="A406" s="210"/>
      <c r="B406" s="210"/>
      <c r="C406" s="210"/>
      <c r="D406" s="210"/>
      <c r="E406" s="210"/>
      <c r="F406" s="210"/>
      <c r="G406" s="210"/>
      <c r="H406" s="210"/>
      <c r="I406" s="210"/>
      <c r="J406" s="210"/>
      <c r="K406" s="210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  <c r="AC406" s="209"/>
      <c r="AD406" s="209"/>
      <c r="AE406" s="209"/>
    </row>
    <row r="407" spans="1:31" ht="15.75" customHeight="1">
      <c r="A407" s="210"/>
      <c r="B407" s="210"/>
      <c r="C407" s="210"/>
      <c r="D407" s="210"/>
      <c r="E407" s="210"/>
      <c r="F407" s="210"/>
      <c r="G407" s="210"/>
      <c r="H407" s="210"/>
      <c r="I407" s="210"/>
      <c r="J407" s="210"/>
      <c r="K407" s="210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  <c r="AA407" s="209"/>
      <c r="AB407" s="209"/>
      <c r="AC407" s="209"/>
      <c r="AD407" s="209"/>
      <c r="AE407" s="209"/>
    </row>
    <row r="408" spans="1:31" ht="15.75" customHeight="1">
      <c r="A408" s="210"/>
      <c r="B408" s="210"/>
      <c r="C408" s="210"/>
      <c r="D408" s="210"/>
      <c r="E408" s="210"/>
      <c r="F408" s="210"/>
      <c r="G408" s="210"/>
      <c r="H408" s="210"/>
      <c r="I408" s="210"/>
      <c r="J408" s="210"/>
      <c r="K408" s="210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  <c r="AA408" s="209"/>
      <c r="AB408" s="209"/>
      <c r="AC408" s="209"/>
      <c r="AD408" s="209"/>
      <c r="AE408" s="209"/>
    </row>
    <row r="409" spans="1:31" ht="15.75" customHeight="1">
      <c r="A409" s="210"/>
      <c r="B409" s="210"/>
      <c r="C409" s="210"/>
      <c r="D409" s="210"/>
      <c r="E409" s="210"/>
      <c r="F409" s="210"/>
      <c r="G409" s="210"/>
      <c r="H409" s="210"/>
      <c r="I409" s="210"/>
      <c r="J409" s="210"/>
      <c r="K409" s="210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  <c r="AA409" s="209"/>
      <c r="AB409" s="209"/>
      <c r="AC409" s="209"/>
      <c r="AD409" s="209"/>
      <c r="AE409" s="209"/>
    </row>
    <row r="410" spans="1:31" ht="15.75" customHeight="1">
      <c r="A410" s="210"/>
      <c r="B410" s="210"/>
      <c r="C410" s="210"/>
      <c r="D410" s="210"/>
      <c r="E410" s="210"/>
      <c r="F410" s="210"/>
      <c r="G410" s="210"/>
      <c r="H410" s="210"/>
      <c r="I410" s="210"/>
      <c r="J410" s="210"/>
      <c r="K410" s="210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  <c r="AA410" s="209"/>
      <c r="AB410" s="209"/>
      <c r="AC410" s="209"/>
      <c r="AD410" s="209"/>
      <c r="AE410" s="209"/>
    </row>
    <row r="411" spans="1:31" ht="15.75" customHeight="1">
      <c r="A411" s="210"/>
      <c r="B411" s="210"/>
      <c r="C411" s="210"/>
      <c r="D411" s="210"/>
      <c r="E411" s="210"/>
      <c r="F411" s="210"/>
      <c r="G411" s="210"/>
      <c r="H411" s="210"/>
      <c r="I411" s="210"/>
      <c r="J411" s="210"/>
      <c r="K411" s="210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  <c r="AA411" s="209"/>
      <c r="AB411" s="209"/>
      <c r="AC411" s="209"/>
      <c r="AD411" s="209"/>
      <c r="AE411" s="209"/>
    </row>
    <row r="412" spans="1:31" ht="15.75" customHeight="1">
      <c r="A412" s="210"/>
      <c r="B412" s="210"/>
      <c r="C412" s="210"/>
      <c r="D412" s="210"/>
      <c r="E412" s="210"/>
      <c r="F412" s="210"/>
      <c r="G412" s="210"/>
      <c r="H412" s="210"/>
      <c r="I412" s="210"/>
      <c r="J412" s="210"/>
      <c r="K412" s="210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</row>
    <row r="413" spans="1:31" ht="15.75" customHeight="1">
      <c r="A413" s="210"/>
      <c r="B413" s="210"/>
      <c r="C413" s="210"/>
      <c r="D413" s="210"/>
      <c r="E413" s="210"/>
      <c r="F413" s="210"/>
      <c r="G413" s="210"/>
      <c r="H413" s="210"/>
      <c r="I413" s="210"/>
      <c r="J413" s="210"/>
      <c r="K413" s="210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</row>
    <row r="414" spans="1:31" ht="15.75" customHeight="1">
      <c r="A414" s="210"/>
      <c r="B414" s="210"/>
      <c r="C414" s="210"/>
      <c r="D414" s="210"/>
      <c r="E414" s="210"/>
      <c r="F414" s="210"/>
      <c r="G414" s="210"/>
      <c r="H414" s="210"/>
      <c r="I414" s="210"/>
      <c r="J414" s="210"/>
      <c r="K414" s="210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</row>
    <row r="415" spans="1:31" ht="15.75" customHeight="1">
      <c r="A415" s="210"/>
      <c r="B415" s="210"/>
      <c r="C415" s="210"/>
      <c r="D415" s="210"/>
      <c r="E415" s="210"/>
      <c r="F415" s="210"/>
      <c r="G415" s="210"/>
      <c r="H415" s="210"/>
      <c r="I415" s="210"/>
      <c r="J415" s="210"/>
      <c r="K415" s="210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</row>
    <row r="416" spans="1:31" ht="15.75" customHeight="1">
      <c r="A416" s="210"/>
      <c r="B416" s="210"/>
      <c r="C416" s="210"/>
      <c r="D416" s="210"/>
      <c r="E416" s="210"/>
      <c r="F416" s="210"/>
      <c r="G416" s="210"/>
      <c r="H416" s="210"/>
      <c r="I416" s="210"/>
      <c r="J416" s="210"/>
      <c r="K416" s="210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</row>
    <row r="417" spans="1:31" ht="15.75" customHeight="1">
      <c r="A417" s="210"/>
      <c r="B417" s="210"/>
      <c r="C417" s="210"/>
      <c r="D417" s="210"/>
      <c r="E417" s="210"/>
      <c r="F417" s="210"/>
      <c r="G417" s="210"/>
      <c r="H417" s="210"/>
      <c r="I417" s="210"/>
      <c r="J417" s="210"/>
      <c r="K417" s="210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  <c r="AA417" s="209"/>
      <c r="AB417" s="209"/>
      <c r="AC417" s="209"/>
      <c r="AD417" s="209"/>
      <c r="AE417" s="209"/>
    </row>
    <row r="418" spans="1:31" ht="15.75" customHeight="1">
      <c r="A418" s="210"/>
      <c r="B418" s="210"/>
      <c r="C418" s="210"/>
      <c r="D418" s="210"/>
      <c r="E418" s="210"/>
      <c r="F418" s="210"/>
      <c r="G418" s="210"/>
      <c r="H418" s="210"/>
      <c r="I418" s="210"/>
      <c r="J418" s="210"/>
      <c r="K418" s="210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  <c r="AA418" s="209"/>
      <c r="AB418" s="209"/>
      <c r="AC418" s="209"/>
      <c r="AD418" s="209"/>
      <c r="AE418" s="209"/>
    </row>
    <row r="419" spans="1:31" ht="15.75" customHeight="1">
      <c r="A419" s="210"/>
      <c r="B419" s="210"/>
      <c r="C419" s="210"/>
      <c r="D419" s="210"/>
      <c r="E419" s="210"/>
      <c r="F419" s="210"/>
      <c r="G419" s="210"/>
      <c r="H419" s="210"/>
      <c r="I419" s="210"/>
      <c r="J419" s="210"/>
      <c r="K419" s="210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  <c r="AA419" s="209"/>
      <c r="AB419" s="209"/>
      <c r="AC419" s="209"/>
      <c r="AD419" s="209"/>
      <c r="AE419" s="209"/>
    </row>
    <row r="420" spans="1:31" ht="15.75" customHeight="1">
      <c r="A420" s="210"/>
      <c r="B420" s="210"/>
      <c r="C420" s="210"/>
      <c r="D420" s="210"/>
      <c r="E420" s="210"/>
      <c r="F420" s="210"/>
      <c r="G420" s="210"/>
      <c r="H420" s="210"/>
      <c r="I420" s="210"/>
      <c r="J420" s="210"/>
      <c r="K420" s="210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  <c r="AA420" s="209"/>
      <c r="AB420" s="209"/>
      <c r="AC420" s="209"/>
      <c r="AD420" s="209"/>
      <c r="AE420" s="209"/>
    </row>
    <row r="421" spans="1:31" ht="15.75" customHeight="1">
      <c r="A421" s="210"/>
      <c r="B421" s="210"/>
      <c r="C421" s="210"/>
      <c r="D421" s="210"/>
      <c r="E421" s="210"/>
      <c r="F421" s="210"/>
      <c r="G421" s="210"/>
      <c r="H421" s="210"/>
      <c r="I421" s="210"/>
      <c r="J421" s="210"/>
      <c r="K421" s="210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  <c r="AA421" s="209"/>
      <c r="AB421" s="209"/>
      <c r="AC421" s="209"/>
      <c r="AD421" s="209"/>
      <c r="AE421" s="209"/>
    </row>
    <row r="422" spans="1:31" ht="15.75" customHeight="1">
      <c r="A422" s="210"/>
      <c r="B422" s="210"/>
      <c r="C422" s="210"/>
      <c r="D422" s="210"/>
      <c r="E422" s="210"/>
      <c r="F422" s="210"/>
      <c r="G422" s="210"/>
      <c r="H422" s="210"/>
      <c r="I422" s="210"/>
      <c r="J422" s="210"/>
      <c r="K422" s="210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  <c r="AA422" s="209"/>
      <c r="AB422" s="209"/>
      <c r="AC422" s="209"/>
      <c r="AD422" s="209"/>
      <c r="AE422" s="209"/>
    </row>
    <row r="423" spans="1:31" ht="15.75" customHeight="1">
      <c r="A423" s="210"/>
      <c r="B423" s="210"/>
      <c r="C423" s="210"/>
      <c r="D423" s="210"/>
      <c r="E423" s="210"/>
      <c r="F423" s="210"/>
      <c r="G423" s="210"/>
      <c r="H423" s="210"/>
      <c r="I423" s="210"/>
      <c r="J423" s="210"/>
      <c r="K423" s="210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  <c r="AA423" s="209"/>
      <c r="AB423" s="209"/>
      <c r="AC423" s="209"/>
      <c r="AD423" s="209"/>
      <c r="AE423" s="209"/>
    </row>
    <row r="424" spans="1:31" ht="15.75" customHeight="1">
      <c r="A424" s="210"/>
      <c r="B424" s="210"/>
      <c r="C424" s="210"/>
      <c r="D424" s="210"/>
      <c r="E424" s="210"/>
      <c r="F424" s="210"/>
      <c r="G424" s="210"/>
      <c r="H424" s="210"/>
      <c r="I424" s="210"/>
      <c r="J424" s="210"/>
      <c r="K424" s="210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  <c r="AA424" s="209"/>
      <c r="AB424" s="209"/>
      <c r="AC424" s="209"/>
      <c r="AD424" s="209"/>
      <c r="AE424" s="209"/>
    </row>
    <row r="425" spans="1:31" ht="15.75" customHeight="1">
      <c r="A425" s="210"/>
      <c r="B425" s="210"/>
      <c r="C425" s="210"/>
      <c r="D425" s="210"/>
      <c r="E425" s="210"/>
      <c r="F425" s="210"/>
      <c r="G425" s="210"/>
      <c r="H425" s="210"/>
      <c r="I425" s="210"/>
      <c r="J425" s="210"/>
      <c r="K425" s="210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  <c r="AA425" s="209"/>
      <c r="AB425" s="209"/>
      <c r="AC425" s="209"/>
      <c r="AD425" s="209"/>
      <c r="AE425" s="209"/>
    </row>
    <row r="426" spans="1:31" ht="15.75" customHeight="1">
      <c r="A426" s="210"/>
      <c r="B426" s="210"/>
      <c r="C426" s="210"/>
      <c r="D426" s="210"/>
      <c r="E426" s="210"/>
      <c r="F426" s="210"/>
      <c r="G426" s="210"/>
      <c r="H426" s="210"/>
      <c r="I426" s="210"/>
      <c r="J426" s="210"/>
      <c r="K426" s="210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  <c r="AA426" s="209"/>
      <c r="AB426" s="209"/>
      <c r="AC426" s="209"/>
      <c r="AD426" s="209"/>
      <c r="AE426" s="209"/>
    </row>
    <row r="427" spans="1:31" ht="15.75" customHeight="1">
      <c r="A427" s="210"/>
      <c r="B427" s="210"/>
      <c r="C427" s="210"/>
      <c r="D427" s="210"/>
      <c r="E427" s="210"/>
      <c r="F427" s="210"/>
      <c r="G427" s="210"/>
      <c r="H427" s="210"/>
      <c r="I427" s="210"/>
      <c r="J427" s="210"/>
      <c r="K427" s="210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  <c r="AA427" s="209"/>
      <c r="AB427" s="209"/>
      <c r="AC427" s="209"/>
      <c r="AD427" s="209"/>
      <c r="AE427" s="209"/>
    </row>
    <row r="428" spans="1:31" ht="15.75" customHeight="1">
      <c r="A428" s="210"/>
      <c r="B428" s="210"/>
      <c r="C428" s="210"/>
      <c r="D428" s="210"/>
      <c r="E428" s="210"/>
      <c r="F428" s="210"/>
      <c r="G428" s="210"/>
      <c r="H428" s="210"/>
      <c r="I428" s="210"/>
      <c r="J428" s="210"/>
      <c r="K428" s="210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  <c r="AA428" s="209"/>
      <c r="AB428" s="209"/>
      <c r="AC428" s="209"/>
      <c r="AD428" s="209"/>
      <c r="AE428" s="209"/>
    </row>
    <row r="429" spans="1:31" ht="15.75" customHeight="1">
      <c r="A429" s="210"/>
      <c r="B429" s="210"/>
      <c r="C429" s="210"/>
      <c r="D429" s="210"/>
      <c r="E429" s="210"/>
      <c r="F429" s="210"/>
      <c r="G429" s="210"/>
      <c r="H429" s="210"/>
      <c r="I429" s="210"/>
      <c r="J429" s="210"/>
      <c r="K429" s="210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  <c r="AA429" s="209"/>
      <c r="AB429" s="209"/>
      <c r="AC429" s="209"/>
      <c r="AD429" s="209"/>
      <c r="AE429" s="209"/>
    </row>
    <row r="430" spans="1:31" ht="15.75" customHeight="1">
      <c r="A430" s="210"/>
      <c r="B430" s="210"/>
      <c r="C430" s="210"/>
      <c r="D430" s="210"/>
      <c r="E430" s="210"/>
      <c r="F430" s="210"/>
      <c r="G430" s="210"/>
      <c r="H430" s="210"/>
      <c r="I430" s="210"/>
      <c r="J430" s="210"/>
      <c r="K430" s="210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  <c r="AA430" s="209"/>
      <c r="AB430" s="209"/>
      <c r="AC430" s="209"/>
      <c r="AD430" s="209"/>
      <c r="AE430" s="209"/>
    </row>
    <row r="431" spans="1:31" ht="15.75" customHeight="1">
      <c r="A431" s="210"/>
      <c r="B431" s="210"/>
      <c r="C431" s="210"/>
      <c r="D431" s="210"/>
      <c r="E431" s="210"/>
      <c r="F431" s="210"/>
      <c r="G431" s="210"/>
      <c r="H431" s="210"/>
      <c r="I431" s="210"/>
      <c r="J431" s="210"/>
      <c r="K431" s="210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  <c r="AA431" s="209"/>
      <c r="AB431" s="209"/>
      <c r="AC431" s="209"/>
      <c r="AD431" s="209"/>
      <c r="AE431" s="209"/>
    </row>
    <row r="432" spans="1:31" ht="15.75" customHeight="1">
      <c r="A432" s="210"/>
      <c r="B432" s="210"/>
      <c r="C432" s="210"/>
      <c r="D432" s="210"/>
      <c r="E432" s="210"/>
      <c r="F432" s="210"/>
      <c r="G432" s="210"/>
      <c r="H432" s="210"/>
      <c r="I432" s="210"/>
      <c r="J432" s="210"/>
      <c r="K432" s="210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  <c r="AA432" s="209"/>
      <c r="AB432" s="209"/>
      <c r="AC432" s="209"/>
      <c r="AD432" s="209"/>
      <c r="AE432" s="209"/>
    </row>
    <row r="433" spans="1:31" ht="15.75" customHeight="1">
      <c r="A433" s="210"/>
      <c r="B433" s="210"/>
      <c r="C433" s="210"/>
      <c r="D433" s="210"/>
      <c r="E433" s="210"/>
      <c r="F433" s="210"/>
      <c r="G433" s="210"/>
      <c r="H433" s="210"/>
      <c r="I433" s="210"/>
      <c r="J433" s="210"/>
      <c r="K433" s="210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  <c r="AA433" s="209"/>
      <c r="AB433" s="209"/>
      <c r="AC433" s="209"/>
      <c r="AD433" s="209"/>
      <c r="AE433" s="209"/>
    </row>
    <row r="434" spans="1:31" ht="15.75" customHeight="1">
      <c r="A434" s="210"/>
      <c r="B434" s="210"/>
      <c r="C434" s="210"/>
      <c r="D434" s="210"/>
      <c r="E434" s="210"/>
      <c r="F434" s="210"/>
      <c r="G434" s="210"/>
      <c r="H434" s="210"/>
      <c r="I434" s="210"/>
      <c r="J434" s="210"/>
      <c r="K434" s="210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  <c r="AA434" s="209"/>
      <c r="AB434" s="209"/>
      <c r="AC434" s="209"/>
      <c r="AD434" s="209"/>
      <c r="AE434" s="209"/>
    </row>
    <row r="435" spans="1:31" ht="15.75" customHeight="1">
      <c r="A435" s="210"/>
      <c r="B435" s="210"/>
      <c r="C435" s="210"/>
      <c r="D435" s="210"/>
      <c r="E435" s="210"/>
      <c r="F435" s="210"/>
      <c r="G435" s="210"/>
      <c r="H435" s="210"/>
      <c r="I435" s="210"/>
      <c r="J435" s="210"/>
      <c r="K435" s="210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  <c r="AA435" s="209"/>
      <c r="AB435" s="209"/>
      <c r="AC435" s="209"/>
      <c r="AD435" s="209"/>
      <c r="AE435" s="209"/>
    </row>
    <row r="436" spans="1:31" ht="15.75" customHeight="1">
      <c r="A436" s="210"/>
      <c r="B436" s="210"/>
      <c r="C436" s="210"/>
      <c r="D436" s="210"/>
      <c r="E436" s="210"/>
      <c r="F436" s="210"/>
      <c r="G436" s="210"/>
      <c r="H436" s="210"/>
      <c r="I436" s="210"/>
      <c r="J436" s="210"/>
      <c r="K436" s="210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  <c r="AA436" s="209"/>
      <c r="AB436" s="209"/>
      <c r="AC436" s="209"/>
      <c r="AD436" s="209"/>
      <c r="AE436" s="209"/>
    </row>
    <row r="437" spans="1:31" ht="15.75" customHeight="1">
      <c r="A437" s="210"/>
      <c r="B437" s="210"/>
      <c r="C437" s="210"/>
      <c r="D437" s="210"/>
      <c r="E437" s="210"/>
      <c r="F437" s="210"/>
      <c r="G437" s="210"/>
      <c r="H437" s="210"/>
      <c r="I437" s="210"/>
      <c r="J437" s="210"/>
      <c r="K437" s="210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  <c r="AA437" s="209"/>
      <c r="AB437" s="209"/>
      <c r="AC437" s="209"/>
      <c r="AD437" s="209"/>
      <c r="AE437" s="209"/>
    </row>
    <row r="438" spans="1:31" ht="15.75" customHeight="1">
      <c r="A438" s="210"/>
      <c r="B438" s="210"/>
      <c r="C438" s="210"/>
      <c r="D438" s="210"/>
      <c r="E438" s="210"/>
      <c r="F438" s="210"/>
      <c r="G438" s="210"/>
      <c r="H438" s="210"/>
      <c r="I438" s="210"/>
      <c r="J438" s="210"/>
      <c r="K438" s="210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  <c r="AA438" s="209"/>
      <c r="AB438" s="209"/>
      <c r="AC438" s="209"/>
      <c r="AD438" s="209"/>
      <c r="AE438" s="209"/>
    </row>
    <row r="439" spans="1:31" ht="15.75" customHeight="1">
      <c r="A439" s="210"/>
      <c r="B439" s="210"/>
      <c r="C439" s="210"/>
      <c r="D439" s="210"/>
      <c r="E439" s="210"/>
      <c r="F439" s="210"/>
      <c r="G439" s="210"/>
      <c r="H439" s="210"/>
      <c r="I439" s="210"/>
      <c r="J439" s="210"/>
      <c r="K439" s="210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  <c r="AA439" s="209"/>
      <c r="AB439" s="209"/>
      <c r="AC439" s="209"/>
      <c r="AD439" s="209"/>
      <c r="AE439" s="209"/>
    </row>
    <row r="440" spans="1:31" ht="15.75" customHeight="1">
      <c r="A440" s="210"/>
      <c r="B440" s="210"/>
      <c r="C440" s="210"/>
      <c r="D440" s="210"/>
      <c r="E440" s="210"/>
      <c r="F440" s="210"/>
      <c r="G440" s="210"/>
      <c r="H440" s="210"/>
      <c r="I440" s="210"/>
      <c r="J440" s="210"/>
      <c r="K440" s="210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  <c r="AA440" s="209"/>
      <c r="AB440" s="209"/>
      <c r="AC440" s="209"/>
      <c r="AD440" s="209"/>
      <c r="AE440" s="209"/>
    </row>
    <row r="441" spans="1:31" ht="15.75" customHeight="1">
      <c r="A441" s="210"/>
      <c r="B441" s="210"/>
      <c r="C441" s="210"/>
      <c r="D441" s="210"/>
      <c r="E441" s="210"/>
      <c r="F441" s="210"/>
      <c r="G441" s="210"/>
      <c r="H441" s="210"/>
      <c r="I441" s="210"/>
      <c r="J441" s="210"/>
      <c r="K441" s="210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  <c r="AA441" s="209"/>
      <c r="AB441" s="209"/>
      <c r="AC441" s="209"/>
      <c r="AD441" s="209"/>
      <c r="AE441" s="209"/>
    </row>
    <row r="442" spans="1:31" ht="15.75" customHeight="1">
      <c r="A442" s="210"/>
      <c r="B442" s="210"/>
      <c r="C442" s="210"/>
      <c r="D442" s="210"/>
      <c r="E442" s="210"/>
      <c r="F442" s="210"/>
      <c r="G442" s="210"/>
      <c r="H442" s="210"/>
      <c r="I442" s="210"/>
      <c r="J442" s="210"/>
      <c r="K442" s="210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  <c r="AA442" s="209"/>
      <c r="AB442" s="209"/>
      <c r="AC442" s="209"/>
      <c r="AD442" s="209"/>
      <c r="AE442" s="209"/>
    </row>
    <row r="443" spans="1:31" ht="15.75" customHeight="1">
      <c r="A443" s="210"/>
      <c r="B443" s="210"/>
      <c r="C443" s="210"/>
      <c r="D443" s="210"/>
      <c r="E443" s="210"/>
      <c r="F443" s="210"/>
      <c r="G443" s="210"/>
      <c r="H443" s="210"/>
      <c r="I443" s="210"/>
      <c r="J443" s="210"/>
      <c r="K443" s="210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  <c r="AA443" s="209"/>
      <c r="AB443" s="209"/>
      <c r="AC443" s="209"/>
      <c r="AD443" s="209"/>
      <c r="AE443" s="209"/>
    </row>
    <row r="444" spans="1:31" ht="15.75" customHeight="1">
      <c r="A444" s="210"/>
      <c r="B444" s="210"/>
      <c r="C444" s="210"/>
      <c r="D444" s="210"/>
      <c r="E444" s="210"/>
      <c r="F444" s="210"/>
      <c r="G444" s="210"/>
      <c r="H444" s="210"/>
      <c r="I444" s="210"/>
      <c r="J444" s="210"/>
      <c r="K444" s="210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  <c r="AA444" s="209"/>
      <c r="AB444" s="209"/>
      <c r="AC444" s="209"/>
      <c r="AD444" s="209"/>
      <c r="AE444" s="209"/>
    </row>
    <row r="445" spans="1:31" ht="15.75" customHeight="1">
      <c r="A445" s="210"/>
      <c r="B445" s="210"/>
      <c r="C445" s="210"/>
      <c r="D445" s="210"/>
      <c r="E445" s="210"/>
      <c r="F445" s="210"/>
      <c r="G445" s="210"/>
      <c r="H445" s="210"/>
      <c r="I445" s="210"/>
      <c r="J445" s="210"/>
      <c r="K445" s="210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  <c r="AA445" s="209"/>
      <c r="AB445" s="209"/>
      <c r="AC445" s="209"/>
      <c r="AD445" s="209"/>
      <c r="AE445" s="209"/>
    </row>
    <row r="446" spans="1:31" ht="15.75" customHeight="1">
      <c r="A446" s="210"/>
      <c r="B446" s="210"/>
      <c r="C446" s="210"/>
      <c r="D446" s="210"/>
      <c r="E446" s="210"/>
      <c r="F446" s="210"/>
      <c r="G446" s="210"/>
      <c r="H446" s="210"/>
      <c r="I446" s="210"/>
      <c r="J446" s="210"/>
      <c r="K446" s="210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  <c r="AA446" s="209"/>
      <c r="AB446" s="209"/>
      <c r="AC446" s="209"/>
      <c r="AD446" s="209"/>
      <c r="AE446" s="209"/>
    </row>
    <row r="447" spans="1:31" ht="15.75" customHeight="1">
      <c r="A447" s="210"/>
      <c r="B447" s="210"/>
      <c r="C447" s="210"/>
      <c r="D447" s="210"/>
      <c r="E447" s="210"/>
      <c r="F447" s="210"/>
      <c r="G447" s="210"/>
      <c r="H447" s="210"/>
      <c r="I447" s="210"/>
      <c r="J447" s="210"/>
      <c r="K447" s="210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  <c r="AA447" s="209"/>
      <c r="AB447" s="209"/>
      <c r="AC447" s="209"/>
      <c r="AD447" s="209"/>
      <c r="AE447" s="209"/>
    </row>
    <row r="448" spans="1:31" ht="15.75" customHeight="1">
      <c r="A448" s="210"/>
      <c r="B448" s="210"/>
      <c r="C448" s="210"/>
      <c r="D448" s="210"/>
      <c r="E448" s="210"/>
      <c r="F448" s="210"/>
      <c r="G448" s="210"/>
      <c r="H448" s="210"/>
      <c r="I448" s="210"/>
      <c r="J448" s="210"/>
      <c r="K448" s="210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  <c r="AA448" s="209"/>
      <c r="AB448" s="209"/>
      <c r="AC448" s="209"/>
      <c r="AD448" s="209"/>
      <c r="AE448" s="209"/>
    </row>
    <row r="449" spans="1:31" ht="15.75" customHeight="1">
      <c r="A449" s="210"/>
      <c r="B449" s="210"/>
      <c r="C449" s="210"/>
      <c r="D449" s="210"/>
      <c r="E449" s="210"/>
      <c r="F449" s="210"/>
      <c r="G449" s="210"/>
      <c r="H449" s="210"/>
      <c r="I449" s="210"/>
      <c r="J449" s="210"/>
      <c r="K449" s="210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  <c r="AA449" s="209"/>
      <c r="AB449" s="209"/>
      <c r="AC449" s="209"/>
      <c r="AD449" s="209"/>
      <c r="AE449" s="209"/>
    </row>
    <row r="450" spans="1:31" ht="15.75" customHeight="1">
      <c r="A450" s="210"/>
      <c r="B450" s="210"/>
      <c r="C450" s="210"/>
      <c r="D450" s="210"/>
      <c r="E450" s="210"/>
      <c r="F450" s="210"/>
      <c r="G450" s="210"/>
      <c r="H450" s="210"/>
      <c r="I450" s="210"/>
      <c r="J450" s="210"/>
      <c r="K450" s="210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  <c r="AA450" s="209"/>
      <c r="AB450" s="209"/>
      <c r="AC450" s="209"/>
      <c r="AD450" s="209"/>
      <c r="AE450" s="209"/>
    </row>
    <row r="451" spans="1:31" ht="15.75" customHeight="1">
      <c r="A451" s="210"/>
      <c r="B451" s="210"/>
      <c r="C451" s="210"/>
      <c r="D451" s="210"/>
      <c r="E451" s="210"/>
      <c r="F451" s="210"/>
      <c r="G451" s="210"/>
      <c r="H451" s="210"/>
      <c r="I451" s="210"/>
      <c r="J451" s="210"/>
      <c r="K451" s="210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  <c r="AA451" s="209"/>
      <c r="AB451" s="209"/>
      <c r="AC451" s="209"/>
      <c r="AD451" s="209"/>
      <c r="AE451" s="209"/>
    </row>
    <row r="452" spans="1:31" ht="15.75" customHeight="1">
      <c r="A452" s="210"/>
      <c r="B452" s="210"/>
      <c r="C452" s="210"/>
      <c r="D452" s="210"/>
      <c r="E452" s="210"/>
      <c r="F452" s="210"/>
      <c r="G452" s="210"/>
      <c r="H452" s="210"/>
      <c r="I452" s="210"/>
      <c r="J452" s="210"/>
      <c r="K452" s="210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  <c r="AA452" s="209"/>
      <c r="AB452" s="209"/>
      <c r="AC452" s="209"/>
      <c r="AD452" s="209"/>
      <c r="AE452" s="209"/>
    </row>
    <row r="453" spans="1:31" ht="15.75" customHeight="1">
      <c r="A453" s="210"/>
      <c r="B453" s="210"/>
      <c r="C453" s="210"/>
      <c r="D453" s="210"/>
      <c r="E453" s="210"/>
      <c r="F453" s="210"/>
      <c r="G453" s="210"/>
      <c r="H453" s="210"/>
      <c r="I453" s="210"/>
      <c r="J453" s="210"/>
      <c r="K453" s="210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  <c r="AA453" s="209"/>
      <c r="AB453" s="209"/>
      <c r="AC453" s="209"/>
      <c r="AD453" s="209"/>
      <c r="AE453" s="209"/>
    </row>
    <row r="454" spans="1:31" ht="15.75" customHeight="1">
      <c r="A454" s="210"/>
      <c r="B454" s="210"/>
      <c r="C454" s="210"/>
      <c r="D454" s="210"/>
      <c r="E454" s="210"/>
      <c r="F454" s="210"/>
      <c r="G454" s="210"/>
      <c r="H454" s="210"/>
      <c r="I454" s="210"/>
      <c r="J454" s="210"/>
      <c r="K454" s="210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</row>
    <row r="455" spans="1:31" ht="15.75" customHeight="1">
      <c r="A455" s="210"/>
      <c r="B455" s="210"/>
      <c r="C455" s="210"/>
      <c r="D455" s="210"/>
      <c r="E455" s="210"/>
      <c r="F455" s="210"/>
      <c r="G455" s="210"/>
      <c r="H455" s="210"/>
      <c r="I455" s="210"/>
      <c r="J455" s="210"/>
      <c r="K455" s="210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</row>
    <row r="456" spans="1:31" ht="15.75" customHeight="1">
      <c r="A456" s="210"/>
      <c r="B456" s="210"/>
      <c r="C456" s="210"/>
      <c r="D456" s="210"/>
      <c r="E456" s="210"/>
      <c r="F456" s="210"/>
      <c r="G456" s="210"/>
      <c r="H456" s="210"/>
      <c r="I456" s="210"/>
      <c r="J456" s="210"/>
      <c r="K456" s="210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</row>
    <row r="457" spans="1:31" ht="15.75" customHeight="1">
      <c r="A457" s="210"/>
      <c r="B457" s="210"/>
      <c r="C457" s="210"/>
      <c r="D457" s="210"/>
      <c r="E457" s="210"/>
      <c r="F457" s="210"/>
      <c r="G457" s="210"/>
      <c r="H457" s="210"/>
      <c r="I457" s="210"/>
      <c r="J457" s="210"/>
      <c r="K457" s="210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</row>
    <row r="458" spans="1:31" ht="15.75" customHeight="1">
      <c r="A458" s="210"/>
      <c r="B458" s="210"/>
      <c r="C458" s="210"/>
      <c r="D458" s="210"/>
      <c r="E458" s="210"/>
      <c r="F458" s="210"/>
      <c r="G458" s="210"/>
      <c r="H458" s="210"/>
      <c r="I458" s="210"/>
      <c r="J458" s="210"/>
      <c r="K458" s="210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</row>
    <row r="459" spans="1:31" ht="15.75" customHeight="1">
      <c r="A459" s="210"/>
      <c r="B459" s="210"/>
      <c r="C459" s="210"/>
      <c r="D459" s="210"/>
      <c r="E459" s="210"/>
      <c r="F459" s="210"/>
      <c r="G459" s="210"/>
      <c r="H459" s="210"/>
      <c r="I459" s="210"/>
      <c r="J459" s="210"/>
      <c r="K459" s="210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  <c r="AA459" s="209"/>
      <c r="AB459" s="209"/>
      <c r="AC459" s="209"/>
      <c r="AD459" s="209"/>
      <c r="AE459" s="209"/>
    </row>
    <row r="460" spans="1:31" ht="15.75" customHeight="1">
      <c r="A460" s="210"/>
      <c r="B460" s="210"/>
      <c r="C460" s="210"/>
      <c r="D460" s="210"/>
      <c r="E460" s="210"/>
      <c r="F460" s="210"/>
      <c r="G460" s="210"/>
      <c r="H460" s="210"/>
      <c r="I460" s="210"/>
      <c r="J460" s="210"/>
      <c r="K460" s="210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  <c r="AA460" s="209"/>
      <c r="AB460" s="209"/>
      <c r="AC460" s="209"/>
      <c r="AD460" s="209"/>
      <c r="AE460" s="209"/>
    </row>
    <row r="461" spans="1:31" ht="15.75" customHeight="1">
      <c r="A461" s="210"/>
      <c r="B461" s="210"/>
      <c r="C461" s="210"/>
      <c r="D461" s="210"/>
      <c r="E461" s="210"/>
      <c r="F461" s="210"/>
      <c r="G461" s="210"/>
      <c r="H461" s="210"/>
      <c r="I461" s="210"/>
      <c r="J461" s="210"/>
      <c r="K461" s="210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  <c r="AA461" s="209"/>
      <c r="AB461" s="209"/>
      <c r="AC461" s="209"/>
      <c r="AD461" s="209"/>
      <c r="AE461" s="209"/>
    </row>
    <row r="462" spans="1:31" ht="15.75" customHeight="1">
      <c r="A462" s="210"/>
      <c r="B462" s="210"/>
      <c r="C462" s="210"/>
      <c r="D462" s="210"/>
      <c r="E462" s="210"/>
      <c r="F462" s="210"/>
      <c r="G462" s="210"/>
      <c r="H462" s="210"/>
      <c r="I462" s="210"/>
      <c r="J462" s="210"/>
      <c r="K462" s="210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  <c r="AA462" s="209"/>
      <c r="AB462" s="209"/>
      <c r="AC462" s="209"/>
      <c r="AD462" s="209"/>
      <c r="AE462" s="209"/>
    </row>
    <row r="463" spans="1:31" ht="15.75" customHeight="1">
      <c r="A463" s="210"/>
      <c r="B463" s="210"/>
      <c r="C463" s="210"/>
      <c r="D463" s="210"/>
      <c r="E463" s="210"/>
      <c r="F463" s="210"/>
      <c r="G463" s="210"/>
      <c r="H463" s="210"/>
      <c r="I463" s="210"/>
      <c r="J463" s="210"/>
      <c r="K463" s="210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  <c r="AA463" s="209"/>
      <c r="AB463" s="209"/>
      <c r="AC463" s="209"/>
      <c r="AD463" s="209"/>
      <c r="AE463" s="209"/>
    </row>
    <row r="464" spans="1:31" ht="15.75" customHeight="1">
      <c r="A464" s="210"/>
      <c r="B464" s="210"/>
      <c r="C464" s="210"/>
      <c r="D464" s="210"/>
      <c r="E464" s="210"/>
      <c r="F464" s="210"/>
      <c r="G464" s="210"/>
      <c r="H464" s="210"/>
      <c r="I464" s="210"/>
      <c r="J464" s="210"/>
      <c r="K464" s="210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  <c r="AA464" s="209"/>
      <c r="AB464" s="209"/>
      <c r="AC464" s="209"/>
      <c r="AD464" s="209"/>
      <c r="AE464" s="209"/>
    </row>
    <row r="465" spans="1:31" ht="15.75" customHeight="1">
      <c r="A465" s="210"/>
      <c r="B465" s="210"/>
      <c r="C465" s="210"/>
      <c r="D465" s="210"/>
      <c r="E465" s="210"/>
      <c r="F465" s="210"/>
      <c r="G465" s="210"/>
      <c r="H465" s="210"/>
      <c r="I465" s="210"/>
      <c r="J465" s="210"/>
      <c r="K465" s="210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  <c r="AA465" s="209"/>
      <c r="AB465" s="209"/>
      <c r="AC465" s="209"/>
      <c r="AD465" s="209"/>
      <c r="AE465" s="209"/>
    </row>
    <row r="466" spans="1:31" ht="15.75" customHeight="1">
      <c r="A466" s="210"/>
      <c r="B466" s="210"/>
      <c r="C466" s="210"/>
      <c r="D466" s="210"/>
      <c r="E466" s="210"/>
      <c r="F466" s="210"/>
      <c r="G466" s="210"/>
      <c r="H466" s="210"/>
      <c r="I466" s="210"/>
      <c r="J466" s="210"/>
      <c r="K466" s="210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  <c r="AA466" s="209"/>
      <c r="AB466" s="209"/>
      <c r="AC466" s="209"/>
      <c r="AD466" s="209"/>
      <c r="AE466" s="209"/>
    </row>
    <row r="467" spans="1:31" ht="15.75" customHeight="1">
      <c r="A467" s="210"/>
      <c r="B467" s="210"/>
      <c r="C467" s="210"/>
      <c r="D467" s="210"/>
      <c r="E467" s="210"/>
      <c r="F467" s="210"/>
      <c r="G467" s="210"/>
      <c r="H467" s="210"/>
      <c r="I467" s="210"/>
      <c r="J467" s="210"/>
      <c r="K467" s="210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  <c r="AA467" s="209"/>
      <c r="AB467" s="209"/>
      <c r="AC467" s="209"/>
      <c r="AD467" s="209"/>
      <c r="AE467" s="209"/>
    </row>
    <row r="468" spans="1:31" ht="15.75" customHeight="1">
      <c r="A468" s="210"/>
      <c r="B468" s="210"/>
      <c r="C468" s="210"/>
      <c r="D468" s="210"/>
      <c r="E468" s="210"/>
      <c r="F468" s="210"/>
      <c r="G468" s="210"/>
      <c r="H468" s="210"/>
      <c r="I468" s="210"/>
      <c r="J468" s="210"/>
      <c r="K468" s="210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  <c r="AA468" s="209"/>
      <c r="AB468" s="209"/>
      <c r="AC468" s="209"/>
      <c r="AD468" s="209"/>
      <c r="AE468" s="209"/>
    </row>
    <row r="469" spans="1:31" ht="15.75" customHeight="1">
      <c r="A469" s="210"/>
      <c r="B469" s="210"/>
      <c r="C469" s="210"/>
      <c r="D469" s="210"/>
      <c r="E469" s="210"/>
      <c r="F469" s="210"/>
      <c r="G469" s="210"/>
      <c r="H469" s="210"/>
      <c r="I469" s="210"/>
      <c r="J469" s="210"/>
      <c r="K469" s="210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  <c r="AA469" s="209"/>
      <c r="AB469" s="209"/>
      <c r="AC469" s="209"/>
      <c r="AD469" s="209"/>
      <c r="AE469" s="209"/>
    </row>
    <row r="470" spans="1:31" ht="15.75" customHeight="1">
      <c r="A470" s="210"/>
      <c r="B470" s="210"/>
      <c r="C470" s="210"/>
      <c r="D470" s="210"/>
      <c r="E470" s="210"/>
      <c r="F470" s="210"/>
      <c r="G470" s="210"/>
      <c r="H470" s="210"/>
      <c r="I470" s="210"/>
      <c r="J470" s="210"/>
      <c r="K470" s="210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  <c r="AA470" s="209"/>
      <c r="AB470" s="209"/>
      <c r="AC470" s="209"/>
      <c r="AD470" s="209"/>
      <c r="AE470" s="209"/>
    </row>
    <row r="471" spans="1:31" ht="15.75" customHeight="1">
      <c r="A471" s="210"/>
      <c r="B471" s="210"/>
      <c r="C471" s="210"/>
      <c r="D471" s="210"/>
      <c r="E471" s="210"/>
      <c r="F471" s="210"/>
      <c r="G471" s="210"/>
      <c r="H471" s="210"/>
      <c r="I471" s="210"/>
      <c r="J471" s="210"/>
      <c r="K471" s="210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  <c r="AA471" s="209"/>
      <c r="AB471" s="209"/>
      <c r="AC471" s="209"/>
      <c r="AD471" s="209"/>
      <c r="AE471" s="209"/>
    </row>
    <row r="472" spans="1:31" ht="15.75" customHeight="1">
      <c r="A472" s="210"/>
      <c r="B472" s="210"/>
      <c r="C472" s="210"/>
      <c r="D472" s="210"/>
      <c r="E472" s="210"/>
      <c r="F472" s="210"/>
      <c r="G472" s="210"/>
      <c r="H472" s="210"/>
      <c r="I472" s="210"/>
      <c r="J472" s="210"/>
      <c r="K472" s="210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  <c r="AA472" s="209"/>
      <c r="AB472" s="209"/>
      <c r="AC472" s="209"/>
      <c r="AD472" s="209"/>
      <c r="AE472" s="209"/>
    </row>
    <row r="473" spans="1:31" ht="15.75" customHeight="1">
      <c r="A473" s="210"/>
      <c r="B473" s="210"/>
      <c r="C473" s="210"/>
      <c r="D473" s="210"/>
      <c r="E473" s="210"/>
      <c r="F473" s="210"/>
      <c r="G473" s="210"/>
      <c r="H473" s="210"/>
      <c r="I473" s="210"/>
      <c r="J473" s="210"/>
      <c r="K473" s="210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  <c r="AA473" s="209"/>
      <c r="AB473" s="209"/>
      <c r="AC473" s="209"/>
      <c r="AD473" s="209"/>
      <c r="AE473" s="209"/>
    </row>
    <row r="474" spans="1:31" ht="15.75" customHeight="1">
      <c r="A474" s="210"/>
      <c r="B474" s="210"/>
      <c r="C474" s="210"/>
      <c r="D474" s="210"/>
      <c r="E474" s="210"/>
      <c r="F474" s="210"/>
      <c r="G474" s="210"/>
      <c r="H474" s="210"/>
      <c r="I474" s="210"/>
      <c r="J474" s="210"/>
      <c r="K474" s="210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  <c r="AA474" s="209"/>
      <c r="AB474" s="209"/>
      <c r="AC474" s="209"/>
      <c r="AD474" s="209"/>
      <c r="AE474" s="209"/>
    </row>
    <row r="475" spans="1:31" ht="15.75" customHeight="1">
      <c r="A475" s="210"/>
      <c r="B475" s="210"/>
      <c r="C475" s="210"/>
      <c r="D475" s="210"/>
      <c r="E475" s="210"/>
      <c r="F475" s="210"/>
      <c r="G475" s="210"/>
      <c r="H475" s="210"/>
      <c r="I475" s="210"/>
      <c r="J475" s="210"/>
      <c r="K475" s="210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  <c r="AA475" s="209"/>
      <c r="AB475" s="209"/>
      <c r="AC475" s="209"/>
      <c r="AD475" s="209"/>
      <c r="AE475" s="209"/>
    </row>
    <row r="476" spans="1:31" ht="15.75" customHeight="1">
      <c r="A476" s="210"/>
      <c r="B476" s="210"/>
      <c r="C476" s="210"/>
      <c r="D476" s="210"/>
      <c r="E476" s="210"/>
      <c r="F476" s="210"/>
      <c r="G476" s="210"/>
      <c r="H476" s="210"/>
      <c r="I476" s="210"/>
      <c r="J476" s="210"/>
      <c r="K476" s="210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  <c r="AA476" s="209"/>
      <c r="AB476" s="209"/>
      <c r="AC476" s="209"/>
      <c r="AD476" s="209"/>
      <c r="AE476" s="209"/>
    </row>
    <row r="477" spans="1:31" ht="15.75" customHeight="1">
      <c r="A477" s="210"/>
      <c r="B477" s="210"/>
      <c r="C477" s="210"/>
      <c r="D477" s="210"/>
      <c r="E477" s="210"/>
      <c r="F477" s="210"/>
      <c r="G477" s="210"/>
      <c r="H477" s="210"/>
      <c r="I477" s="210"/>
      <c r="J477" s="210"/>
      <c r="K477" s="210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  <c r="AA477" s="209"/>
      <c r="AB477" s="209"/>
      <c r="AC477" s="209"/>
      <c r="AD477" s="209"/>
      <c r="AE477" s="209"/>
    </row>
    <row r="478" spans="1:31" ht="15.75" customHeight="1">
      <c r="A478" s="210"/>
      <c r="B478" s="210"/>
      <c r="C478" s="210"/>
      <c r="D478" s="210"/>
      <c r="E478" s="210"/>
      <c r="F478" s="210"/>
      <c r="G478" s="210"/>
      <c r="H478" s="210"/>
      <c r="I478" s="210"/>
      <c r="J478" s="210"/>
      <c r="K478" s="210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  <c r="AA478" s="209"/>
      <c r="AB478" s="209"/>
      <c r="AC478" s="209"/>
      <c r="AD478" s="209"/>
      <c r="AE478" s="209"/>
    </row>
    <row r="479" spans="1:31" ht="15.75" customHeight="1">
      <c r="A479" s="210"/>
      <c r="B479" s="210"/>
      <c r="C479" s="210"/>
      <c r="D479" s="210"/>
      <c r="E479" s="210"/>
      <c r="F479" s="210"/>
      <c r="G479" s="210"/>
      <c r="H479" s="210"/>
      <c r="I479" s="210"/>
      <c r="J479" s="210"/>
      <c r="K479" s="210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  <c r="AA479" s="209"/>
      <c r="AB479" s="209"/>
      <c r="AC479" s="209"/>
      <c r="AD479" s="209"/>
      <c r="AE479" s="209"/>
    </row>
    <row r="480" spans="1:31" ht="15.75" customHeight="1">
      <c r="A480" s="210"/>
      <c r="B480" s="210"/>
      <c r="C480" s="210"/>
      <c r="D480" s="210"/>
      <c r="E480" s="210"/>
      <c r="F480" s="210"/>
      <c r="G480" s="210"/>
      <c r="H480" s="210"/>
      <c r="I480" s="210"/>
      <c r="J480" s="210"/>
      <c r="K480" s="210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  <c r="AA480" s="209"/>
      <c r="AB480" s="209"/>
      <c r="AC480" s="209"/>
      <c r="AD480" s="209"/>
      <c r="AE480" s="209"/>
    </row>
    <row r="481" spans="1:31" ht="15.75" customHeight="1">
      <c r="A481" s="210"/>
      <c r="B481" s="210"/>
      <c r="C481" s="210"/>
      <c r="D481" s="210"/>
      <c r="E481" s="210"/>
      <c r="F481" s="210"/>
      <c r="G481" s="210"/>
      <c r="H481" s="210"/>
      <c r="I481" s="210"/>
      <c r="J481" s="210"/>
      <c r="K481" s="210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  <c r="AA481" s="209"/>
      <c r="AB481" s="209"/>
      <c r="AC481" s="209"/>
      <c r="AD481" s="209"/>
      <c r="AE481" s="209"/>
    </row>
    <row r="482" spans="1:31" ht="15.75" customHeight="1">
      <c r="A482" s="210"/>
      <c r="B482" s="210"/>
      <c r="C482" s="210"/>
      <c r="D482" s="210"/>
      <c r="E482" s="210"/>
      <c r="F482" s="210"/>
      <c r="G482" s="210"/>
      <c r="H482" s="210"/>
      <c r="I482" s="210"/>
      <c r="J482" s="210"/>
      <c r="K482" s="210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  <c r="AA482" s="209"/>
      <c r="AB482" s="209"/>
      <c r="AC482" s="209"/>
      <c r="AD482" s="209"/>
      <c r="AE482" s="209"/>
    </row>
    <row r="483" spans="1:31" ht="15.75" customHeight="1">
      <c r="A483" s="210"/>
      <c r="B483" s="210"/>
      <c r="C483" s="210"/>
      <c r="D483" s="210"/>
      <c r="E483" s="210"/>
      <c r="F483" s="210"/>
      <c r="G483" s="210"/>
      <c r="H483" s="210"/>
      <c r="I483" s="210"/>
      <c r="J483" s="210"/>
      <c r="K483" s="210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  <c r="AA483" s="209"/>
      <c r="AB483" s="209"/>
      <c r="AC483" s="209"/>
      <c r="AD483" s="209"/>
      <c r="AE483" s="209"/>
    </row>
    <row r="484" spans="1:31" ht="15.75" customHeight="1">
      <c r="A484" s="210"/>
      <c r="B484" s="210"/>
      <c r="C484" s="210"/>
      <c r="D484" s="210"/>
      <c r="E484" s="210"/>
      <c r="F484" s="210"/>
      <c r="G484" s="210"/>
      <c r="H484" s="210"/>
      <c r="I484" s="210"/>
      <c r="J484" s="210"/>
      <c r="K484" s="210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  <c r="AA484" s="209"/>
      <c r="AB484" s="209"/>
      <c r="AC484" s="209"/>
      <c r="AD484" s="209"/>
      <c r="AE484" s="209"/>
    </row>
    <row r="485" spans="1:31" ht="15.75" customHeight="1">
      <c r="A485" s="210"/>
      <c r="B485" s="210"/>
      <c r="C485" s="210"/>
      <c r="D485" s="210"/>
      <c r="E485" s="210"/>
      <c r="F485" s="210"/>
      <c r="G485" s="210"/>
      <c r="H485" s="210"/>
      <c r="I485" s="210"/>
      <c r="J485" s="210"/>
      <c r="K485" s="210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  <c r="AA485" s="209"/>
      <c r="AB485" s="209"/>
      <c r="AC485" s="209"/>
      <c r="AD485" s="209"/>
      <c r="AE485" s="209"/>
    </row>
    <row r="486" spans="1:31" ht="15.75" customHeight="1">
      <c r="A486" s="210"/>
      <c r="B486" s="210"/>
      <c r="C486" s="210"/>
      <c r="D486" s="210"/>
      <c r="E486" s="210"/>
      <c r="F486" s="210"/>
      <c r="G486" s="210"/>
      <c r="H486" s="210"/>
      <c r="I486" s="210"/>
      <c r="J486" s="210"/>
      <c r="K486" s="210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  <c r="AA486" s="209"/>
      <c r="AB486" s="209"/>
      <c r="AC486" s="209"/>
      <c r="AD486" s="209"/>
      <c r="AE486" s="209"/>
    </row>
    <row r="487" spans="1:31" ht="15.75" customHeight="1">
      <c r="A487" s="210"/>
      <c r="B487" s="210"/>
      <c r="C487" s="210"/>
      <c r="D487" s="210"/>
      <c r="E487" s="210"/>
      <c r="F487" s="210"/>
      <c r="G487" s="210"/>
      <c r="H487" s="210"/>
      <c r="I487" s="210"/>
      <c r="J487" s="210"/>
      <c r="K487" s="210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  <c r="AA487" s="209"/>
      <c r="AB487" s="209"/>
      <c r="AC487" s="209"/>
      <c r="AD487" s="209"/>
      <c r="AE487" s="209"/>
    </row>
    <row r="488" spans="1:31" ht="15.75" customHeight="1">
      <c r="A488" s="210"/>
      <c r="B488" s="210"/>
      <c r="C488" s="210"/>
      <c r="D488" s="210"/>
      <c r="E488" s="210"/>
      <c r="F488" s="210"/>
      <c r="G488" s="210"/>
      <c r="H488" s="210"/>
      <c r="I488" s="210"/>
      <c r="J488" s="210"/>
      <c r="K488" s="210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  <c r="AA488" s="209"/>
      <c r="AB488" s="209"/>
      <c r="AC488" s="209"/>
      <c r="AD488" s="209"/>
      <c r="AE488" s="209"/>
    </row>
    <row r="489" spans="1:31" ht="15.75" customHeight="1">
      <c r="A489" s="210"/>
      <c r="B489" s="210"/>
      <c r="C489" s="210"/>
      <c r="D489" s="210"/>
      <c r="E489" s="210"/>
      <c r="F489" s="210"/>
      <c r="G489" s="210"/>
      <c r="H489" s="210"/>
      <c r="I489" s="210"/>
      <c r="J489" s="210"/>
      <c r="K489" s="210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  <c r="AA489" s="209"/>
      <c r="AB489" s="209"/>
      <c r="AC489" s="209"/>
      <c r="AD489" s="209"/>
      <c r="AE489" s="209"/>
    </row>
    <row r="490" spans="1:31" ht="15.75" customHeight="1">
      <c r="A490" s="210"/>
      <c r="B490" s="210"/>
      <c r="C490" s="210"/>
      <c r="D490" s="210"/>
      <c r="E490" s="210"/>
      <c r="F490" s="210"/>
      <c r="G490" s="210"/>
      <c r="H490" s="210"/>
      <c r="I490" s="210"/>
      <c r="J490" s="210"/>
      <c r="K490" s="210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  <c r="AA490" s="209"/>
      <c r="AB490" s="209"/>
      <c r="AC490" s="209"/>
      <c r="AD490" s="209"/>
      <c r="AE490" s="209"/>
    </row>
    <row r="491" spans="1:31" ht="15.75" customHeight="1">
      <c r="A491" s="210"/>
      <c r="B491" s="210"/>
      <c r="C491" s="210"/>
      <c r="D491" s="210"/>
      <c r="E491" s="210"/>
      <c r="F491" s="210"/>
      <c r="G491" s="210"/>
      <c r="H491" s="210"/>
      <c r="I491" s="210"/>
      <c r="J491" s="210"/>
      <c r="K491" s="210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  <c r="AA491" s="209"/>
      <c r="AB491" s="209"/>
      <c r="AC491" s="209"/>
      <c r="AD491" s="209"/>
      <c r="AE491" s="209"/>
    </row>
    <row r="492" spans="1:31" ht="15.75" customHeight="1">
      <c r="A492" s="210"/>
      <c r="B492" s="210"/>
      <c r="C492" s="210"/>
      <c r="D492" s="210"/>
      <c r="E492" s="210"/>
      <c r="F492" s="210"/>
      <c r="G492" s="210"/>
      <c r="H492" s="210"/>
      <c r="I492" s="210"/>
      <c r="J492" s="210"/>
      <c r="K492" s="210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  <c r="AA492" s="209"/>
      <c r="AB492" s="209"/>
      <c r="AC492" s="209"/>
      <c r="AD492" s="209"/>
      <c r="AE492" s="209"/>
    </row>
    <row r="493" spans="1:31" ht="15.75" customHeight="1">
      <c r="A493" s="210"/>
      <c r="B493" s="210"/>
      <c r="C493" s="210"/>
      <c r="D493" s="210"/>
      <c r="E493" s="210"/>
      <c r="F493" s="210"/>
      <c r="G493" s="210"/>
      <c r="H493" s="210"/>
      <c r="I493" s="210"/>
      <c r="J493" s="210"/>
      <c r="K493" s="210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  <c r="AA493" s="209"/>
      <c r="AB493" s="209"/>
      <c r="AC493" s="209"/>
      <c r="AD493" s="209"/>
      <c r="AE493" s="209"/>
    </row>
    <row r="494" spans="1:31" ht="15.75" customHeight="1">
      <c r="A494" s="210"/>
      <c r="B494" s="210"/>
      <c r="C494" s="210"/>
      <c r="D494" s="210"/>
      <c r="E494" s="210"/>
      <c r="F494" s="210"/>
      <c r="G494" s="210"/>
      <c r="H494" s="210"/>
      <c r="I494" s="210"/>
      <c r="J494" s="210"/>
      <c r="K494" s="210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  <c r="AA494" s="209"/>
      <c r="AB494" s="209"/>
      <c r="AC494" s="209"/>
      <c r="AD494" s="209"/>
      <c r="AE494" s="209"/>
    </row>
    <row r="495" spans="1:31" ht="15.75" customHeight="1">
      <c r="A495" s="210"/>
      <c r="B495" s="210"/>
      <c r="C495" s="210"/>
      <c r="D495" s="210"/>
      <c r="E495" s="210"/>
      <c r="F495" s="210"/>
      <c r="G495" s="210"/>
      <c r="H495" s="210"/>
      <c r="I495" s="210"/>
      <c r="J495" s="210"/>
      <c r="K495" s="210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  <c r="AA495" s="209"/>
      <c r="AB495" s="209"/>
      <c r="AC495" s="209"/>
      <c r="AD495" s="209"/>
      <c r="AE495" s="209"/>
    </row>
    <row r="496" spans="1:31" ht="15.75" customHeight="1">
      <c r="A496" s="210"/>
      <c r="B496" s="210"/>
      <c r="C496" s="210"/>
      <c r="D496" s="210"/>
      <c r="E496" s="210"/>
      <c r="F496" s="210"/>
      <c r="G496" s="210"/>
      <c r="H496" s="210"/>
      <c r="I496" s="210"/>
      <c r="J496" s="210"/>
      <c r="K496" s="210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  <c r="AA496" s="209"/>
      <c r="AB496" s="209"/>
      <c r="AC496" s="209"/>
      <c r="AD496" s="209"/>
      <c r="AE496" s="209"/>
    </row>
    <row r="497" spans="1:31" ht="15.75" customHeight="1">
      <c r="A497" s="210"/>
      <c r="B497" s="210"/>
      <c r="C497" s="210"/>
      <c r="D497" s="210"/>
      <c r="E497" s="210"/>
      <c r="F497" s="210"/>
      <c r="G497" s="210"/>
      <c r="H497" s="210"/>
      <c r="I497" s="210"/>
      <c r="J497" s="210"/>
      <c r="K497" s="210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  <c r="AA497" s="209"/>
      <c r="AB497" s="209"/>
      <c r="AC497" s="209"/>
      <c r="AD497" s="209"/>
      <c r="AE497" s="209"/>
    </row>
    <row r="498" spans="1:31" ht="15.75" customHeight="1">
      <c r="A498" s="210"/>
      <c r="B498" s="210"/>
      <c r="C498" s="210"/>
      <c r="D498" s="210"/>
      <c r="E498" s="210"/>
      <c r="F498" s="210"/>
      <c r="G498" s="210"/>
      <c r="H498" s="210"/>
      <c r="I498" s="210"/>
      <c r="J498" s="210"/>
      <c r="K498" s="210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  <c r="AA498" s="209"/>
      <c r="AB498" s="209"/>
      <c r="AC498" s="209"/>
      <c r="AD498" s="209"/>
      <c r="AE498" s="209"/>
    </row>
    <row r="499" spans="1:31" ht="15.75" customHeight="1">
      <c r="A499" s="210"/>
      <c r="B499" s="210"/>
      <c r="C499" s="210"/>
      <c r="D499" s="210"/>
      <c r="E499" s="210"/>
      <c r="F499" s="210"/>
      <c r="G499" s="210"/>
      <c r="H499" s="210"/>
      <c r="I499" s="210"/>
      <c r="J499" s="210"/>
      <c r="K499" s="210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  <c r="AA499" s="209"/>
      <c r="AB499" s="209"/>
      <c r="AC499" s="209"/>
      <c r="AD499" s="209"/>
      <c r="AE499" s="209"/>
    </row>
    <row r="500" spans="1:31" ht="15.75" customHeight="1">
      <c r="A500" s="210"/>
      <c r="B500" s="210"/>
      <c r="C500" s="210"/>
      <c r="D500" s="210"/>
      <c r="E500" s="210"/>
      <c r="F500" s="210"/>
      <c r="G500" s="210"/>
      <c r="H500" s="210"/>
      <c r="I500" s="210"/>
      <c r="J500" s="210"/>
      <c r="K500" s="210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  <c r="AA500" s="209"/>
      <c r="AB500" s="209"/>
      <c r="AC500" s="209"/>
      <c r="AD500" s="209"/>
      <c r="AE500" s="209"/>
    </row>
    <row r="501" spans="1:31" ht="15.75" customHeight="1">
      <c r="A501" s="210"/>
      <c r="B501" s="210"/>
      <c r="C501" s="210"/>
      <c r="D501" s="210"/>
      <c r="E501" s="210"/>
      <c r="F501" s="210"/>
      <c r="G501" s="210"/>
      <c r="H501" s="210"/>
      <c r="I501" s="210"/>
      <c r="J501" s="210"/>
      <c r="K501" s="210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  <c r="AA501" s="209"/>
      <c r="AB501" s="209"/>
      <c r="AC501" s="209"/>
      <c r="AD501" s="209"/>
      <c r="AE501" s="209"/>
    </row>
    <row r="502" spans="1:31" ht="15.75" customHeight="1">
      <c r="A502" s="210"/>
      <c r="B502" s="210"/>
      <c r="C502" s="210"/>
      <c r="D502" s="210"/>
      <c r="E502" s="210"/>
      <c r="F502" s="210"/>
      <c r="G502" s="210"/>
      <c r="H502" s="210"/>
      <c r="I502" s="210"/>
      <c r="J502" s="210"/>
      <c r="K502" s="210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  <c r="AA502" s="209"/>
      <c r="AB502" s="209"/>
      <c r="AC502" s="209"/>
      <c r="AD502" s="209"/>
      <c r="AE502" s="209"/>
    </row>
    <row r="503" spans="1:31" ht="15.75" customHeight="1">
      <c r="A503" s="210"/>
      <c r="B503" s="210"/>
      <c r="C503" s="210"/>
      <c r="D503" s="210"/>
      <c r="E503" s="210"/>
      <c r="F503" s="210"/>
      <c r="G503" s="210"/>
      <c r="H503" s="210"/>
      <c r="I503" s="210"/>
      <c r="J503" s="210"/>
      <c r="K503" s="210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  <c r="AA503" s="209"/>
      <c r="AB503" s="209"/>
      <c r="AC503" s="209"/>
      <c r="AD503" s="209"/>
      <c r="AE503" s="209"/>
    </row>
    <row r="504" spans="1:31" ht="15.75" customHeight="1">
      <c r="A504" s="210"/>
      <c r="B504" s="210"/>
      <c r="C504" s="210"/>
      <c r="D504" s="210"/>
      <c r="E504" s="210"/>
      <c r="F504" s="210"/>
      <c r="G504" s="210"/>
      <c r="H504" s="210"/>
      <c r="I504" s="210"/>
      <c r="J504" s="210"/>
      <c r="K504" s="210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  <c r="AA504" s="209"/>
      <c r="AB504" s="209"/>
      <c r="AC504" s="209"/>
      <c r="AD504" s="209"/>
      <c r="AE504" s="209"/>
    </row>
    <row r="505" spans="1:31" ht="15.75" customHeight="1">
      <c r="A505" s="210"/>
      <c r="B505" s="210"/>
      <c r="C505" s="210"/>
      <c r="D505" s="210"/>
      <c r="E505" s="210"/>
      <c r="F505" s="210"/>
      <c r="G505" s="210"/>
      <c r="H505" s="210"/>
      <c r="I505" s="210"/>
      <c r="J505" s="210"/>
      <c r="K505" s="210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  <c r="AA505" s="209"/>
      <c r="AB505" s="209"/>
      <c r="AC505" s="209"/>
      <c r="AD505" s="209"/>
      <c r="AE505" s="209"/>
    </row>
    <row r="506" spans="1:31" ht="15.75" customHeight="1">
      <c r="A506" s="210"/>
      <c r="B506" s="210"/>
      <c r="C506" s="210"/>
      <c r="D506" s="210"/>
      <c r="E506" s="210"/>
      <c r="F506" s="210"/>
      <c r="G506" s="210"/>
      <c r="H506" s="210"/>
      <c r="I506" s="210"/>
      <c r="J506" s="210"/>
      <c r="K506" s="210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  <c r="AA506" s="209"/>
      <c r="AB506" s="209"/>
      <c r="AC506" s="209"/>
      <c r="AD506" s="209"/>
      <c r="AE506" s="209"/>
    </row>
    <row r="507" spans="1:31" ht="15.75" customHeight="1">
      <c r="A507" s="210"/>
      <c r="B507" s="210"/>
      <c r="C507" s="210"/>
      <c r="D507" s="210"/>
      <c r="E507" s="210"/>
      <c r="F507" s="210"/>
      <c r="G507" s="210"/>
      <c r="H507" s="210"/>
      <c r="I507" s="210"/>
      <c r="J507" s="210"/>
      <c r="K507" s="210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  <c r="AA507" s="209"/>
      <c r="AB507" s="209"/>
      <c r="AC507" s="209"/>
      <c r="AD507" s="209"/>
      <c r="AE507" s="209"/>
    </row>
    <row r="508" spans="1:31" ht="15.75" customHeight="1">
      <c r="A508" s="210"/>
      <c r="B508" s="210"/>
      <c r="C508" s="210"/>
      <c r="D508" s="210"/>
      <c r="E508" s="210"/>
      <c r="F508" s="210"/>
      <c r="G508" s="210"/>
      <c r="H508" s="210"/>
      <c r="I508" s="210"/>
      <c r="J508" s="210"/>
      <c r="K508" s="210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  <c r="AA508" s="209"/>
      <c r="AB508" s="209"/>
      <c r="AC508" s="209"/>
      <c r="AD508" s="209"/>
      <c r="AE508" s="209"/>
    </row>
    <row r="509" spans="1:31" ht="15.75" customHeight="1">
      <c r="A509" s="210"/>
      <c r="B509" s="210"/>
      <c r="C509" s="210"/>
      <c r="D509" s="210"/>
      <c r="E509" s="210"/>
      <c r="F509" s="210"/>
      <c r="G509" s="210"/>
      <c r="H509" s="210"/>
      <c r="I509" s="210"/>
      <c r="J509" s="210"/>
      <c r="K509" s="210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  <c r="AA509" s="209"/>
      <c r="AB509" s="209"/>
      <c r="AC509" s="209"/>
      <c r="AD509" s="209"/>
      <c r="AE509" s="209"/>
    </row>
    <row r="510" spans="1:31" ht="15.75" customHeight="1">
      <c r="A510" s="210"/>
      <c r="B510" s="210"/>
      <c r="C510" s="210"/>
      <c r="D510" s="210"/>
      <c r="E510" s="210"/>
      <c r="F510" s="210"/>
      <c r="G510" s="210"/>
      <c r="H510" s="210"/>
      <c r="I510" s="210"/>
      <c r="J510" s="210"/>
      <c r="K510" s="210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  <c r="AA510" s="209"/>
      <c r="AB510" s="209"/>
      <c r="AC510" s="209"/>
      <c r="AD510" s="209"/>
      <c r="AE510" s="209"/>
    </row>
    <row r="511" spans="1:31" ht="15.75" customHeight="1">
      <c r="A511" s="210"/>
      <c r="B511" s="210"/>
      <c r="C511" s="210"/>
      <c r="D511" s="210"/>
      <c r="E511" s="210"/>
      <c r="F511" s="210"/>
      <c r="G511" s="210"/>
      <c r="H511" s="210"/>
      <c r="I511" s="210"/>
      <c r="J511" s="210"/>
      <c r="K511" s="210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  <c r="AA511" s="209"/>
      <c r="AB511" s="209"/>
      <c r="AC511" s="209"/>
      <c r="AD511" s="209"/>
      <c r="AE511" s="209"/>
    </row>
    <row r="512" spans="1:31" ht="15.75" customHeight="1">
      <c r="A512" s="210"/>
      <c r="B512" s="210"/>
      <c r="C512" s="210"/>
      <c r="D512" s="210"/>
      <c r="E512" s="210"/>
      <c r="F512" s="210"/>
      <c r="G512" s="210"/>
      <c r="H512" s="210"/>
      <c r="I512" s="210"/>
      <c r="J512" s="210"/>
      <c r="K512" s="210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  <c r="AA512" s="209"/>
      <c r="AB512" s="209"/>
      <c r="AC512" s="209"/>
      <c r="AD512" s="209"/>
      <c r="AE512" s="209"/>
    </row>
    <row r="513" spans="1:31" ht="15.75" customHeight="1">
      <c r="A513" s="210"/>
      <c r="B513" s="210"/>
      <c r="C513" s="210"/>
      <c r="D513" s="210"/>
      <c r="E513" s="210"/>
      <c r="F513" s="210"/>
      <c r="G513" s="210"/>
      <c r="H513" s="210"/>
      <c r="I513" s="210"/>
      <c r="J513" s="210"/>
      <c r="K513" s="210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  <c r="AA513" s="209"/>
      <c r="AB513" s="209"/>
      <c r="AC513" s="209"/>
      <c r="AD513" s="209"/>
      <c r="AE513" s="209"/>
    </row>
    <row r="514" spans="1:31" ht="15.75" customHeight="1">
      <c r="A514" s="210"/>
      <c r="B514" s="210"/>
      <c r="C514" s="210"/>
      <c r="D514" s="210"/>
      <c r="E514" s="210"/>
      <c r="F514" s="210"/>
      <c r="G514" s="210"/>
      <c r="H514" s="210"/>
      <c r="I514" s="210"/>
      <c r="J514" s="210"/>
      <c r="K514" s="210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  <c r="AA514" s="209"/>
      <c r="AB514" s="209"/>
      <c r="AC514" s="209"/>
      <c r="AD514" s="209"/>
      <c r="AE514" s="209"/>
    </row>
    <row r="515" spans="1:31" ht="15.75" customHeight="1">
      <c r="A515" s="210"/>
      <c r="B515" s="210"/>
      <c r="C515" s="210"/>
      <c r="D515" s="210"/>
      <c r="E515" s="210"/>
      <c r="F515" s="210"/>
      <c r="G515" s="210"/>
      <c r="H515" s="210"/>
      <c r="I515" s="210"/>
      <c r="J515" s="210"/>
      <c r="K515" s="210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  <c r="AA515" s="209"/>
      <c r="AB515" s="209"/>
      <c r="AC515" s="209"/>
      <c r="AD515" s="209"/>
      <c r="AE515" s="209"/>
    </row>
    <row r="516" spans="1:31" ht="15.75" customHeight="1">
      <c r="A516" s="210"/>
      <c r="B516" s="210"/>
      <c r="C516" s="210"/>
      <c r="D516" s="210"/>
      <c r="E516" s="210"/>
      <c r="F516" s="210"/>
      <c r="G516" s="210"/>
      <c r="H516" s="210"/>
      <c r="I516" s="210"/>
      <c r="J516" s="210"/>
      <c r="K516" s="210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  <c r="AA516" s="209"/>
      <c r="AB516" s="209"/>
      <c r="AC516" s="209"/>
      <c r="AD516" s="209"/>
      <c r="AE516" s="209"/>
    </row>
    <row r="517" spans="1:31" ht="15.75" customHeight="1">
      <c r="A517" s="210"/>
      <c r="B517" s="210"/>
      <c r="C517" s="210"/>
      <c r="D517" s="210"/>
      <c r="E517" s="210"/>
      <c r="F517" s="210"/>
      <c r="G517" s="210"/>
      <c r="H517" s="210"/>
      <c r="I517" s="210"/>
      <c r="J517" s="210"/>
      <c r="K517" s="210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  <c r="AA517" s="209"/>
      <c r="AB517" s="209"/>
      <c r="AC517" s="209"/>
      <c r="AD517" s="209"/>
      <c r="AE517" s="209"/>
    </row>
    <row r="518" spans="1:31" ht="15.75" customHeight="1">
      <c r="A518" s="210"/>
      <c r="B518" s="210"/>
      <c r="C518" s="210"/>
      <c r="D518" s="210"/>
      <c r="E518" s="210"/>
      <c r="F518" s="210"/>
      <c r="G518" s="210"/>
      <c r="H518" s="210"/>
      <c r="I518" s="210"/>
      <c r="J518" s="210"/>
      <c r="K518" s="210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  <c r="AA518" s="209"/>
      <c r="AB518" s="209"/>
      <c r="AC518" s="209"/>
      <c r="AD518" s="209"/>
      <c r="AE518" s="209"/>
    </row>
    <row r="519" spans="1:31" ht="15.75" customHeight="1">
      <c r="A519" s="210"/>
      <c r="B519" s="210"/>
      <c r="C519" s="210"/>
      <c r="D519" s="210"/>
      <c r="E519" s="210"/>
      <c r="F519" s="210"/>
      <c r="G519" s="210"/>
      <c r="H519" s="210"/>
      <c r="I519" s="210"/>
      <c r="J519" s="210"/>
      <c r="K519" s="210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  <c r="AA519" s="209"/>
      <c r="AB519" s="209"/>
      <c r="AC519" s="209"/>
      <c r="AD519" s="209"/>
      <c r="AE519" s="209"/>
    </row>
    <row r="520" spans="1:31" ht="15.75" customHeight="1">
      <c r="A520" s="210"/>
      <c r="B520" s="210"/>
      <c r="C520" s="210"/>
      <c r="D520" s="210"/>
      <c r="E520" s="210"/>
      <c r="F520" s="210"/>
      <c r="G520" s="210"/>
      <c r="H520" s="210"/>
      <c r="I520" s="210"/>
      <c r="J520" s="210"/>
      <c r="K520" s="210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  <c r="AA520" s="209"/>
      <c r="AB520" s="209"/>
      <c r="AC520" s="209"/>
      <c r="AD520" s="209"/>
      <c r="AE520" s="209"/>
    </row>
    <row r="521" spans="1:31" ht="15.75" customHeight="1">
      <c r="A521" s="210"/>
      <c r="B521" s="210"/>
      <c r="C521" s="210"/>
      <c r="D521" s="210"/>
      <c r="E521" s="210"/>
      <c r="F521" s="210"/>
      <c r="G521" s="210"/>
      <c r="H521" s="210"/>
      <c r="I521" s="210"/>
      <c r="J521" s="210"/>
      <c r="K521" s="210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  <c r="AA521" s="209"/>
      <c r="AB521" s="209"/>
      <c r="AC521" s="209"/>
      <c r="AD521" s="209"/>
      <c r="AE521" s="209"/>
    </row>
    <row r="522" spans="1:31" ht="15.75" customHeight="1">
      <c r="A522" s="210"/>
      <c r="B522" s="210"/>
      <c r="C522" s="210"/>
      <c r="D522" s="210"/>
      <c r="E522" s="210"/>
      <c r="F522" s="210"/>
      <c r="G522" s="210"/>
      <c r="H522" s="210"/>
      <c r="I522" s="210"/>
      <c r="J522" s="210"/>
      <c r="K522" s="210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  <c r="AA522" s="209"/>
      <c r="AB522" s="209"/>
      <c r="AC522" s="209"/>
      <c r="AD522" s="209"/>
      <c r="AE522" s="209"/>
    </row>
    <row r="523" spans="1:31" ht="15.75" customHeight="1">
      <c r="A523" s="210"/>
      <c r="B523" s="210"/>
      <c r="C523" s="210"/>
      <c r="D523" s="210"/>
      <c r="E523" s="210"/>
      <c r="F523" s="210"/>
      <c r="G523" s="210"/>
      <c r="H523" s="210"/>
      <c r="I523" s="210"/>
      <c r="J523" s="210"/>
      <c r="K523" s="210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  <c r="AA523" s="209"/>
      <c r="AB523" s="209"/>
      <c r="AC523" s="209"/>
      <c r="AD523" s="209"/>
      <c r="AE523" s="209"/>
    </row>
    <row r="524" spans="1:31" ht="15.75" customHeight="1">
      <c r="A524" s="210"/>
      <c r="B524" s="210"/>
      <c r="C524" s="210"/>
      <c r="D524" s="210"/>
      <c r="E524" s="210"/>
      <c r="F524" s="210"/>
      <c r="G524" s="210"/>
      <c r="H524" s="210"/>
      <c r="I524" s="210"/>
      <c r="J524" s="210"/>
      <c r="K524" s="210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  <c r="AA524" s="209"/>
      <c r="AB524" s="209"/>
      <c r="AC524" s="209"/>
      <c r="AD524" s="209"/>
      <c r="AE524" s="209"/>
    </row>
    <row r="525" spans="1:31" ht="15.75" customHeight="1">
      <c r="A525" s="210"/>
      <c r="B525" s="210"/>
      <c r="C525" s="210"/>
      <c r="D525" s="210"/>
      <c r="E525" s="210"/>
      <c r="F525" s="210"/>
      <c r="G525" s="210"/>
      <c r="H525" s="210"/>
      <c r="I525" s="210"/>
      <c r="J525" s="210"/>
      <c r="K525" s="210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  <c r="AA525" s="209"/>
      <c r="AB525" s="209"/>
      <c r="AC525" s="209"/>
      <c r="AD525" s="209"/>
      <c r="AE525" s="209"/>
    </row>
    <row r="526" spans="1:31" ht="15.75" customHeight="1">
      <c r="A526" s="210"/>
      <c r="B526" s="210"/>
      <c r="C526" s="210"/>
      <c r="D526" s="210"/>
      <c r="E526" s="210"/>
      <c r="F526" s="210"/>
      <c r="G526" s="210"/>
      <c r="H526" s="210"/>
      <c r="I526" s="210"/>
      <c r="J526" s="210"/>
      <c r="K526" s="210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  <c r="AA526" s="209"/>
      <c r="AB526" s="209"/>
      <c r="AC526" s="209"/>
      <c r="AD526" s="209"/>
      <c r="AE526" s="209"/>
    </row>
    <row r="527" spans="1:31" ht="15.75" customHeight="1">
      <c r="A527" s="210"/>
      <c r="B527" s="210"/>
      <c r="C527" s="210"/>
      <c r="D527" s="210"/>
      <c r="E527" s="210"/>
      <c r="F527" s="210"/>
      <c r="G527" s="210"/>
      <c r="H527" s="210"/>
      <c r="I527" s="210"/>
      <c r="J527" s="210"/>
      <c r="K527" s="210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  <c r="AA527" s="209"/>
      <c r="AB527" s="209"/>
      <c r="AC527" s="209"/>
      <c r="AD527" s="209"/>
      <c r="AE527" s="209"/>
    </row>
    <row r="528" spans="1:31" ht="15.75" customHeight="1">
      <c r="A528" s="210"/>
      <c r="B528" s="210"/>
      <c r="C528" s="210"/>
      <c r="D528" s="210"/>
      <c r="E528" s="210"/>
      <c r="F528" s="210"/>
      <c r="G528" s="210"/>
      <c r="H528" s="210"/>
      <c r="I528" s="210"/>
      <c r="J528" s="210"/>
      <c r="K528" s="210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  <c r="AA528" s="209"/>
      <c r="AB528" s="209"/>
      <c r="AC528" s="209"/>
      <c r="AD528" s="209"/>
      <c r="AE528" s="209"/>
    </row>
    <row r="529" spans="1:31" ht="15.75" customHeight="1">
      <c r="A529" s="210"/>
      <c r="B529" s="210"/>
      <c r="C529" s="210"/>
      <c r="D529" s="210"/>
      <c r="E529" s="210"/>
      <c r="F529" s="210"/>
      <c r="G529" s="210"/>
      <c r="H529" s="210"/>
      <c r="I529" s="210"/>
      <c r="J529" s="210"/>
      <c r="K529" s="210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  <c r="AA529" s="209"/>
      <c r="AB529" s="209"/>
      <c r="AC529" s="209"/>
      <c r="AD529" s="209"/>
      <c r="AE529" s="209"/>
    </row>
    <row r="530" spans="1:31" ht="15.75" customHeight="1">
      <c r="A530" s="210"/>
      <c r="B530" s="210"/>
      <c r="C530" s="210"/>
      <c r="D530" s="210"/>
      <c r="E530" s="210"/>
      <c r="F530" s="210"/>
      <c r="G530" s="210"/>
      <c r="H530" s="210"/>
      <c r="I530" s="210"/>
      <c r="J530" s="210"/>
      <c r="K530" s="210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  <c r="AA530" s="209"/>
      <c r="AB530" s="209"/>
      <c r="AC530" s="209"/>
      <c r="AD530" s="209"/>
      <c r="AE530" s="209"/>
    </row>
    <row r="531" spans="1:31" ht="15.75" customHeight="1">
      <c r="A531" s="210"/>
      <c r="B531" s="210"/>
      <c r="C531" s="210"/>
      <c r="D531" s="210"/>
      <c r="E531" s="210"/>
      <c r="F531" s="210"/>
      <c r="G531" s="210"/>
      <c r="H531" s="210"/>
      <c r="I531" s="210"/>
      <c r="J531" s="210"/>
      <c r="K531" s="210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  <c r="AA531" s="209"/>
      <c r="AB531" s="209"/>
      <c r="AC531" s="209"/>
      <c r="AD531" s="209"/>
      <c r="AE531" s="209"/>
    </row>
    <row r="532" spans="1:31" ht="15.75" customHeight="1">
      <c r="A532" s="210"/>
      <c r="B532" s="210"/>
      <c r="C532" s="210"/>
      <c r="D532" s="210"/>
      <c r="E532" s="210"/>
      <c r="F532" s="210"/>
      <c r="G532" s="210"/>
      <c r="H532" s="210"/>
      <c r="I532" s="210"/>
      <c r="J532" s="210"/>
      <c r="K532" s="210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  <c r="AA532" s="209"/>
      <c r="AB532" s="209"/>
      <c r="AC532" s="209"/>
      <c r="AD532" s="209"/>
      <c r="AE532" s="209"/>
    </row>
    <row r="533" spans="1:31" ht="15.75" customHeight="1">
      <c r="A533" s="210"/>
      <c r="B533" s="210"/>
      <c r="C533" s="210"/>
      <c r="D533" s="210"/>
      <c r="E533" s="210"/>
      <c r="F533" s="210"/>
      <c r="G533" s="210"/>
      <c r="H533" s="210"/>
      <c r="I533" s="210"/>
      <c r="J533" s="210"/>
      <c r="K533" s="210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  <c r="AA533" s="209"/>
      <c r="AB533" s="209"/>
      <c r="AC533" s="209"/>
      <c r="AD533" s="209"/>
      <c r="AE533" s="209"/>
    </row>
    <row r="534" spans="1:31" ht="15.75" customHeight="1">
      <c r="A534" s="210"/>
      <c r="B534" s="210"/>
      <c r="C534" s="210"/>
      <c r="D534" s="210"/>
      <c r="E534" s="210"/>
      <c r="F534" s="210"/>
      <c r="G534" s="210"/>
      <c r="H534" s="210"/>
      <c r="I534" s="210"/>
      <c r="J534" s="210"/>
      <c r="K534" s="210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  <c r="AA534" s="209"/>
      <c r="AB534" s="209"/>
      <c r="AC534" s="209"/>
      <c r="AD534" s="209"/>
      <c r="AE534" s="209"/>
    </row>
    <row r="535" spans="1:31" ht="15.75" customHeight="1">
      <c r="A535" s="210"/>
      <c r="B535" s="210"/>
      <c r="C535" s="210"/>
      <c r="D535" s="210"/>
      <c r="E535" s="210"/>
      <c r="F535" s="210"/>
      <c r="G535" s="210"/>
      <c r="H535" s="210"/>
      <c r="I535" s="210"/>
      <c r="J535" s="210"/>
      <c r="K535" s="210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  <c r="AA535" s="209"/>
      <c r="AB535" s="209"/>
      <c r="AC535" s="209"/>
      <c r="AD535" s="209"/>
      <c r="AE535" s="209"/>
    </row>
    <row r="536" spans="1:31" ht="15.75" customHeight="1">
      <c r="A536" s="210"/>
      <c r="B536" s="210"/>
      <c r="C536" s="210"/>
      <c r="D536" s="210"/>
      <c r="E536" s="210"/>
      <c r="F536" s="210"/>
      <c r="G536" s="210"/>
      <c r="H536" s="210"/>
      <c r="I536" s="210"/>
      <c r="J536" s="210"/>
      <c r="K536" s="210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  <c r="AA536" s="209"/>
      <c r="AB536" s="209"/>
      <c r="AC536" s="209"/>
      <c r="AD536" s="209"/>
      <c r="AE536" s="209"/>
    </row>
    <row r="537" spans="1:31" ht="15.75" customHeight="1">
      <c r="A537" s="210"/>
      <c r="B537" s="210"/>
      <c r="C537" s="210"/>
      <c r="D537" s="210"/>
      <c r="E537" s="210"/>
      <c r="F537" s="210"/>
      <c r="G537" s="210"/>
      <c r="H537" s="210"/>
      <c r="I537" s="210"/>
      <c r="J537" s="210"/>
      <c r="K537" s="210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  <c r="AA537" s="209"/>
      <c r="AB537" s="209"/>
      <c r="AC537" s="209"/>
      <c r="AD537" s="209"/>
      <c r="AE537" s="209"/>
    </row>
    <row r="538" spans="1:31" ht="15.75" customHeight="1">
      <c r="A538" s="210"/>
      <c r="B538" s="210"/>
      <c r="C538" s="210"/>
      <c r="D538" s="210"/>
      <c r="E538" s="210"/>
      <c r="F538" s="210"/>
      <c r="G538" s="210"/>
      <c r="H538" s="210"/>
      <c r="I538" s="210"/>
      <c r="J538" s="210"/>
      <c r="K538" s="210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  <c r="AA538" s="209"/>
      <c r="AB538" s="209"/>
      <c r="AC538" s="209"/>
      <c r="AD538" s="209"/>
      <c r="AE538" s="209"/>
    </row>
    <row r="539" spans="1:31" ht="15.75" customHeight="1">
      <c r="A539" s="210"/>
      <c r="B539" s="210"/>
      <c r="C539" s="210"/>
      <c r="D539" s="210"/>
      <c r="E539" s="210"/>
      <c r="F539" s="210"/>
      <c r="G539" s="210"/>
      <c r="H539" s="210"/>
      <c r="I539" s="210"/>
      <c r="J539" s="210"/>
      <c r="K539" s="210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  <c r="AA539" s="209"/>
      <c r="AB539" s="209"/>
      <c r="AC539" s="209"/>
      <c r="AD539" s="209"/>
      <c r="AE539" s="209"/>
    </row>
    <row r="540" spans="1:31" ht="15.75" customHeight="1">
      <c r="A540" s="210"/>
      <c r="B540" s="210"/>
      <c r="C540" s="210"/>
      <c r="D540" s="210"/>
      <c r="E540" s="210"/>
      <c r="F540" s="210"/>
      <c r="G540" s="210"/>
      <c r="H540" s="210"/>
      <c r="I540" s="210"/>
      <c r="J540" s="210"/>
      <c r="K540" s="210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  <c r="AA540" s="209"/>
      <c r="AB540" s="209"/>
      <c r="AC540" s="209"/>
      <c r="AD540" s="209"/>
      <c r="AE540" s="209"/>
    </row>
    <row r="541" spans="1:31" ht="15.75" customHeight="1">
      <c r="A541" s="210"/>
      <c r="B541" s="210"/>
      <c r="C541" s="210"/>
      <c r="D541" s="210"/>
      <c r="E541" s="210"/>
      <c r="F541" s="210"/>
      <c r="G541" s="210"/>
      <c r="H541" s="210"/>
      <c r="I541" s="210"/>
      <c r="J541" s="210"/>
      <c r="K541" s="210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  <c r="AA541" s="209"/>
      <c r="AB541" s="209"/>
      <c r="AC541" s="209"/>
      <c r="AD541" s="209"/>
      <c r="AE541" s="209"/>
    </row>
    <row r="542" spans="1:31" ht="15.75" customHeight="1">
      <c r="A542" s="210"/>
      <c r="B542" s="210"/>
      <c r="C542" s="210"/>
      <c r="D542" s="210"/>
      <c r="E542" s="210"/>
      <c r="F542" s="210"/>
      <c r="G542" s="210"/>
      <c r="H542" s="210"/>
      <c r="I542" s="210"/>
      <c r="J542" s="210"/>
      <c r="K542" s="210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  <c r="AA542" s="209"/>
      <c r="AB542" s="209"/>
      <c r="AC542" s="209"/>
      <c r="AD542" s="209"/>
      <c r="AE542" s="209"/>
    </row>
    <row r="543" spans="1:31" ht="15.75" customHeight="1">
      <c r="A543" s="210"/>
      <c r="B543" s="210"/>
      <c r="C543" s="210"/>
      <c r="D543" s="210"/>
      <c r="E543" s="210"/>
      <c r="F543" s="210"/>
      <c r="G543" s="210"/>
      <c r="H543" s="210"/>
      <c r="I543" s="210"/>
      <c r="J543" s="210"/>
      <c r="K543" s="210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  <c r="AA543" s="209"/>
      <c r="AB543" s="209"/>
      <c r="AC543" s="209"/>
      <c r="AD543" s="209"/>
      <c r="AE543" s="209"/>
    </row>
    <row r="544" spans="1:31" ht="15.75" customHeight="1">
      <c r="A544" s="210"/>
      <c r="B544" s="210"/>
      <c r="C544" s="210"/>
      <c r="D544" s="210"/>
      <c r="E544" s="210"/>
      <c r="F544" s="210"/>
      <c r="G544" s="210"/>
      <c r="H544" s="210"/>
      <c r="I544" s="210"/>
      <c r="J544" s="210"/>
      <c r="K544" s="210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  <c r="AA544" s="209"/>
      <c r="AB544" s="209"/>
      <c r="AC544" s="209"/>
      <c r="AD544" s="209"/>
      <c r="AE544" s="209"/>
    </row>
    <row r="545" spans="1:31" ht="15.75" customHeight="1">
      <c r="A545" s="210"/>
      <c r="B545" s="210"/>
      <c r="C545" s="210"/>
      <c r="D545" s="210"/>
      <c r="E545" s="210"/>
      <c r="F545" s="210"/>
      <c r="G545" s="210"/>
      <c r="H545" s="210"/>
      <c r="I545" s="210"/>
      <c r="J545" s="210"/>
      <c r="K545" s="210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  <c r="AA545" s="209"/>
      <c r="AB545" s="209"/>
      <c r="AC545" s="209"/>
      <c r="AD545" s="209"/>
      <c r="AE545" s="209"/>
    </row>
    <row r="546" spans="1:31" ht="15.75" customHeight="1">
      <c r="A546" s="210"/>
      <c r="B546" s="210"/>
      <c r="C546" s="210"/>
      <c r="D546" s="210"/>
      <c r="E546" s="210"/>
      <c r="F546" s="210"/>
      <c r="G546" s="210"/>
      <c r="H546" s="210"/>
      <c r="I546" s="210"/>
      <c r="J546" s="210"/>
      <c r="K546" s="210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  <c r="AA546" s="209"/>
      <c r="AB546" s="209"/>
      <c r="AC546" s="209"/>
      <c r="AD546" s="209"/>
      <c r="AE546" s="209"/>
    </row>
    <row r="547" spans="1:31" ht="15.75" customHeight="1">
      <c r="A547" s="210"/>
      <c r="B547" s="210"/>
      <c r="C547" s="210"/>
      <c r="D547" s="210"/>
      <c r="E547" s="210"/>
      <c r="F547" s="210"/>
      <c r="G547" s="210"/>
      <c r="H547" s="210"/>
      <c r="I547" s="210"/>
      <c r="J547" s="210"/>
      <c r="K547" s="210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  <c r="AA547" s="209"/>
      <c r="AB547" s="209"/>
      <c r="AC547" s="209"/>
      <c r="AD547" s="209"/>
      <c r="AE547" s="209"/>
    </row>
    <row r="548" spans="1:31" ht="15.75" customHeight="1">
      <c r="A548" s="210"/>
      <c r="B548" s="210"/>
      <c r="C548" s="210"/>
      <c r="D548" s="210"/>
      <c r="E548" s="210"/>
      <c r="F548" s="210"/>
      <c r="G548" s="210"/>
      <c r="H548" s="210"/>
      <c r="I548" s="210"/>
      <c r="J548" s="210"/>
      <c r="K548" s="210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  <c r="AA548" s="209"/>
      <c r="AB548" s="209"/>
      <c r="AC548" s="209"/>
      <c r="AD548" s="209"/>
      <c r="AE548" s="209"/>
    </row>
    <row r="549" spans="1:31" ht="15.75" customHeight="1">
      <c r="A549" s="210"/>
      <c r="B549" s="210"/>
      <c r="C549" s="210"/>
      <c r="D549" s="210"/>
      <c r="E549" s="210"/>
      <c r="F549" s="210"/>
      <c r="G549" s="210"/>
      <c r="H549" s="210"/>
      <c r="I549" s="210"/>
      <c r="J549" s="210"/>
      <c r="K549" s="210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  <c r="AA549" s="209"/>
      <c r="AB549" s="209"/>
      <c r="AC549" s="209"/>
      <c r="AD549" s="209"/>
      <c r="AE549" s="209"/>
    </row>
    <row r="550" spans="1:31" ht="15.75" customHeight="1">
      <c r="A550" s="210"/>
      <c r="B550" s="210"/>
      <c r="C550" s="210"/>
      <c r="D550" s="210"/>
      <c r="E550" s="210"/>
      <c r="F550" s="210"/>
      <c r="G550" s="210"/>
      <c r="H550" s="210"/>
      <c r="I550" s="210"/>
      <c r="J550" s="210"/>
      <c r="K550" s="210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  <c r="AA550" s="209"/>
      <c r="AB550" s="209"/>
      <c r="AC550" s="209"/>
      <c r="AD550" s="209"/>
      <c r="AE550" s="209"/>
    </row>
    <row r="551" spans="1:31" ht="15.75" customHeight="1">
      <c r="A551" s="210"/>
      <c r="B551" s="210"/>
      <c r="C551" s="210"/>
      <c r="D551" s="210"/>
      <c r="E551" s="210"/>
      <c r="F551" s="210"/>
      <c r="G551" s="210"/>
      <c r="H551" s="210"/>
      <c r="I551" s="210"/>
      <c r="J551" s="210"/>
      <c r="K551" s="210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  <c r="AA551" s="209"/>
      <c r="AB551" s="209"/>
      <c r="AC551" s="209"/>
      <c r="AD551" s="209"/>
      <c r="AE551" s="209"/>
    </row>
    <row r="552" spans="1:31" ht="15.75" customHeight="1">
      <c r="A552" s="210"/>
      <c r="B552" s="210"/>
      <c r="C552" s="210"/>
      <c r="D552" s="210"/>
      <c r="E552" s="210"/>
      <c r="F552" s="210"/>
      <c r="G552" s="210"/>
      <c r="H552" s="210"/>
      <c r="I552" s="210"/>
      <c r="J552" s="210"/>
      <c r="K552" s="210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  <c r="AA552" s="209"/>
      <c r="AB552" s="209"/>
      <c r="AC552" s="209"/>
      <c r="AD552" s="209"/>
      <c r="AE552" s="209"/>
    </row>
    <row r="553" spans="1:31" ht="15.75" customHeight="1">
      <c r="A553" s="210"/>
      <c r="B553" s="210"/>
      <c r="C553" s="210"/>
      <c r="D553" s="210"/>
      <c r="E553" s="210"/>
      <c r="F553" s="210"/>
      <c r="G553" s="210"/>
      <c r="H553" s="210"/>
      <c r="I553" s="210"/>
      <c r="J553" s="210"/>
      <c r="K553" s="210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  <c r="AA553" s="209"/>
      <c r="AB553" s="209"/>
      <c r="AC553" s="209"/>
      <c r="AD553" s="209"/>
      <c r="AE553" s="209"/>
    </row>
    <row r="554" spans="1:31" ht="15.75" customHeight="1">
      <c r="A554" s="210"/>
      <c r="B554" s="210"/>
      <c r="C554" s="210"/>
      <c r="D554" s="210"/>
      <c r="E554" s="210"/>
      <c r="F554" s="210"/>
      <c r="G554" s="210"/>
      <c r="H554" s="210"/>
      <c r="I554" s="210"/>
      <c r="J554" s="210"/>
      <c r="K554" s="210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  <c r="AA554" s="209"/>
      <c r="AB554" s="209"/>
      <c r="AC554" s="209"/>
      <c r="AD554" s="209"/>
      <c r="AE554" s="209"/>
    </row>
    <row r="555" spans="1:31" ht="15.75" customHeight="1">
      <c r="A555" s="210"/>
      <c r="B555" s="210"/>
      <c r="C555" s="210"/>
      <c r="D555" s="210"/>
      <c r="E555" s="210"/>
      <c r="F555" s="210"/>
      <c r="G555" s="210"/>
      <c r="H555" s="210"/>
      <c r="I555" s="210"/>
      <c r="J555" s="210"/>
      <c r="K555" s="210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  <c r="AA555" s="209"/>
      <c r="AB555" s="209"/>
      <c r="AC555" s="209"/>
      <c r="AD555" s="209"/>
      <c r="AE555" s="209"/>
    </row>
    <row r="556" spans="1:31" ht="15.75" customHeight="1">
      <c r="A556" s="210"/>
      <c r="B556" s="210"/>
      <c r="C556" s="210"/>
      <c r="D556" s="210"/>
      <c r="E556" s="210"/>
      <c r="F556" s="210"/>
      <c r="G556" s="210"/>
      <c r="H556" s="210"/>
      <c r="I556" s="210"/>
      <c r="J556" s="210"/>
      <c r="K556" s="210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  <c r="AA556" s="209"/>
      <c r="AB556" s="209"/>
      <c r="AC556" s="209"/>
      <c r="AD556" s="209"/>
      <c r="AE556" s="209"/>
    </row>
    <row r="557" spans="1:31" ht="15.75" customHeight="1">
      <c r="A557" s="210"/>
      <c r="B557" s="210"/>
      <c r="C557" s="210"/>
      <c r="D557" s="210"/>
      <c r="E557" s="210"/>
      <c r="F557" s="210"/>
      <c r="G557" s="210"/>
      <c r="H557" s="210"/>
      <c r="I557" s="210"/>
      <c r="J557" s="210"/>
      <c r="K557" s="210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  <c r="AA557" s="209"/>
      <c r="AB557" s="209"/>
      <c r="AC557" s="209"/>
      <c r="AD557" s="209"/>
      <c r="AE557" s="209"/>
    </row>
    <row r="558" spans="1:31" ht="15.75" customHeight="1">
      <c r="A558" s="210"/>
      <c r="B558" s="210"/>
      <c r="C558" s="210"/>
      <c r="D558" s="210"/>
      <c r="E558" s="210"/>
      <c r="F558" s="210"/>
      <c r="G558" s="210"/>
      <c r="H558" s="210"/>
      <c r="I558" s="210"/>
      <c r="J558" s="210"/>
      <c r="K558" s="210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  <c r="AA558" s="209"/>
      <c r="AB558" s="209"/>
      <c r="AC558" s="209"/>
      <c r="AD558" s="209"/>
      <c r="AE558" s="209"/>
    </row>
    <row r="559" spans="1:31" ht="15.75" customHeight="1">
      <c r="A559" s="210"/>
      <c r="B559" s="210"/>
      <c r="C559" s="210"/>
      <c r="D559" s="210"/>
      <c r="E559" s="210"/>
      <c r="F559" s="210"/>
      <c r="G559" s="210"/>
      <c r="H559" s="210"/>
      <c r="I559" s="210"/>
      <c r="J559" s="210"/>
      <c r="K559" s="210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  <c r="AA559" s="209"/>
      <c r="AB559" s="209"/>
      <c r="AC559" s="209"/>
      <c r="AD559" s="209"/>
      <c r="AE559" s="209"/>
    </row>
    <row r="560" spans="1:31" ht="15.75" customHeight="1">
      <c r="A560" s="210"/>
      <c r="B560" s="210"/>
      <c r="C560" s="210"/>
      <c r="D560" s="210"/>
      <c r="E560" s="210"/>
      <c r="F560" s="210"/>
      <c r="G560" s="210"/>
      <c r="H560" s="210"/>
      <c r="I560" s="210"/>
      <c r="J560" s="210"/>
      <c r="K560" s="210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  <c r="AA560" s="209"/>
      <c r="AB560" s="209"/>
      <c r="AC560" s="209"/>
      <c r="AD560" s="209"/>
      <c r="AE560" s="209"/>
    </row>
    <row r="561" spans="1:31" ht="15.75" customHeight="1">
      <c r="A561" s="210"/>
      <c r="B561" s="210"/>
      <c r="C561" s="210"/>
      <c r="D561" s="210"/>
      <c r="E561" s="210"/>
      <c r="F561" s="210"/>
      <c r="G561" s="210"/>
      <c r="H561" s="210"/>
      <c r="I561" s="210"/>
      <c r="J561" s="210"/>
      <c r="K561" s="210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  <c r="AA561" s="209"/>
      <c r="AB561" s="209"/>
      <c r="AC561" s="209"/>
      <c r="AD561" s="209"/>
      <c r="AE561" s="209"/>
    </row>
    <row r="562" spans="1:31" ht="15.75" customHeight="1">
      <c r="A562" s="210"/>
      <c r="B562" s="210"/>
      <c r="C562" s="210"/>
      <c r="D562" s="210"/>
      <c r="E562" s="210"/>
      <c r="F562" s="210"/>
      <c r="G562" s="210"/>
      <c r="H562" s="210"/>
      <c r="I562" s="210"/>
      <c r="J562" s="210"/>
      <c r="K562" s="210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  <c r="AA562" s="209"/>
      <c r="AB562" s="209"/>
      <c r="AC562" s="209"/>
      <c r="AD562" s="209"/>
      <c r="AE562" s="209"/>
    </row>
    <row r="563" spans="1:31" ht="15.75" customHeight="1">
      <c r="A563" s="210"/>
      <c r="B563" s="210"/>
      <c r="C563" s="210"/>
      <c r="D563" s="210"/>
      <c r="E563" s="210"/>
      <c r="F563" s="210"/>
      <c r="G563" s="210"/>
      <c r="H563" s="210"/>
      <c r="I563" s="210"/>
      <c r="J563" s="210"/>
      <c r="K563" s="210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  <c r="AA563" s="209"/>
      <c r="AB563" s="209"/>
      <c r="AC563" s="209"/>
      <c r="AD563" s="209"/>
      <c r="AE563" s="209"/>
    </row>
    <row r="564" spans="1:31" ht="15.75" customHeight="1">
      <c r="A564" s="210"/>
      <c r="B564" s="210"/>
      <c r="C564" s="210"/>
      <c r="D564" s="210"/>
      <c r="E564" s="210"/>
      <c r="F564" s="210"/>
      <c r="G564" s="210"/>
      <c r="H564" s="210"/>
      <c r="I564" s="210"/>
      <c r="J564" s="210"/>
      <c r="K564" s="210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  <c r="AA564" s="209"/>
      <c r="AB564" s="209"/>
      <c r="AC564" s="209"/>
      <c r="AD564" s="209"/>
      <c r="AE564" s="209"/>
    </row>
    <row r="565" spans="1:31" ht="15.75" customHeight="1">
      <c r="A565" s="210"/>
      <c r="B565" s="210"/>
      <c r="C565" s="210"/>
      <c r="D565" s="210"/>
      <c r="E565" s="210"/>
      <c r="F565" s="210"/>
      <c r="G565" s="210"/>
      <c r="H565" s="210"/>
      <c r="I565" s="210"/>
      <c r="J565" s="210"/>
      <c r="K565" s="210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  <c r="AA565" s="209"/>
      <c r="AB565" s="209"/>
      <c r="AC565" s="209"/>
      <c r="AD565" s="209"/>
      <c r="AE565" s="209"/>
    </row>
    <row r="566" spans="1:31" ht="15.75" customHeight="1">
      <c r="A566" s="210"/>
      <c r="B566" s="210"/>
      <c r="C566" s="210"/>
      <c r="D566" s="210"/>
      <c r="E566" s="210"/>
      <c r="F566" s="210"/>
      <c r="G566" s="210"/>
      <c r="H566" s="210"/>
      <c r="I566" s="210"/>
      <c r="J566" s="210"/>
      <c r="K566" s="210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  <c r="AA566" s="209"/>
      <c r="AB566" s="209"/>
      <c r="AC566" s="209"/>
      <c r="AD566" s="209"/>
      <c r="AE566" s="209"/>
    </row>
    <row r="567" spans="1:31" ht="15.75" customHeight="1">
      <c r="A567" s="210"/>
      <c r="B567" s="210"/>
      <c r="C567" s="210"/>
      <c r="D567" s="210"/>
      <c r="E567" s="210"/>
      <c r="F567" s="210"/>
      <c r="G567" s="210"/>
      <c r="H567" s="210"/>
      <c r="I567" s="210"/>
      <c r="J567" s="210"/>
      <c r="K567" s="210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  <c r="AA567" s="209"/>
      <c r="AB567" s="209"/>
      <c r="AC567" s="209"/>
      <c r="AD567" s="209"/>
      <c r="AE567" s="209"/>
    </row>
    <row r="568" spans="1:31" ht="15.75" customHeight="1">
      <c r="A568" s="210"/>
      <c r="B568" s="210"/>
      <c r="C568" s="210"/>
      <c r="D568" s="210"/>
      <c r="E568" s="210"/>
      <c r="F568" s="210"/>
      <c r="G568" s="210"/>
      <c r="H568" s="210"/>
      <c r="I568" s="210"/>
      <c r="J568" s="210"/>
      <c r="K568" s="210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  <c r="AA568" s="209"/>
      <c r="AB568" s="209"/>
      <c r="AC568" s="209"/>
      <c r="AD568" s="209"/>
      <c r="AE568" s="209"/>
    </row>
    <row r="569" spans="1:31" ht="15.75" customHeight="1">
      <c r="A569" s="210"/>
      <c r="B569" s="210"/>
      <c r="C569" s="210"/>
      <c r="D569" s="210"/>
      <c r="E569" s="210"/>
      <c r="F569" s="210"/>
      <c r="G569" s="210"/>
      <c r="H569" s="210"/>
      <c r="I569" s="210"/>
      <c r="J569" s="210"/>
      <c r="K569" s="210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  <c r="AA569" s="209"/>
      <c r="AB569" s="209"/>
      <c r="AC569" s="209"/>
      <c r="AD569" s="209"/>
      <c r="AE569" s="209"/>
    </row>
    <row r="570" spans="1:31" ht="15.75" customHeight="1">
      <c r="A570" s="210"/>
      <c r="B570" s="210"/>
      <c r="C570" s="210"/>
      <c r="D570" s="210"/>
      <c r="E570" s="210"/>
      <c r="F570" s="210"/>
      <c r="G570" s="210"/>
      <c r="H570" s="210"/>
      <c r="I570" s="210"/>
      <c r="J570" s="210"/>
      <c r="K570" s="210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  <c r="AA570" s="209"/>
      <c r="AB570" s="209"/>
      <c r="AC570" s="209"/>
      <c r="AD570" s="209"/>
      <c r="AE570" s="209"/>
    </row>
    <row r="571" spans="1:31" ht="15.75" customHeight="1">
      <c r="A571" s="210"/>
      <c r="B571" s="210"/>
      <c r="C571" s="210"/>
      <c r="D571" s="210"/>
      <c r="E571" s="210"/>
      <c r="F571" s="210"/>
      <c r="G571" s="210"/>
      <c r="H571" s="210"/>
      <c r="I571" s="210"/>
      <c r="J571" s="210"/>
      <c r="K571" s="210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  <c r="AA571" s="209"/>
      <c r="AB571" s="209"/>
      <c r="AC571" s="209"/>
      <c r="AD571" s="209"/>
      <c r="AE571" s="209"/>
    </row>
    <row r="572" spans="1:31" ht="15.75" customHeight="1">
      <c r="A572" s="210"/>
      <c r="B572" s="210"/>
      <c r="C572" s="210"/>
      <c r="D572" s="210"/>
      <c r="E572" s="210"/>
      <c r="F572" s="210"/>
      <c r="G572" s="210"/>
      <c r="H572" s="210"/>
      <c r="I572" s="210"/>
      <c r="J572" s="210"/>
      <c r="K572" s="210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  <c r="AA572" s="209"/>
      <c r="AB572" s="209"/>
      <c r="AC572" s="209"/>
      <c r="AD572" s="209"/>
      <c r="AE572" s="209"/>
    </row>
    <row r="573" spans="1:31" ht="15.75" customHeight="1">
      <c r="A573" s="210"/>
      <c r="B573" s="210"/>
      <c r="C573" s="210"/>
      <c r="D573" s="210"/>
      <c r="E573" s="210"/>
      <c r="F573" s="210"/>
      <c r="G573" s="210"/>
      <c r="H573" s="210"/>
      <c r="I573" s="210"/>
      <c r="J573" s="210"/>
      <c r="K573" s="210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  <c r="AA573" s="209"/>
      <c r="AB573" s="209"/>
      <c r="AC573" s="209"/>
      <c r="AD573" s="209"/>
      <c r="AE573" s="209"/>
    </row>
    <row r="574" spans="1:31" ht="15.75" customHeight="1">
      <c r="A574" s="210"/>
      <c r="B574" s="210"/>
      <c r="C574" s="210"/>
      <c r="D574" s="210"/>
      <c r="E574" s="210"/>
      <c r="F574" s="210"/>
      <c r="G574" s="210"/>
      <c r="H574" s="210"/>
      <c r="I574" s="210"/>
      <c r="J574" s="210"/>
      <c r="K574" s="210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  <c r="AA574" s="209"/>
      <c r="AB574" s="209"/>
      <c r="AC574" s="209"/>
      <c r="AD574" s="209"/>
      <c r="AE574" s="209"/>
    </row>
    <row r="575" spans="1:31" ht="15.75" customHeight="1">
      <c r="A575" s="210"/>
      <c r="B575" s="210"/>
      <c r="C575" s="210"/>
      <c r="D575" s="210"/>
      <c r="E575" s="210"/>
      <c r="F575" s="210"/>
      <c r="G575" s="210"/>
      <c r="H575" s="210"/>
      <c r="I575" s="210"/>
      <c r="J575" s="210"/>
      <c r="K575" s="210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  <c r="AA575" s="209"/>
      <c r="AB575" s="209"/>
      <c r="AC575" s="209"/>
      <c r="AD575" s="209"/>
      <c r="AE575" s="209"/>
    </row>
    <row r="576" spans="1:31" ht="15.75" customHeight="1">
      <c r="A576" s="210"/>
      <c r="B576" s="210"/>
      <c r="C576" s="210"/>
      <c r="D576" s="210"/>
      <c r="E576" s="210"/>
      <c r="F576" s="210"/>
      <c r="G576" s="210"/>
      <c r="H576" s="210"/>
      <c r="I576" s="210"/>
      <c r="J576" s="210"/>
      <c r="K576" s="210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  <c r="AA576" s="209"/>
      <c r="AB576" s="209"/>
      <c r="AC576" s="209"/>
      <c r="AD576" s="209"/>
      <c r="AE576" s="209"/>
    </row>
    <row r="577" spans="1:31" ht="15.75" customHeight="1">
      <c r="A577" s="210"/>
      <c r="B577" s="210"/>
      <c r="C577" s="210"/>
      <c r="D577" s="210"/>
      <c r="E577" s="210"/>
      <c r="F577" s="210"/>
      <c r="G577" s="210"/>
      <c r="H577" s="210"/>
      <c r="I577" s="210"/>
      <c r="J577" s="210"/>
      <c r="K577" s="210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  <c r="AA577" s="209"/>
      <c r="AB577" s="209"/>
      <c r="AC577" s="209"/>
      <c r="AD577" s="209"/>
      <c r="AE577" s="209"/>
    </row>
    <row r="578" spans="1:31" ht="15.75" customHeight="1">
      <c r="A578" s="210"/>
      <c r="B578" s="210"/>
      <c r="C578" s="210"/>
      <c r="D578" s="210"/>
      <c r="E578" s="210"/>
      <c r="F578" s="210"/>
      <c r="G578" s="210"/>
      <c r="H578" s="210"/>
      <c r="I578" s="210"/>
      <c r="J578" s="210"/>
      <c r="K578" s="210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  <c r="AA578" s="209"/>
      <c r="AB578" s="209"/>
      <c r="AC578" s="209"/>
      <c r="AD578" s="209"/>
      <c r="AE578" s="209"/>
    </row>
    <row r="579" spans="1:31" ht="15.75" customHeight="1">
      <c r="A579" s="210"/>
      <c r="B579" s="210"/>
      <c r="C579" s="210"/>
      <c r="D579" s="210"/>
      <c r="E579" s="210"/>
      <c r="F579" s="210"/>
      <c r="G579" s="210"/>
      <c r="H579" s="210"/>
      <c r="I579" s="210"/>
      <c r="J579" s="210"/>
      <c r="K579" s="210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  <c r="AA579" s="209"/>
      <c r="AB579" s="209"/>
      <c r="AC579" s="209"/>
      <c r="AD579" s="209"/>
      <c r="AE579" s="209"/>
    </row>
    <row r="580" spans="1:31" ht="15.75" customHeight="1">
      <c r="A580" s="210"/>
      <c r="B580" s="210"/>
      <c r="C580" s="210"/>
      <c r="D580" s="210"/>
      <c r="E580" s="210"/>
      <c r="F580" s="210"/>
      <c r="G580" s="210"/>
      <c r="H580" s="210"/>
      <c r="I580" s="210"/>
      <c r="J580" s="210"/>
      <c r="K580" s="210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  <c r="AA580" s="209"/>
      <c r="AB580" s="209"/>
      <c r="AC580" s="209"/>
      <c r="AD580" s="209"/>
      <c r="AE580" s="209"/>
    </row>
    <row r="581" spans="1:31" ht="15.75" customHeight="1">
      <c r="A581" s="210"/>
      <c r="B581" s="210"/>
      <c r="C581" s="210"/>
      <c r="D581" s="210"/>
      <c r="E581" s="210"/>
      <c r="F581" s="210"/>
      <c r="G581" s="210"/>
      <c r="H581" s="210"/>
      <c r="I581" s="210"/>
      <c r="J581" s="210"/>
      <c r="K581" s="210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  <c r="AA581" s="209"/>
      <c r="AB581" s="209"/>
      <c r="AC581" s="209"/>
      <c r="AD581" s="209"/>
      <c r="AE581" s="209"/>
    </row>
    <row r="582" spans="1:31" ht="15.75" customHeight="1">
      <c r="A582" s="210"/>
      <c r="B582" s="210"/>
      <c r="C582" s="210"/>
      <c r="D582" s="210"/>
      <c r="E582" s="210"/>
      <c r="F582" s="210"/>
      <c r="G582" s="210"/>
      <c r="H582" s="210"/>
      <c r="I582" s="210"/>
      <c r="J582" s="210"/>
      <c r="K582" s="210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  <c r="AA582" s="209"/>
      <c r="AB582" s="209"/>
      <c r="AC582" s="209"/>
      <c r="AD582" s="209"/>
      <c r="AE582" s="209"/>
    </row>
    <row r="583" spans="1:31" ht="15.75" customHeight="1">
      <c r="A583" s="210"/>
      <c r="B583" s="210"/>
      <c r="C583" s="210"/>
      <c r="D583" s="210"/>
      <c r="E583" s="210"/>
      <c r="F583" s="210"/>
      <c r="G583" s="210"/>
      <c r="H583" s="210"/>
      <c r="I583" s="210"/>
      <c r="J583" s="210"/>
      <c r="K583" s="210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  <c r="AA583" s="209"/>
      <c r="AB583" s="209"/>
      <c r="AC583" s="209"/>
      <c r="AD583" s="209"/>
      <c r="AE583" s="209"/>
    </row>
    <row r="584" spans="1:31" ht="15.75" customHeight="1">
      <c r="A584" s="210"/>
      <c r="B584" s="210"/>
      <c r="C584" s="210"/>
      <c r="D584" s="210"/>
      <c r="E584" s="210"/>
      <c r="F584" s="210"/>
      <c r="G584" s="210"/>
      <c r="H584" s="210"/>
      <c r="I584" s="210"/>
      <c r="J584" s="210"/>
      <c r="K584" s="210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  <c r="AA584" s="209"/>
      <c r="AB584" s="209"/>
      <c r="AC584" s="209"/>
      <c r="AD584" s="209"/>
      <c r="AE584" s="209"/>
    </row>
    <row r="585" spans="1:31" ht="15.75" customHeight="1">
      <c r="A585" s="210"/>
      <c r="B585" s="210"/>
      <c r="C585" s="210"/>
      <c r="D585" s="210"/>
      <c r="E585" s="210"/>
      <c r="F585" s="210"/>
      <c r="G585" s="210"/>
      <c r="H585" s="210"/>
      <c r="I585" s="210"/>
      <c r="J585" s="210"/>
      <c r="K585" s="210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  <c r="AA585" s="209"/>
      <c r="AB585" s="209"/>
      <c r="AC585" s="209"/>
      <c r="AD585" s="209"/>
      <c r="AE585" s="209"/>
    </row>
    <row r="586" spans="1:31" ht="15.75" customHeight="1">
      <c r="A586" s="210"/>
      <c r="B586" s="210"/>
      <c r="C586" s="210"/>
      <c r="D586" s="210"/>
      <c r="E586" s="210"/>
      <c r="F586" s="210"/>
      <c r="G586" s="210"/>
      <c r="H586" s="210"/>
      <c r="I586" s="210"/>
      <c r="J586" s="210"/>
      <c r="K586" s="210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  <c r="AA586" s="209"/>
      <c r="AB586" s="209"/>
      <c r="AC586" s="209"/>
      <c r="AD586" s="209"/>
      <c r="AE586" s="209"/>
    </row>
    <row r="587" spans="1:31" ht="15.75" customHeight="1">
      <c r="A587" s="210"/>
      <c r="B587" s="210"/>
      <c r="C587" s="210"/>
      <c r="D587" s="210"/>
      <c r="E587" s="210"/>
      <c r="F587" s="210"/>
      <c r="G587" s="210"/>
      <c r="H587" s="210"/>
      <c r="I587" s="210"/>
      <c r="J587" s="210"/>
      <c r="K587" s="210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  <c r="AA587" s="209"/>
      <c r="AB587" s="209"/>
      <c r="AC587" s="209"/>
      <c r="AD587" s="209"/>
      <c r="AE587" s="209"/>
    </row>
    <row r="588" spans="1:31" ht="15.75" customHeight="1">
      <c r="A588" s="210"/>
      <c r="B588" s="210"/>
      <c r="C588" s="210"/>
      <c r="D588" s="210"/>
      <c r="E588" s="210"/>
      <c r="F588" s="210"/>
      <c r="G588" s="210"/>
      <c r="H588" s="210"/>
      <c r="I588" s="210"/>
      <c r="J588" s="210"/>
      <c r="K588" s="210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  <c r="AA588" s="209"/>
      <c r="AB588" s="209"/>
      <c r="AC588" s="209"/>
      <c r="AD588" s="209"/>
      <c r="AE588" s="209"/>
    </row>
    <row r="589" spans="1:31" ht="15.75" customHeight="1">
      <c r="A589" s="210"/>
      <c r="B589" s="210"/>
      <c r="C589" s="210"/>
      <c r="D589" s="210"/>
      <c r="E589" s="210"/>
      <c r="F589" s="210"/>
      <c r="G589" s="210"/>
      <c r="H589" s="210"/>
      <c r="I589" s="210"/>
      <c r="J589" s="210"/>
      <c r="K589" s="210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  <c r="AA589" s="209"/>
      <c r="AB589" s="209"/>
      <c r="AC589" s="209"/>
      <c r="AD589" s="209"/>
      <c r="AE589" s="209"/>
    </row>
    <row r="590" spans="1:31" ht="15.75" customHeight="1">
      <c r="A590" s="210"/>
      <c r="B590" s="210"/>
      <c r="C590" s="210"/>
      <c r="D590" s="210"/>
      <c r="E590" s="210"/>
      <c r="F590" s="210"/>
      <c r="G590" s="210"/>
      <c r="H590" s="210"/>
      <c r="I590" s="210"/>
      <c r="J590" s="210"/>
      <c r="K590" s="210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  <c r="AA590" s="209"/>
      <c r="AB590" s="209"/>
      <c r="AC590" s="209"/>
      <c r="AD590" s="209"/>
      <c r="AE590" s="209"/>
    </row>
    <row r="591" spans="1:31" ht="15.75" customHeight="1">
      <c r="A591" s="210"/>
      <c r="B591" s="210"/>
      <c r="C591" s="210"/>
      <c r="D591" s="210"/>
      <c r="E591" s="210"/>
      <c r="F591" s="210"/>
      <c r="G591" s="210"/>
      <c r="H591" s="210"/>
      <c r="I591" s="210"/>
      <c r="J591" s="210"/>
      <c r="K591" s="210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  <c r="AA591" s="209"/>
      <c r="AB591" s="209"/>
      <c r="AC591" s="209"/>
      <c r="AD591" s="209"/>
      <c r="AE591" s="209"/>
    </row>
    <row r="592" spans="1:31" ht="15.75" customHeight="1">
      <c r="A592" s="210"/>
      <c r="B592" s="210"/>
      <c r="C592" s="210"/>
      <c r="D592" s="210"/>
      <c r="E592" s="210"/>
      <c r="F592" s="210"/>
      <c r="G592" s="210"/>
      <c r="H592" s="210"/>
      <c r="I592" s="210"/>
      <c r="J592" s="210"/>
      <c r="K592" s="210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  <c r="AA592" s="209"/>
      <c r="AB592" s="209"/>
      <c r="AC592" s="209"/>
      <c r="AD592" s="209"/>
      <c r="AE592" s="209"/>
    </row>
    <row r="593" spans="1:31" ht="15.75" customHeight="1">
      <c r="A593" s="210"/>
      <c r="B593" s="210"/>
      <c r="C593" s="210"/>
      <c r="D593" s="210"/>
      <c r="E593" s="210"/>
      <c r="F593" s="210"/>
      <c r="G593" s="210"/>
      <c r="H593" s="210"/>
      <c r="I593" s="210"/>
      <c r="J593" s="210"/>
      <c r="K593" s="210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  <c r="AA593" s="209"/>
      <c r="AB593" s="209"/>
      <c r="AC593" s="209"/>
      <c r="AD593" s="209"/>
      <c r="AE593" s="209"/>
    </row>
    <row r="594" spans="1:31" ht="15.75" customHeight="1">
      <c r="A594" s="210"/>
      <c r="B594" s="210"/>
      <c r="C594" s="210"/>
      <c r="D594" s="210"/>
      <c r="E594" s="210"/>
      <c r="F594" s="210"/>
      <c r="G594" s="210"/>
      <c r="H594" s="210"/>
      <c r="I594" s="210"/>
      <c r="J594" s="210"/>
      <c r="K594" s="210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  <c r="AA594" s="209"/>
      <c r="AB594" s="209"/>
      <c r="AC594" s="209"/>
      <c r="AD594" s="209"/>
      <c r="AE594" s="209"/>
    </row>
    <row r="595" spans="1:31" ht="15.75" customHeight="1">
      <c r="A595" s="210"/>
      <c r="B595" s="210"/>
      <c r="C595" s="210"/>
      <c r="D595" s="210"/>
      <c r="E595" s="210"/>
      <c r="F595" s="210"/>
      <c r="G595" s="210"/>
      <c r="H595" s="210"/>
      <c r="I595" s="210"/>
      <c r="J595" s="210"/>
      <c r="K595" s="210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  <c r="AA595" s="209"/>
      <c r="AB595" s="209"/>
      <c r="AC595" s="209"/>
      <c r="AD595" s="209"/>
      <c r="AE595" s="209"/>
    </row>
    <row r="596" spans="1:31" ht="15.75" customHeight="1">
      <c r="A596" s="210"/>
      <c r="B596" s="210"/>
      <c r="C596" s="210"/>
      <c r="D596" s="210"/>
      <c r="E596" s="210"/>
      <c r="F596" s="210"/>
      <c r="G596" s="210"/>
      <c r="H596" s="210"/>
      <c r="I596" s="210"/>
      <c r="J596" s="210"/>
      <c r="K596" s="210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  <c r="AA596" s="209"/>
      <c r="AB596" s="209"/>
      <c r="AC596" s="209"/>
      <c r="AD596" s="209"/>
      <c r="AE596" s="209"/>
    </row>
    <row r="597" spans="1:31" ht="15.75" customHeight="1">
      <c r="A597" s="210"/>
      <c r="B597" s="210"/>
      <c r="C597" s="210"/>
      <c r="D597" s="210"/>
      <c r="E597" s="210"/>
      <c r="F597" s="210"/>
      <c r="G597" s="210"/>
      <c r="H597" s="210"/>
      <c r="I597" s="210"/>
      <c r="J597" s="210"/>
      <c r="K597" s="210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  <c r="AA597" s="209"/>
      <c r="AB597" s="209"/>
      <c r="AC597" s="209"/>
      <c r="AD597" s="209"/>
      <c r="AE597" s="209"/>
    </row>
    <row r="598" spans="1:31" ht="15.75" customHeight="1">
      <c r="A598" s="210"/>
      <c r="B598" s="210"/>
      <c r="C598" s="210"/>
      <c r="D598" s="210"/>
      <c r="E598" s="210"/>
      <c r="F598" s="210"/>
      <c r="G598" s="210"/>
      <c r="H598" s="210"/>
      <c r="I598" s="210"/>
      <c r="J598" s="210"/>
      <c r="K598" s="210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  <c r="AA598" s="209"/>
      <c r="AB598" s="209"/>
      <c r="AC598" s="209"/>
      <c r="AD598" s="209"/>
      <c r="AE598" s="209"/>
    </row>
    <row r="599" spans="1:31" ht="15.75" customHeight="1">
      <c r="A599" s="210"/>
      <c r="B599" s="210"/>
      <c r="C599" s="210"/>
      <c r="D599" s="210"/>
      <c r="E599" s="210"/>
      <c r="F599" s="210"/>
      <c r="G599" s="210"/>
      <c r="H599" s="210"/>
      <c r="I599" s="210"/>
      <c r="J599" s="210"/>
      <c r="K599" s="210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  <c r="AA599" s="209"/>
      <c r="AB599" s="209"/>
      <c r="AC599" s="209"/>
      <c r="AD599" s="209"/>
      <c r="AE599" s="209"/>
    </row>
    <row r="600" spans="1:31" ht="15.75" customHeight="1">
      <c r="A600" s="210"/>
      <c r="B600" s="210"/>
      <c r="C600" s="210"/>
      <c r="D600" s="210"/>
      <c r="E600" s="210"/>
      <c r="F600" s="210"/>
      <c r="G600" s="210"/>
      <c r="H600" s="210"/>
      <c r="I600" s="210"/>
      <c r="J600" s="210"/>
      <c r="K600" s="210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  <c r="AA600" s="209"/>
      <c r="AB600" s="209"/>
      <c r="AC600" s="209"/>
      <c r="AD600" s="209"/>
      <c r="AE600" s="209"/>
    </row>
    <row r="601" spans="1:31" ht="15.75" customHeight="1">
      <c r="A601" s="210"/>
      <c r="B601" s="210"/>
      <c r="C601" s="210"/>
      <c r="D601" s="210"/>
      <c r="E601" s="210"/>
      <c r="F601" s="210"/>
      <c r="G601" s="210"/>
      <c r="H601" s="210"/>
      <c r="I601" s="210"/>
      <c r="J601" s="210"/>
      <c r="K601" s="210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  <c r="AA601" s="209"/>
      <c r="AB601" s="209"/>
      <c r="AC601" s="209"/>
      <c r="AD601" s="209"/>
      <c r="AE601" s="209"/>
    </row>
    <row r="602" spans="1:31" ht="15.75" customHeight="1">
      <c r="A602" s="210"/>
      <c r="B602" s="210"/>
      <c r="C602" s="210"/>
      <c r="D602" s="210"/>
      <c r="E602" s="210"/>
      <c r="F602" s="210"/>
      <c r="G602" s="210"/>
      <c r="H602" s="210"/>
      <c r="I602" s="210"/>
      <c r="J602" s="210"/>
      <c r="K602" s="210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  <c r="AA602" s="209"/>
      <c r="AB602" s="209"/>
      <c r="AC602" s="209"/>
      <c r="AD602" s="209"/>
      <c r="AE602" s="209"/>
    </row>
    <row r="603" spans="1:31" ht="15.75" customHeight="1">
      <c r="A603" s="210"/>
      <c r="B603" s="210"/>
      <c r="C603" s="210"/>
      <c r="D603" s="210"/>
      <c r="E603" s="210"/>
      <c r="F603" s="210"/>
      <c r="G603" s="210"/>
      <c r="H603" s="210"/>
      <c r="I603" s="210"/>
      <c r="J603" s="210"/>
      <c r="K603" s="210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  <c r="AA603" s="209"/>
      <c r="AB603" s="209"/>
      <c r="AC603" s="209"/>
      <c r="AD603" s="209"/>
      <c r="AE603" s="209"/>
    </row>
    <row r="604" spans="1:31" ht="15.75" customHeight="1">
      <c r="A604" s="210"/>
      <c r="B604" s="210"/>
      <c r="C604" s="210"/>
      <c r="D604" s="210"/>
      <c r="E604" s="210"/>
      <c r="F604" s="210"/>
      <c r="G604" s="210"/>
      <c r="H604" s="210"/>
      <c r="I604" s="210"/>
      <c r="J604" s="210"/>
      <c r="K604" s="210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  <c r="AA604" s="209"/>
      <c r="AB604" s="209"/>
      <c r="AC604" s="209"/>
      <c r="AD604" s="209"/>
      <c r="AE604" s="209"/>
    </row>
    <row r="605" spans="1:31" ht="15.75" customHeight="1">
      <c r="A605" s="210"/>
      <c r="B605" s="210"/>
      <c r="C605" s="210"/>
      <c r="D605" s="210"/>
      <c r="E605" s="210"/>
      <c r="F605" s="210"/>
      <c r="G605" s="210"/>
      <c r="H605" s="210"/>
      <c r="I605" s="210"/>
      <c r="J605" s="210"/>
      <c r="K605" s="210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  <c r="AA605" s="209"/>
      <c r="AB605" s="209"/>
      <c r="AC605" s="209"/>
      <c r="AD605" s="209"/>
      <c r="AE605" s="209"/>
    </row>
    <row r="606" spans="1:31" ht="15.75" customHeight="1">
      <c r="A606" s="210"/>
      <c r="B606" s="210"/>
      <c r="C606" s="210"/>
      <c r="D606" s="210"/>
      <c r="E606" s="210"/>
      <c r="F606" s="210"/>
      <c r="G606" s="210"/>
      <c r="H606" s="210"/>
      <c r="I606" s="210"/>
      <c r="J606" s="210"/>
      <c r="K606" s="210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  <c r="AA606" s="209"/>
      <c r="AB606" s="209"/>
      <c r="AC606" s="209"/>
      <c r="AD606" s="209"/>
      <c r="AE606" s="209"/>
    </row>
    <row r="607" spans="1:31" ht="15.75" customHeight="1">
      <c r="A607" s="210"/>
      <c r="B607" s="210"/>
      <c r="C607" s="210"/>
      <c r="D607" s="210"/>
      <c r="E607" s="210"/>
      <c r="F607" s="210"/>
      <c r="G607" s="210"/>
      <c r="H607" s="210"/>
      <c r="I607" s="210"/>
      <c r="J607" s="210"/>
      <c r="K607" s="210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  <c r="AA607" s="209"/>
      <c r="AB607" s="209"/>
      <c r="AC607" s="209"/>
      <c r="AD607" s="209"/>
      <c r="AE607" s="209"/>
    </row>
    <row r="608" spans="1:31" ht="15.75" customHeight="1">
      <c r="A608" s="210"/>
      <c r="B608" s="210"/>
      <c r="C608" s="210"/>
      <c r="D608" s="210"/>
      <c r="E608" s="210"/>
      <c r="F608" s="210"/>
      <c r="G608" s="210"/>
      <c r="H608" s="210"/>
      <c r="I608" s="210"/>
      <c r="J608" s="210"/>
      <c r="K608" s="210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  <c r="AA608" s="209"/>
      <c r="AB608" s="209"/>
      <c r="AC608" s="209"/>
      <c r="AD608" s="209"/>
      <c r="AE608" s="209"/>
    </row>
    <row r="609" spans="1:31" ht="15.75" customHeight="1">
      <c r="A609" s="210"/>
      <c r="B609" s="210"/>
      <c r="C609" s="210"/>
      <c r="D609" s="210"/>
      <c r="E609" s="210"/>
      <c r="F609" s="210"/>
      <c r="G609" s="210"/>
      <c r="H609" s="210"/>
      <c r="I609" s="210"/>
      <c r="J609" s="210"/>
      <c r="K609" s="210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  <c r="AA609" s="209"/>
      <c r="AB609" s="209"/>
      <c r="AC609" s="209"/>
      <c r="AD609" s="209"/>
      <c r="AE609" s="209"/>
    </row>
    <row r="610" spans="1:31" ht="15.75" customHeight="1">
      <c r="A610" s="210"/>
      <c r="B610" s="210"/>
      <c r="C610" s="210"/>
      <c r="D610" s="210"/>
      <c r="E610" s="210"/>
      <c r="F610" s="210"/>
      <c r="G610" s="210"/>
      <c r="H610" s="210"/>
      <c r="I610" s="210"/>
      <c r="J610" s="210"/>
      <c r="K610" s="210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  <c r="AA610" s="209"/>
      <c r="AB610" s="209"/>
      <c r="AC610" s="209"/>
      <c r="AD610" s="209"/>
      <c r="AE610" s="209"/>
    </row>
    <row r="611" spans="1:31" ht="15.75" customHeight="1">
      <c r="A611" s="210"/>
      <c r="B611" s="210"/>
      <c r="C611" s="210"/>
      <c r="D611" s="210"/>
      <c r="E611" s="210"/>
      <c r="F611" s="210"/>
      <c r="G611" s="210"/>
      <c r="H611" s="210"/>
      <c r="I611" s="210"/>
      <c r="J611" s="210"/>
      <c r="K611" s="210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  <c r="AA611" s="209"/>
      <c r="AB611" s="209"/>
      <c r="AC611" s="209"/>
      <c r="AD611" s="209"/>
      <c r="AE611" s="209"/>
    </row>
    <row r="612" spans="1:31" ht="15.75" customHeight="1">
      <c r="A612" s="210"/>
      <c r="B612" s="210"/>
      <c r="C612" s="210"/>
      <c r="D612" s="210"/>
      <c r="E612" s="210"/>
      <c r="F612" s="210"/>
      <c r="G612" s="210"/>
      <c r="H612" s="210"/>
      <c r="I612" s="210"/>
      <c r="J612" s="210"/>
      <c r="K612" s="210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  <c r="AA612" s="209"/>
      <c r="AB612" s="209"/>
      <c r="AC612" s="209"/>
      <c r="AD612" s="209"/>
      <c r="AE612" s="209"/>
    </row>
    <row r="613" spans="1:31" ht="15.75" customHeight="1">
      <c r="A613" s="210"/>
      <c r="B613" s="210"/>
      <c r="C613" s="210"/>
      <c r="D613" s="210"/>
      <c r="E613" s="210"/>
      <c r="F613" s="210"/>
      <c r="G613" s="210"/>
      <c r="H613" s="210"/>
      <c r="I613" s="210"/>
      <c r="J613" s="210"/>
      <c r="K613" s="210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  <c r="AA613" s="209"/>
      <c r="AB613" s="209"/>
      <c r="AC613" s="209"/>
      <c r="AD613" s="209"/>
      <c r="AE613" s="209"/>
    </row>
    <row r="614" spans="1:31" ht="15.75" customHeight="1">
      <c r="A614" s="210"/>
      <c r="B614" s="210"/>
      <c r="C614" s="210"/>
      <c r="D614" s="210"/>
      <c r="E614" s="210"/>
      <c r="F614" s="210"/>
      <c r="G614" s="210"/>
      <c r="H614" s="210"/>
      <c r="I614" s="210"/>
      <c r="J614" s="210"/>
      <c r="K614" s="210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  <c r="AA614" s="209"/>
      <c r="AB614" s="209"/>
      <c r="AC614" s="209"/>
      <c r="AD614" s="209"/>
      <c r="AE614" s="209"/>
    </row>
    <row r="615" spans="1:31" ht="15.75" customHeight="1">
      <c r="A615" s="210"/>
      <c r="B615" s="210"/>
      <c r="C615" s="210"/>
      <c r="D615" s="210"/>
      <c r="E615" s="210"/>
      <c r="F615" s="210"/>
      <c r="G615" s="210"/>
      <c r="H615" s="210"/>
      <c r="I615" s="210"/>
      <c r="J615" s="210"/>
      <c r="K615" s="210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  <c r="AA615" s="209"/>
      <c r="AB615" s="209"/>
      <c r="AC615" s="209"/>
      <c r="AD615" s="209"/>
      <c r="AE615" s="209"/>
    </row>
    <row r="616" spans="1:31" ht="15.75" customHeight="1">
      <c r="A616" s="210"/>
      <c r="B616" s="210"/>
      <c r="C616" s="210"/>
      <c r="D616" s="210"/>
      <c r="E616" s="210"/>
      <c r="F616" s="210"/>
      <c r="G616" s="210"/>
      <c r="H616" s="210"/>
      <c r="I616" s="210"/>
      <c r="J616" s="210"/>
      <c r="K616" s="210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  <c r="AA616" s="209"/>
      <c r="AB616" s="209"/>
      <c r="AC616" s="209"/>
      <c r="AD616" s="209"/>
      <c r="AE616" s="209"/>
    </row>
    <row r="617" spans="1:31" ht="15.75" customHeight="1">
      <c r="A617" s="210"/>
      <c r="B617" s="210"/>
      <c r="C617" s="210"/>
      <c r="D617" s="210"/>
      <c r="E617" s="210"/>
      <c r="F617" s="210"/>
      <c r="G617" s="210"/>
      <c r="H617" s="210"/>
      <c r="I617" s="210"/>
      <c r="J617" s="210"/>
      <c r="K617" s="210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  <c r="AA617" s="209"/>
      <c r="AB617" s="209"/>
      <c r="AC617" s="209"/>
      <c r="AD617" s="209"/>
      <c r="AE617" s="209"/>
    </row>
    <row r="618" spans="1:31" ht="15.75" customHeight="1">
      <c r="A618" s="210"/>
      <c r="B618" s="210"/>
      <c r="C618" s="210"/>
      <c r="D618" s="210"/>
      <c r="E618" s="210"/>
      <c r="F618" s="210"/>
      <c r="G618" s="210"/>
      <c r="H618" s="210"/>
      <c r="I618" s="210"/>
      <c r="J618" s="210"/>
      <c r="K618" s="210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  <c r="AA618" s="209"/>
      <c r="AB618" s="209"/>
      <c r="AC618" s="209"/>
      <c r="AD618" s="209"/>
      <c r="AE618" s="209"/>
    </row>
    <row r="619" spans="1:31" ht="15.75" customHeight="1">
      <c r="A619" s="210"/>
      <c r="B619" s="210"/>
      <c r="C619" s="210"/>
      <c r="D619" s="210"/>
      <c r="E619" s="210"/>
      <c r="F619" s="210"/>
      <c r="G619" s="210"/>
      <c r="H619" s="210"/>
      <c r="I619" s="210"/>
      <c r="J619" s="210"/>
      <c r="K619" s="210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  <c r="AA619" s="209"/>
      <c r="AB619" s="209"/>
      <c r="AC619" s="209"/>
      <c r="AD619" s="209"/>
      <c r="AE619" s="209"/>
    </row>
    <row r="620" spans="1:31" ht="15.75" customHeight="1">
      <c r="A620" s="210"/>
      <c r="B620" s="210"/>
      <c r="C620" s="210"/>
      <c r="D620" s="210"/>
      <c r="E620" s="210"/>
      <c r="F620" s="210"/>
      <c r="G620" s="210"/>
      <c r="H620" s="210"/>
      <c r="I620" s="210"/>
      <c r="J620" s="210"/>
      <c r="K620" s="210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  <c r="AA620" s="209"/>
      <c r="AB620" s="209"/>
      <c r="AC620" s="209"/>
      <c r="AD620" s="209"/>
      <c r="AE620" s="209"/>
    </row>
    <row r="621" spans="1:31" ht="15.75" customHeight="1">
      <c r="A621" s="210"/>
      <c r="B621" s="210"/>
      <c r="C621" s="210"/>
      <c r="D621" s="210"/>
      <c r="E621" s="210"/>
      <c r="F621" s="210"/>
      <c r="G621" s="210"/>
      <c r="H621" s="210"/>
      <c r="I621" s="210"/>
      <c r="J621" s="210"/>
      <c r="K621" s="210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  <c r="AA621" s="209"/>
      <c r="AB621" s="209"/>
      <c r="AC621" s="209"/>
      <c r="AD621" s="209"/>
      <c r="AE621" s="209"/>
    </row>
    <row r="622" spans="1:31" ht="15.75" customHeight="1">
      <c r="A622" s="210"/>
      <c r="B622" s="210"/>
      <c r="C622" s="210"/>
      <c r="D622" s="210"/>
      <c r="E622" s="210"/>
      <c r="F622" s="210"/>
      <c r="G622" s="210"/>
      <c r="H622" s="210"/>
      <c r="I622" s="210"/>
      <c r="J622" s="210"/>
      <c r="K622" s="210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  <c r="AA622" s="209"/>
      <c r="AB622" s="209"/>
      <c r="AC622" s="209"/>
      <c r="AD622" s="209"/>
      <c r="AE622" s="209"/>
    </row>
    <row r="623" spans="1:31" ht="15.75" customHeight="1">
      <c r="A623" s="210"/>
      <c r="B623" s="210"/>
      <c r="C623" s="210"/>
      <c r="D623" s="210"/>
      <c r="E623" s="210"/>
      <c r="F623" s="210"/>
      <c r="G623" s="210"/>
      <c r="H623" s="210"/>
      <c r="I623" s="210"/>
      <c r="J623" s="210"/>
      <c r="K623" s="210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  <c r="AA623" s="209"/>
      <c r="AB623" s="209"/>
      <c r="AC623" s="209"/>
      <c r="AD623" s="209"/>
      <c r="AE623" s="209"/>
    </row>
    <row r="624" spans="1:31" ht="15.75" customHeight="1">
      <c r="A624" s="210"/>
      <c r="B624" s="210"/>
      <c r="C624" s="210"/>
      <c r="D624" s="210"/>
      <c r="E624" s="210"/>
      <c r="F624" s="210"/>
      <c r="G624" s="210"/>
      <c r="H624" s="210"/>
      <c r="I624" s="210"/>
      <c r="J624" s="210"/>
      <c r="K624" s="210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  <c r="AA624" s="209"/>
      <c r="AB624" s="209"/>
      <c r="AC624" s="209"/>
      <c r="AD624" s="209"/>
      <c r="AE624" s="209"/>
    </row>
    <row r="625" spans="1:31" ht="15.75" customHeight="1">
      <c r="A625" s="210"/>
      <c r="B625" s="210"/>
      <c r="C625" s="210"/>
      <c r="D625" s="210"/>
      <c r="E625" s="210"/>
      <c r="F625" s="210"/>
      <c r="G625" s="210"/>
      <c r="H625" s="210"/>
      <c r="I625" s="210"/>
      <c r="J625" s="210"/>
      <c r="K625" s="210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  <c r="AA625" s="209"/>
      <c r="AB625" s="209"/>
      <c r="AC625" s="209"/>
      <c r="AD625" s="209"/>
      <c r="AE625" s="209"/>
    </row>
    <row r="626" spans="1:31" ht="15.75" customHeight="1">
      <c r="A626" s="210"/>
      <c r="B626" s="210"/>
      <c r="C626" s="210"/>
      <c r="D626" s="210"/>
      <c r="E626" s="210"/>
      <c r="F626" s="210"/>
      <c r="G626" s="210"/>
      <c r="H626" s="210"/>
      <c r="I626" s="210"/>
      <c r="J626" s="210"/>
      <c r="K626" s="210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  <c r="AA626" s="209"/>
      <c r="AB626" s="209"/>
      <c r="AC626" s="209"/>
      <c r="AD626" s="209"/>
      <c r="AE626" s="209"/>
    </row>
    <row r="627" spans="1:31" ht="15.75" customHeight="1">
      <c r="A627" s="210"/>
      <c r="B627" s="210"/>
      <c r="C627" s="210"/>
      <c r="D627" s="210"/>
      <c r="E627" s="210"/>
      <c r="F627" s="210"/>
      <c r="G627" s="210"/>
      <c r="H627" s="210"/>
      <c r="I627" s="210"/>
      <c r="J627" s="210"/>
      <c r="K627" s="210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  <c r="AA627" s="209"/>
      <c r="AB627" s="209"/>
      <c r="AC627" s="209"/>
      <c r="AD627" s="209"/>
      <c r="AE627" s="209"/>
    </row>
    <row r="628" spans="1:31" ht="15.75" customHeight="1">
      <c r="A628" s="210"/>
      <c r="B628" s="210"/>
      <c r="C628" s="210"/>
      <c r="D628" s="210"/>
      <c r="E628" s="210"/>
      <c r="F628" s="210"/>
      <c r="G628" s="210"/>
      <c r="H628" s="210"/>
      <c r="I628" s="210"/>
      <c r="J628" s="210"/>
      <c r="K628" s="210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  <c r="AA628" s="209"/>
      <c r="AB628" s="209"/>
      <c r="AC628" s="209"/>
      <c r="AD628" s="209"/>
      <c r="AE628" s="209"/>
    </row>
    <row r="629" spans="1:31" ht="15.75" customHeight="1">
      <c r="A629" s="210"/>
      <c r="B629" s="210"/>
      <c r="C629" s="210"/>
      <c r="D629" s="210"/>
      <c r="E629" s="210"/>
      <c r="F629" s="210"/>
      <c r="G629" s="210"/>
      <c r="H629" s="210"/>
      <c r="I629" s="210"/>
      <c r="J629" s="210"/>
      <c r="K629" s="210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  <c r="AA629" s="209"/>
      <c r="AB629" s="209"/>
      <c r="AC629" s="209"/>
      <c r="AD629" s="209"/>
      <c r="AE629" s="209"/>
    </row>
    <row r="630" spans="1:31" ht="15.75" customHeight="1">
      <c r="A630" s="210"/>
      <c r="B630" s="210"/>
      <c r="C630" s="210"/>
      <c r="D630" s="210"/>
      <c r="E630" s="210"/>
      <c r="F630" s="210"/>
      <c r="G630" s="210"/>
      <c r="H630" s="210"/>
      <c r="I630" s="210"/>
      <c r="J630" s="210"/>
      <c r="K630" s="210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  <c r="AA630" s="209"/>
      <c r="AB630" s="209"/>
      <c r="AC630" s="209"/>
      <c r="AD630" s="209"/>
      <c r="AE630" s="209"/>
    </row>
    <row r="631" spans="1:31" ht="15.75" customHeight="1">
      <c r="A631" s="210"/>
      <c r="B631" s="210"/>
      <c r="C631" s="210"/>
      <c r="D631" s="210"/>
      <c r="E631" s="210"/>
      <c r="F631" s="210"/>
      <c r="G631" s="210"/>
      <c r="H631" s="210"/>
      <c r="I631" s="210"/>
      <c r="J631" s="210"/>
      <c r="K631" s="210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  <c r="AA631" s="209"/>
      <c r="AB631" s="209"/>
      <c r="AC631" s="209"/>
      <c r="AD631" s="209"/>
      <c r="AE631" s="209"/>
    </row>
    <row r="632" spans="1:31" ht="15.75" customHeight="1">
      <c r="A632" s="210"/>
      <c r="B632" s="210"/>
      <c r="C632" s="210"/>
      <c r="D632" s="210"/>
      <c r="E632" s="210"/>
      <c r="F632" s="210"/>
      <c r="G632" s="210"/>
      <c r="H632" s="210"/>
      <c r="I632" s="210"/>
      <c r="J632" s="210"/>
      <c r="K632" s="210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  <c r="AA632" s="209"/>
      <c r="AB632" s="209"/>
      <c r="AC632" s="209"/>
      <c r="AD632" s="209"/>
      <c r="AE632" s="209"/>
    </row>
    <row r="633" spans="1:31" ht="15.75" customHeight="1">
      <c r="A633" s="210"/>
      <c r="B633" s="210"/>
      <c r="C633" s="210"/>
      <c r="D633" s="210"/>
      <c r="E633" s="210"/>
      <c r="F633" s="210"/>
      <c r="G633" s="210"/>
      <c r="H633" s="210"/>
      <c r="I633" s="210"/>
      <c r="J633" s="210"/>
      <c r="K633" s="210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  <c r="AA633" s="209"/>
      <c r="AB633" s="209"/>
      <c r="AC633" s="209"/>
      <c r="AD633" s="209"/>
      <c r="AE633" s="209"/>
    </row>
    <row r="634" spans="1:31" ht="15.75" customHeight="1">
      <c r="A634" s="210"/>
      <c r="B634" s="210"/>
      <c r="C634" s="210"/>
      <c r="D634" s="210"/>
      <c r="E634" s="210"/>
      <c r="F634" s="210"/>
      <c r="G634" s="210"/>
      <c r="H634" s="210"/>
      <c r="I634" s="210"/>
      <c r="J634" s="210"/>
      <c r="K634" s="210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  <c r="AA634" s="209"/>
      <c r="AB634" s="209"/>
      <c r="AC634" s="209"/>
      <c r="AD634" s="209"/>
      <c r="AE634" s="209"/>
    </row>
    <row r="635" spans="1:31" ht="15.75" customHeight="1">
      <c r="A635" s="210"/>
      <c r="B635" s="210"/>
      <c r="C635" s="210"/>
      <c r="D635" s="210"/>
      <c r="E635" s="210"/>
      <c r="F635" s="210"/>
      <c r="G635" s="210"/>
      <c r="H635" s="210"/>
      <c r="I635" s="210"/>
      <c r="J635" s="210"/>
      <c r="K635" s="210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  <c r="AA635" s="209"/>
      <c r="AB635" s="209"/>
      <c r="AC635" s="209"/>
      <c r="AD635" s="209"/>
      <c r="AE635" s="209"/>
    </row>
    <row r="636" spans="1:31" ht="15.75" customHeight="1">
      <c r="A636" s="210"/>
      <c r="B636" s="210"/>
      <c r="C636" s="210"/>
      <c r="D636" s="210"/>
      <c r="E636" s="210"/>
      <c r="F636" s="210"/>
      <c r="G636" s="210"/>
      <c r="H636" s="210"/>
      <c r="I636" s="210"/>
      <c r="J636" s="210"/>
      <c r="K636" s="210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  <c r="AA636" s="209"/>
      <c r="AB636" s="209"/>
      <c r="AC636" s="209"/>
      <c r="AD636" s="209"/>
      <c r="AE636" s="209"/>
    </row>
    <row r="637" spans="1:31" ht="15.75" customHeight="1">
      <c r="A637" s="210"/>
      <c r="B637" s="210"/>
      <c r="C637" s="210"/>
      <c r="D637" s="210"/>
      <c r="E637" s="210"/>
      <c r="F637" s="210"/>
      <c r="G637" s="210"/>
      <c r="H637" s="210"/>
      <c r="I637" s="210"/>
      <c r="J637" s="210"/>
      <c r="K637" s="210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  <c r="AA637" s="209"/>
      <c r="AB637" s="209"/>
      <c r="AC637" s="209"/>
      <c r="AD637" s="209"/>
      <c r="AE637" s="209"/>
    </row>
    <row r="638" spans="1:31" ht="15.75" customHeight="1">
      <c r="A638" s="210"/>
      <c r="B638" s="210"/>
      <c r="C638" s="210"/>
      <c r="D638" s="210"/>
      <c r="E638" s="210"/>
      <c r="F638" s="210"/>
      <c r="G638" s="210"/>
      <c r="H638" s="210"/>
      <c r="I638" s="210"/>
      <c r="J638" s="210"/>
      <c r="K638" s="210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  <c r="AA638" s="209"/>
      <c r="AB638" s="209"/>
      <c r="AC638" s="209"/>
      <c r="AD638" s="209"/>
      <c r="AE638" s="209"/>
    </row>
    <row r="639" spans="1:31" ht="15.75" customHeight="1">
      <c r="A639" s="210"/>
      <c r="B639" s="210"/>
      <c r="C639" s="210"/>
      <c r="D639" s="210"/>
      <c r="E639" s="210"/>
      <c r="F639" s="210"/>
      <c r="G639" s="210"/>
      <c r="H639" s="210"/>
      <c r="I639" s="210"/>
      <c r="J639" s="210"/>
      <c r="K639" s="210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  <c r="AA639" s="209"/>
      <c r="AB639" s="209"/>
      <c r="AC639" s="209"/>
      <c r="AD639" s="209"/>
      <c r="AE639" s="209"/>
    </row>
    <row r="640" spans="1:31" ht="15.75" customHeight="1">
      <c r="A640" s="210"/>
      <c r="B640" s="210"/>
      <c r="C640" s="210"/>
      <c r="D640" s="210"/>
      <c r="E640" s="210"/>
      <c r="F640" s="210"/>
      <c r="G640" s="210"/>
      <c r="H640" s="210"/>
      <c r="I640" s="210"/>
      <c r="J640" s="210"/>
      <c r="K640" s="210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  <c r="AA640" s="209"/>
      <c r="AB640" s="209"/>
      <c r="AC640" s="209"/>
      <c r="AD640" s="209"/>
      <c r="AE640" s="209"/>
    </row>
    <row r="641" spans="1:31" ht="15.75" customHeight="1">
      <c r="A641" s="210"/>
      <c r="B641" s="210"/>
      <c r="C641" s="210"/>
      <c r="D641" s="210"/>
      <c r="E641" s="210"/>
      <c r="F641" s="210"/>
      <c r="G641" s="210"/>
      <c r="H641" s="210"/>
      <c r="I641" s="210"/>
      <c r="J641" s="210"/>
      <c r="K641" s="210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  <c r="AA641" s="209"/>
      <c r="AB641" s="209"/>
      <c r="AC641" s="209"/>
      <c r="AD641" s="209"/>
      <c r="AE641" s="209"/>
    </row>
    <row r="642" spans="1:31" ht="15.75" customHeight="1">
      <c r="A642" s="210"/>
      <c r="B642" s="210"/>
      <c r="C642" s="210"/>
      <c r="D642" s="210"/>
      <c r="E642" s="210"/>
      <c r="F642" s="210"/>
      <c r="G642" s="210"/>
      <c r="H642" s="210"/>
      <c r="I642" s="210"/>
      <c r="J642" s="210"/>
      <c r="K642" s="210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  <c r="AA642" s="209"/>
      <c r="AB642" s="209"/>
      <c r="AC642" s="209"/>
      <c r="AD642" s="209"/>
      <c r="AE642" s="209"/>
    </row>
    <row r="643" spans="1:31" ht="15.75" customHeight="1">
      <c r="A643" s="210"/>
      <c r="B643" s="210"/>
      <c r="C643" s="210"/>
      <c r="D643" s="210"/>
      <c r="E643" s="210"/>
      <c r="F643" s="210"/>
      <c r="G643" s="210"/>
      <c r="H643" s="210"/>
      <c r="I643" s="210"/>
      <c r="J643" s="210"/>
      <c r="K643" s="210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  <c r="AA643" s="209"/>
      <c r="AB643" s="209"/>
      <c r="AC643" s="209"/>
      <c r="AD643" s="209"/>
      <c r="AE643" s="209"/>
    </row>
    <row r="644" spans="1:31" ht="15.75" customHeight="1">
      <c r="A644" s="210"/>
      <c r="B644" s="210"/>
      <c r="C644" s="210"/>
      <c r="D644" s="210"/>
      <c r="E644" s="210"/>
      <c r="F644" s="210"/>
      <c r="G644" s="210"/>
      <c r="H644" s="210"/>
      <c r="I644" s="210"/>
      <c r="J644" s="210"/>
      <c r="K644" s="210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  <c r="AA644" s="209"/>
      <c r="AB644" s="209"/>
      <c r="AC644" s="209"/>
      <c r="AD644" s="209"/>
      <c r="AE644" s="209"/>
    </row>
    <row r="645" spans="1:31" ht="15.75" customHeight="1">
      <c r="A645" s="210"/>
      <c r="B645" s="210"/>
      <c r="C645" s="210"/>
      <c r="D645" s="210"/>
      <c r="E645" s="210"/>
      <c r="F645" s="210"/>
      <c r="G645" s="210"/>
      <c r="H645" s="210"/>
      <c r="I645" s="210"/>
      <c r="J645" s="210"/>
      <c r="K645" s="210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  <c r="AA645" s="209"/>
      <c r="AB645" s="209"/>
      <c r="AC645" s="209"/>
      <c r="AD645" s="209"/>
      <c r="AE645" s="209"/>
    </row>
    <row r="646" spans="1:31" ht="15.75" customHeight="1">
      <c r="A646" s="210"/>
      <c r="B646" s="210"/>
      <c r="C646" s="210"/>
      <c r="D646" s="210"/>
      <c r="E646" s="210"/>
      <c r="F646" s="210"/>
      <c r="G646" s="210"/>
      <c r="H646" s="210"/>
      <c r="I646" s="210"/>
      <c r="J646" s="210"/>
      <c r="K646" s="210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  <c r="AA646" s="209"/>
      <c r="AB646" s="209"/>
      <c r="AC646" s="209"/>
      <c r="AD646" s="209"/>
      <c r="AE646" s="209"/>
    </row>
    <row r="647" spans="1:31" ht="15.75" customHeight="1">
      <c r="A647" s="210"/>
      <c r="B647" s="210"/>
      <c r="C647" s="210"/>
      <c r="D647" s="210"/>
      <c r="E647" s="210"/>
      <c r="F647" s="210"/>
      <c r="G647" s="210"/>
      <c r="H647" s="210"/>
      <c r="I647" s="210"/>
      <c r="J647" s="210"/>
      <c r="K647" s="210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  <c r="AA647" s="209"/>
      <c r="AB647" s="209"/>
      <c r="AC647" s="209"/>
      <c r="AD647" s="209"/>
      <c r="AE647" s="209"/>
    </row>
    <row r="648" spans="1:31" ht="15.75" customHeight="1">
      <c r="A648" s="210"/>
      <c r="B648" s="210"/>
      <c r="C648" s="210"/>
      <c r="D648" s="210"/>
      <c r="E648" s="210"/>
      <c r="F648" s="210"/>
      <c r="G648" s="210"/>
      <c r="H648" s="210"/>
      <c r="I648" s="210"/>
      <c r="J648" s="210"/>
      <c r="K648" s="210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  <c r="AA648" s="209"/>
      <c r="AB648" s="209"/>
      <c r="AC648" s="209"/>
      <c r="AD648" s="209"/>
      <c r="AE648" s="209"/>
    </row>
    <row r="649" spans="1:31" ht="15.75" customHeight="1">
      <c r="A649" s="210"/>
      <c r="B649" s="210"/>
      <c r="C649" s="210"/>
      <c r="D649" s="210"/>
      <c r="E649" s="210"/>
      <c r="F649" s="210"/>
      <c r="G649" s="210"/>
      <c r="H649" s="210"/>
      <c r="I649" s="210"/>
      <c r="J649" s="210"/>
      <c r="K649" s="210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  <c r="AA649" s="209"/>
      <c r="AB649" s="209"/>
      <c r="AC649" s="209"/>
      <c r="AD649" s="209"/>
      <c r="AE649" s="209"/>
    </row>
    <row r="650" spans="1:31" ht="15.75" customHeight="1">
      <c r="A650" s="210"/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</row>
    <row r="651" spans="1:31" ht="15.75" customHeight="1">
      <c r="A651" s="210"/>
      <c r="B651" s="210"/>
      <c r="C651" s="210"/>
      <c r="D651" s="210"/>
      <c r="E651" s="210"/>
      <c r="F651" s="210"/>
      <c r="G651" s="210"/>
      <c r="H651" s="210"/>
      <c r="I651" s="210"/>
      <c r="J651" s="210"/>
      <c r="K651" s="210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</row>
    <row r="652" spans="1:31" ht="15.75" customHeight="1">
      <c r="A652" s="210"/>
      <c r="B652" s="210"/>
      <c r="C652" s="210"/>
      <c r="D652" s="210"/>
      <c r="E652" s="210"/>
      <c r="F652" s="210"/>
      <c r="G652" s="210"/>
      <c r="H652" s="210"/>
      <c r="I652" s="210"/>
      <c r="J652" s="210"/>
      <c r="K652" s="210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</row>
    <row r="653" spans="1:31" ht="15.75" customHeight="1">
      <c r="A653" s="210"/>
      <c r="B653" s="210"/>
      <c r="C653" s="210"/>
      <c r="D653" s="210"/>
      <c r="E653" s="210"/>
      <c r="F653" s="210"/>
      <c r="G653" s="210"/>
      <c r="H653" s="210"/>
      <c r="I653" s="210"/>
      <c r="J653" s="210"/>
      <c r="K653" s="210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</row>
    <row r="654" spans="1:31" ht="15.75" customHeight="1">
      <c r="A654" s="210"/>
      <c r="B654" s="210"/>
      <c r="C654" s="210"/>
      <c r="D654" s="210"/>
      <c r="E654" s="210"/>
      <c r="F654" s="210"/>
      <c r="G654" s="210"/>
      <c r="H654" s="210"/>
      <c r="I654" s="210"/>
      <c r="J654" s="210"/>
      <c r="K654" s="210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</row>
    <row r="655" spans="1:31" ht="15.75" customHeight="1">
      <c r="A655" s="210"/>
      <c r="B655" s="210"/>
      <c r="C655" s="210"/>
      <c r="D655" s="210"/>
      <c r="E655" s="210"/>
      <c r="F655" s="210"/>
      <c r="G655" s="210"/>
      <c r="H655" s="210"/>
      <c r="I655" s="210"/>
      <c r="J655" s="210"/>
      <c r="K655" s="210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  <c r="AA655" s="209"/>
      <c r="AB655" s="209"/>
      <c r="AC655" s="209"/>
      <c r="AD655" s="209"/>
      <c r="AE655" s="209"/>
    </row>
    <row r="656" spans="1:31" ht="15.75" customHeight="1">
      <c r="A656" s="210"/>
      <c r="B656" s="210"/>
      <c r="C656" s="210"/>
      <c r="D656" s="210"/>
      <c r="E656" s="210"/>
      <c r="F656" s="210"/>
      <c r="G656" s="210"/>
      <c r="H656" s="210"/>
      <c r="I656" s="210"/>
      <c r="J656" s="210"/>
      <c r="K656" s="210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  <c r="AA656" s="209"/>
      <c r="AB656" s="209"/>
      <c r="AC656" s="209"/>
      <c r="AD656" s="209"/>
      <c r="AE656" s="209"/>
    </row>
    <row r="657" spans="1:31" ht="15.75" customHeight="1">
      <c r="A657" s="210"/>
      <c r="B657" s="210"/>
      <c r="C657" s="210"/>
      <c r="D657" s="210"/>
      <c r="E657" s="210"/>
      <c r="F657" s="210"/>
      <c r="G657" s="210"/>
      <c r="H657" s="210"/>
      <c r="I657" s="210"/>
      <c r="J657" s="210"/>
      <c r="K657" s="210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  <c r="AA657" s="209"/>
      <c r="AB657" s="209"/>
      <c r="AC657" s="209"/>
      <c r="AD657" s="209"/>
      <c r="AE657" s="209"/>
    </row>
    <row r="658" spans="1:31" ht="15.75" customHeight="1">
      <c r="A658" s="210"/>
      <c r="B658" s="210"/>
      <c r="C658" s="210"/>
      <c r="D658" s="210"/>
      <c r="E658" s="210"/>
      <c r="F658" s="210"/>
      <c r="G658" s="210"/>
      <c r="H658" s="210"/>
      <c r="I658" s="210"/>
      <c r="J658" s="210"/>
      <c r="K658" s="210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  <c r="AA658" s="209"/>
      <c r="AB658" s="209"/>
      <c r="AC658" s="209"/>
      <c r="AD658" s="209"/>
      <c r="AE658" s="209"/>
    </row>
    <row r="659" spans="1:31" ht="15.75" customHeight="1">
      <c r="A659" s="210"/>
      <c r="B659" s="210"/>
      <c r="C659" s="210"/>
      <c r="D659" s="210"/>
      <c r="E659" s="210"/>
      <c r="F659" s="210"/>
      <c r="G659" s="210"/>
      <c r="H659" s="210"/>
      <c r="I659" s="210"/>
      <c r="J659" s="210"/>
      <c r="K659" s="210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  <c r="AA659" s="209"/>
      <c r="AB659" s="209"/>
      <c r="AC659" s="209"/>
      <c r="AD659" s="209"/>
      <c r="AE659" s="209"/>
    </row>
    <row r="660" spans="1:31" ht="15.75" customHeight="1">
      <c r="A660" s="210"/>
      <c r="B660" s="210"/>
      <c r="C660" s="210"/>
      <c r="D660" s="210"/>
      <c r="E660" s="210"/>
      <c r="F660" s="210"/>
      <c r="G660" s="210"/>
      <c r="H660" s="210"/>
      <c r="I660" s="210"/>
      <c r="J660" s="210"/>
      <c r="K660" s="210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  <c r="AA660" s="209"/>
      <c r="AB660" s="209"/>
      <c r="AC660" s="209"/>
      <c r="AD660" s="209"/>
      <c r="AE660" s="209"/>
    </row>
    <row r="661" spans="1:31" ht="15.75" customHeight="1">
      <c r="A661" s="210"/>
      <c r="B661" s="210"/>
      <c r="C661" s="210"/>
      <c r="D661" s="210"/>
      <c r="E661" s="210"/>
      <c r="F661" s="210"/>
      <c r="G661" s="210"/>
      <c r="H661" s="210"/>
      <c r="I661" s="210"/>
      <c r="J661" s="210"/>
      <c r="K661" s="210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  <c r="AA661" s="209"/>
      <c r="AB661" s="209"/>
      <c r="AC661" s="209"/>
      <c r="AD661" s="209"/>
      <c r="AE661" s="209"/>
    </row>
    <row r="662" spans="1:31" ht="15.75" customHeight="1">
      <c r="A662" s="210"/>
      <c r="B662" s="210"/>
      <c r="C662" s="210"/>
      <c r="D662" s="210"/>
      <c r="E662" s="210"/>
      <c r="F662" s="210"/>
      <c r="G662" s="210"/>
      <c r="H662" s="210"/>
      <c r="I662" s="210"/>
      <c r="J662" s="210"/>
      <c r="K662" s="210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  <c r="AA662" s="209"/>
      <c r="AB662" s="209"/>
      <c r="AC662" s="209"/>
      <c r="AD662" s="209"/>
      <c r="AE662" s="209"/>
    </row>
    <row r="663" spans="1:31" ht="15.75" customHeight="1">
      <c r="A663" s="210"/>
      <c r="B663" s="210"/>
      <c r="C663" s="210"/>
      <c r="D663" s="210"/>
      <c r="E663" s="210"/>
      <c r="F663" s="210"/>
      <c r="G663" s="210"/>
      <c r="H663" s="210"/>
      <c r="I663" s="210"/>
      <c r="J663" s="210"/>
      <c r="K663" s="210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  <c r="AA663" s="209"/>
      <c r="AB663" s="209"/>
      <c r="AC663" s="209"/>
      <c r="AD663" s="209"/>
      <c r="AE663" s="209"/>
    </row>
    <row r="664" spans="1:31" ht="15.75" customHeight="1">
      <c r="A664" s="210"/>
      <c r="B664" s="210"/>
      <c r="C664" s="210"/>
      <c r="D664" s="210"/>
      <c r="E664" s="210"/>
      <c r="F664" s="210"/>
      <c r="G664" s="210"/>
      <c r="H664" s="210"/>
      <c r="I664" s="210"/>
      <c r="J664" s="210"/>
      <c r="K664" s="210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</row>
    <row r="665" spans="1:31" ht="15.75" customHeight="1">
      <c r="A665" s="210"/>
      <c r="B665" s="210"/>
      <c r="C665" s="210"/>
      <c r="D665" s="210"/>
      <c r="E665" s="210"/>
      <c r="F665" s="210"/>
      <c r="G665" s="210"/>
      <c r="H665" s="210"/>
      <c r="I665" s="210"/>
      <c r="J665" s="210"/>
      <c r="K665" s="210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</row>
    <row r="666" spans="1:31" ht="15.75" customHeight="1">
      <c r="A666" s="210"/>
      <c r="B666" s="210"/>
      <c r="C666" s="210"/>
      <c r="D666" s="210"/>
      <c r="E666" s="210"/>
      <c r="F666" s="210"/>
      <c r="G666" s="210"/>
      <c r="H666" s="210"/>
      <c r="I666" s="210"/>
      <c r="J666" s="210"/>
      <c r="K666" s="210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</row>
    <row r="667" spans="1:31" ht="15.75" customHeight="1">
      <c r="A667" s="210"/>
      <c r="B667" s="210"/>
      <c r="C667" s="210"/>
      <c r="D667" s="210"/>
      <c r="E667" s="210"/>
      <c r="F667" s="210"/>
      <c r="G667" s="210"/>
      <c r="H667" s="210"/>
      <c r="I667" s="210"/>
      <c r="J667" s="210"/>
      <c r="K667" s="210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</row>
    <row r="668" spans="1:31" ht="15.75" customHeight="1">
      <c r="A668" s="210"/>
      <c r="B668" s="210"/>
      <c r="C668" s="210"/>
      <c r="D668" s="210"/>
      <c r="E668" s="210"/>
      <c r="F668" s="210"/>
      <c r="G668" s="210"/>
      <c r="H668" s="210"/>
      <c r="I668" s="210"/>
      <c r="J668" s="210"/>
      <c r="K668" s="210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</row>
    <row r="669" spans="1:31" ht="15.75" customHeight="1">
      <c r="A669" s="210"/>
      <c r="B669" s="210"/>
      <c r="C669" s="210"/>
      <c r="D669" s="210"/>
      <c r="E669" s="210"/>
      <c r="F669" s="210"/>
      <c r="G669" s="210"/>
      <c r="H669" s="210"/>
      <c r="I669" s="210"/>
      <c r="J669" s="210"/>
      <c r="K669" s="210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  <c r="AA669" s="209"/>
      <c r="AB669" s="209"/>
      <c r="AC669" s="209"/>
      <c r="AD669" s="209"/>
      <c r="AE669" s="209"/>
    </row>
    <row r="670" spans="1:31" ht="15.75" customHeight="1">
      <c r="A670" s="210"/>
      <c r="B670" s="210"/>
      <c r="C670" s="210"/>
      <c r="D670" s="210"/>
      <c r="E670" s="210"/>
      <c r="F670" s="210"/>
      <c r="G670" s="210"/>
      <c r="H670" s="210"/>
      <c r="I670" s="210"/>
      <c r="J670" s="210"/>
      <c r="K670" s="210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  <c r="AA670" s="209"/>
      <c r="AB670" s="209"/>
      <c r="AC670" s="209"/>
      <c r="AD670" s="209"/>
      <c r="AE670" s="209"/>
    </row>
    <row r="671" spans="1:31" ht="15.75" customHeight="1">
      <c r="A671" s="210"/>
      <c r="B671" s="210"/>
      <c r="C671" s="210"/>
      <c r="D671" s="210"/>
      <c r="E671" s="210"/>
      <c r="F671" s="210"/>
      <c r="G671" s="210"/>
      <c r="H671" s="210"/>
      <c r="I671" s="210"/>
      <c r="J671" s="210"/>
      <c r="K671" s="210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  <c r="AA671" s="209"/>
      <c r="AB671" s="209"/>
      <c r="AC671" s="209"/>
      <c r="AD671" s="209"/>
      <c r="AE671" s="209"/>
    </row>
    <row r="672" spans="1:31" ht="15.75" customHeight="1">
      <c r="A672" s="210"/>
      <c r="B672" s="210"/>
      <c r="C672" s="210"/>
      <c r="D672" s="210"/>
      <c r="E672" s="210"/>
      <c r="F672" s="210"/>
      <c r="G672" s="210"/>
      <c r="H672" s="210"/>
      <c r="I672" s="210"/>
      <c r="J672" s="210"/>
      <c r="K672" s="210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  <c r="AA672" s="209"/>
      <c r="AB672" s="209"/>
      <c r="AC672" s="209"/>
      <c r="AD672" s="209"/>
      <c r="AE672" s="209"/>
    </row>
    <row r="673" spans="1:31" ht="15.75" customHeight="1">
      <c r="A673" s="210"/>
      <c r="B673" s="210"/>
      <c r="C673" s="210"/>
      <c r="D673" s="210"/>
      <c r="E673" s="210"/>
      <c r="F673" s="210"/>
      <c r="G673" s="210"/>
      <c r="H673" s="210"/>
      <c r="I673" s="210"/>
      <c r="J673" s="210"/>
      <c r="K673" s="210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  <c r="AA673" s="209"/>
      <c r="AB673" s="209"/>
      <c r="AC673" s="209"/>
      <c r="AD673" s="209"/>
      <c r="AE673" s="209"/>
    </row>
    <row r="674" spans="1:31" ht="15.75" customHeight="1">
      <c r="A674" s="210"/>
      <c r="B674" s="210"/>
      <c r="C674" s="210"/>
      <c r="D674" s="210"/>
      <c r="E674" s="210"/>
      <c r="F674" s="210"/>
      <c r="G674" s="210"/>
      <c r="H674" s="210"/>
      <c r="I674" s="210"/>
      <c r="J674" s="210"/>
      <c r="K674" s="210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  <c r="AA674" s="209"/>
      <c r="AB674" s="209"/>
      <c r="AC674" s="209"/>
      <c r="AD674" s="209"/>
      <c r="AE674" s="209"/>
    </row>
    <row r="675" spans="1:31" ht="15.75" customHeight="1">
      <c r="A675" s="210"/>
      <c r="B675" s="210"/>
      <c r="C675" s="210"/>
      <c r="D675" s="210"/>
      <c r="E675" s="210"/>
      <c r="F675" s="210"/>
      <c r="G675" s="210"/>
      <c r="H675" s="210"/>
      <c r="I675" s="210"/>
      <c r="J675" s="210"/>
      <c r="K675" s="210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  <c r="AA675" s="209"/>
      <c r="AB675" s="209"/>
      <c r="AC675" s="209"/>
      <c r="AD675" s="209"/>
      <c r="AE675" s="209"/>
    </row>
    <row r="676" spans="1:31" ht="15.75" customHeight="1">
      <c r="A676" s="210"/>
      <c r="B676" s="210"/>
      <c r="C676" s="210"/>
      <c r="D676" s="210"/>
      <c r="E676" s="210"/>
      <c r="F676" s="210"/>
      <c r="G676" s="210"/>
      <c r="H676" s="210"/>
      <c r="I676" s="210"/>
      <c r="J676" s="210"/>
      <c r="K676" s="210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  <c r="AA676" s="209"/>
      <c r="AB676" s="209"/>
      <c r="AC676" s="209"/>
      <c r="AD676" s="209"/>
      <c r="AE676" s="209"/>
    </row>
    <row r="677" spans="1:31" ht="15.75" customHeight="1">
      <c r="A677" s="210"/>
      <c r="B677" s="210"/>
      <c r="C677" s="210"/>
      <c r="D677" s="210"/>
      <c r="E677" s="210"/>
      <c r="F677" s="210"/>
      <c r="G677" s="210"/>
      <c r="H677" s="210"/>
      <c r="I677" s="210"/>
      <c r="J677" s="210"/>
      <c r="K677" s="210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  <c r="AA677" s="209"/>
      <c r="AB677" s="209"/>
      <c r="AC677" s="209"/>
      <c r="AD677" s="209"/>
      <c r="AE677" s="209"/>
    </row>
    <row r="678" spans="1:31" ht="15.75" customHeight="1">
      <c r="A678" s="210"/>
      <c r="B678" s="210"/>
      <c r="C678" s="210"/>
      <c r="D678" s="210"/>
      <c r="E678" s="210"/>
      <c r="F678" s="210"/>
      <c r="G678" s="210"/>
      <c r="H678" s="210"/>
      <c r="I678" s="210"/>
      <c r="J678" s="210"/>
      <c r="K678" s="210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  <c r="AA678" s="209"/>
      <c r="AB678" s="209"/>
      <c r="AC678" s="209"/>
      <c r="AD678" s="209"/>
      <c r="AE678" s="209"/>
    </row>
    <row r="679" spans="1:31" ht="15.75" customHeight="1">
      <c r="A679" s="210"/>
      <c r="B679" s="210"/>
      <c r="C679" s="210"/>
      <c r="D679" s="210"/>
      <c r="E679" s="210"/>
      <c r="F679" s="210"/>
      <c r="G679" s="210"/>
      <c r="H679" s="210"/>
      <c r="I679" s="210"/>
      <c r="J679" s="210"/>
      <c r="K679" s="210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  <c r="AA679" s="209"/>
      <c r="AB679" s="209"/>
      <c r="AC679" s="209"/>
      <c r="AD679" s="209"/>
      <c r="AE679" s="209"/>
    </row>
    <row r="680" spans="1:31" ht="15.75" customHeight="1">
      <c r="A680" s="210"/>
      <c r="B680" s="210"/>
      <c r="C680" s="210"/>
      <c r="D680" s="210"/>
      <c r="E680" s="210"/>
      <c r="F680" s="210"/>
      <c r="G680" s="210"/>
      <c r="H680" s="210"/>
      <c r="I680" s="210"/>
      <c r="J680" s="210"/>
      <c r="K680" s="210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  <c r="AA680" s="209"/>
      <c r="AB680" s="209"/>
      <c r="AC680" s="209"/>
      <c r="AD680" s="209"/>
      <c r="AE680" s="209"/>
    </row>
    <row r="681" spans="1:31" ht="15.75" customHeight="1">
      <c r="A681" s="210"/>
      <c r="B681" s="210"/>
      <c r="C681" s="210"/>
      <c r="D681" s="210"/>
      <c r="E681" s="210"/>
      <c r="F681" s="210"/>
      <c r="G681" s="210"/>
      <c r="H681" s="210"/>
      <c r="I681" s="210"/>
      <c r="J681" s="210"/>
      <c r="K681" s="210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  <c r="AA681" s="209"/>
      <c r="AB681" s="209"/>
      <c r="AC681" s="209"/>
      <c r="AD681" s="209"/>
      <c r="AE681" s="209"/>
    </row>
    <row r="682" spans="1:31" ht="15.75" customHeight="1">
      <c r="A682" s="210"/>
      <c r="B682" s="210"/>
      <c r="C682" s="210"/>
      <c r="D682" s="210"/>
      <c r="E682" s="210"/>
      <c r="F682" s="210"/>
      <c r="G682" s="210"/>
      <c r="H682" s="210"/>
      <c r="I682" s="210"/>
      <c r="J682" s="210"/>
      <c r="K682" s="210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  <c r="AA682" s="209"/>
      <c r="AB682" s="209"/>
      <c r="AC682" s="209"/>
      <c r="AD682" s="209"/>
      <c r="AE682" s="209"/>
    </row>
    <row r="683" spans="1:31" ht="15.75" customHeight="1">
      <c r="A683" s="210"/>
      <c r="B683" s="210"/>
      <c r="C683" s="210"/>
      <c r="D683" s="210"/>
      <c r="E683" s="210"/>
      <c r="F683" s="210"/>
      <c r="G683" s="210"/>
      <c r="H683" s="210"/>
      <c r="I683" s="210"/>
      <c r="J683" s="210"/>
      <c r="K683" s="210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  <c r="AA683" s="209"/>
      <c r="AB683" s="209"/>
      <c r="AC683" s="209"/>
      <c r="AD683" s="209"/>
      <c r="AE683" s="209"/>
    </row>
    <row r="684" spans="1:31" ht="15.75" customHeight="1">
      <c r="A684" s="210"/>
      <c r="B684" s="210"/>
      <c r="C684" s="210"/>
      <c r="D684" s="210"/>
      <c r="E684" s="210"/>
      <c r="F684" s="210"/>
      <c r="G684" s="210"/>
      <c r="H684" s="210"/>
      <c r="I684" s="210"/>
      <c r="J684" s="210"/>
      <c r="K684" s="210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  <c r="AA684" s="209"/>
      <c r="AB684" s="209"/>
      <c r="AC684" s="209"/>
      <c r="AD684" s="209"/>
      <c r="AE684" s="209"/>
    </row>
    <row r="685" spans="1:31" ht="15.75" customHeight="1">
      <c r="A685" s="210"/>
      <c r="B685" s="210"/>
      <c r="C685" s="210"/>
      <c r="D685" s="210"/>
      <c r="E685" s="210"/>
      <c r="F685" s="210"/>
      <c r="G685" s="210"/>
      <c r="H685" s="210"/>
      <c r="I685" s="210"/>
      <c r="J685" s="210"/>
      <c r="K685" s="210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  <c r="AA685" s="209"/>
      <c r="AB685" s="209"/>
      <c r="AC685" s="209"/>
      <c r="AD685" s="209"/>
      <c r="AE685" s="209"/>
    </row>
    <row r="686" spans="1:31" ht="15.75" customHeight="1">
      <c r="A686" s="210"/>
      <c r="B686" s="210"/>
      <c r="C686" s="210"/>
      <c r="D686" s="210"/>
      <c r="E686" s="210"/>
      <c r="F686" s="210"/>
      <c r="G686" s="210"/>
      <c r="H686" s="210"/>
      <c r="I686" s="210"/>
      <c r="J686" s="210"/>
      <c r="K686" s="210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  <c r="AA686" s="209"/>
      <c r="AB686" s="209"/>
      <c r="AC686" s="209"/>
      <c r="AD686" s="209"/>
      <c r="AE686" s="209"/>
    </row>
    <row r="687" spans="1:31" ht="15.75" customHeight="1">
      <c r="A687" s="210"/>
      <c r="B687" s="210"/>
      <c r="C687" s="210"/>
      <c r="D687" s="210"/>
      <c r="E687" s="210"/>
      <c r="F687" s="210"/>
      <c r="G687" s="210"/>
      <c r="H687" s="210"/>
      <c r="I687" s="210"/>
      <c r="J687" s="210"/>
      <c r="K687" s="210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  <c r="AA687" s="209"/>
      <c r="AB687" s="209"/>
      <c r="AC687" s="209"/>
      <c r="AD687" s="209"/>
      <c r="AE687" s="209"/>
    </row>
    <row r="688" spans="1:31" ht="15.75" customHeight="1">
      <c r="A688" s="210"/>
      <c r="B688" s="210"/>
      <c r="C688" s="210"/>
      <c r="D688" s="210"/>
      <c r="E688" s="210"/>
      <c r="F688" s="210"/>
      <c r="G688" s="210"/>
      <c r="H688" s="210"/>
      <c r="I688" s="210"/>
      <c r="J688" s="210"/>
      <c r="K688" s="210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  <c r="AA688" s="209"/>
      <c r="AB688" s="209"/>
      <c r="AC688" s="209"/>
      <c r="AD688" s="209"/>
      <c r="AE688" s="209"/>
    </row>
    <row r="689" spans="1:31" ht="15.75" customHeight="1">
      <c r="A689" s="210"/>
      <c r="B689" s="210"/>
      <c r="C689" s="210"/>
      <c r="D689" s="210"/>
      <c r="E689" s="210"/>
      <c r="F689" s="210"/>
      <c r="G689" s="210"/>
      <c r="H689" s="210"/>
      <c r="I689" s="210"/>
      <c r="J689" s="210"/>
      <c r="K689" s="210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  <c r="AA689" s="209"/>
      <c r="AB689" s="209"/>
      <c r="AC689" s="209"/>
      <c r="AD689" s="209"/>
      <c r="AE689" s="209"/>
    </row>
    <row r="690" spans="1:31" ht="15.75" customHeight="1">
      <c r="A690" s="210"/>
      <c r="B690" s="210"/>
      <c r="C690" s="210"/>
      <c r="D690" s="210"/>
      <c r="E690" s="210"/>
      <c r="F690" s="210"/>
      <c r="G690" s="210"/>
      <c r="H690" s="210"/>
      <c r="I690" s="210"/>
      <c r="J690" s="210"/>
      <c r="K690" s="210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  <c r="AA690" s="209"/>
      <c r="AB690" s="209"/>
      <c r="AC690" s="209"/>
      <c r="AD690" s="209"/>
      <c r="AE690" s="209"/>
    </row>
    <row r="691" spans="1:31" ht="15.75" customHeight="1">
      <c r="A691" s="210"/>
      <c r="B691" s="210"/>
      <c r="C691" s="210"/>
      <c r="D691" s="210"/>
      <c r="E691" s="210"/>
      <c r="F691" s="210"/>
      <c r="G691" s="210"/>
      <c r="H691" s="210"/>
      <c r="I691" s="210"/>
      <c r="J691" s="210"/>
      <c r="K691" s="210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  <c r="AA691" s="209"/>
      <c r="AB691" s="209"/>
      <c r="AC691" s="209"/>
      <c r="AD691" s="209"/>
      <c r="AE691" s="209"/>
    </row>
    <row r="692" spans="1:31" ht="15.75" customHeight="1">
      <c r="A692" s="210"/>
      <c r="B692" s="210"/>
      <c r="C692" s="210"/>
      <c r="D692" s="210"/>
      <c r="E692" s="210"/>
      <c r="F692" s="210"/>
      <c r="G692" s="210"/>
      <c r="H692" s="210"/>
      <c r="I692" s="210"/>
      <c r="J692" s="210"/>
      <c r="K692" s="210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  <c r="AA692" s="209"/>
      <c r="AB692" s="209"/>
      <c r="AC692" s="209"/>
      <c r="AD692" s="209"/>
      <c r="AE692" s="209"/>
    </row>
    <row r="693" spans="1:31" ht="15.75" customHeight="1">
      <c r="A693" s="210"/>
      <c r="B693" s="210"/>
      <c r="C693" s="210"/>
      <c r="D693" s="210"/>
      <c r="E693" s="210"/>
      <c r="F693" s="210"/>
      <c r="G693" s="210"/>
      <c r="H693" s="210"/>
      <c r="I693" s="210"/>
      <c r="J693" s="210"/>
      <c r="K693" s="210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  <c r="AA693" s="209"/>
      <c r="AB693" s="209"/>
      <c r="AC693" s="209"/>
      <c r="AD693" s="209"/>
      <c r="AE693" s="209"/>
    </row>
    <row r="694" spans="1:31" ht="15.75" customHeight="1">
      <c r="A694" s="210"/>
      <c r="B694" s="210"/>
      <c r="C694" s="210"/>
      <c r="D694" s="210"/>
      <c r="E694" s="210"/>
      <c r="F694" s="210"/>
      <c r="G694" s="210"/>
      <c r="H694" s="210"/>
      <c r="I694" s="210"/>
      <c r="J694" s="210"/>
      <c r="K694" s="210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  <c r="AA694" s="209"/>
      <c r="AB694" s="209"/>
      <c r="AC694" s="209"/>
      <c r="AD694" s="209"/>
      <c r="AE694" s="209"/>
    </row>
    <row r="695" spans="1:31" ht="15.75" customHeight="1">
      <c r="A695" s="210"/>
      <c r="B695" s="210"/>
      <c r="C695" s="210"/>
      <c r="D695" s="210"/>
      <c r="E695" s="210"/>
      <c r="F695" s="210"/>
      <c r="G695" s="210"/>
      <c r="H695" s="210"/>
      <c r="I695" s="210"/>
      <c r="J695" s="210"/>
      <c r="K695" s="210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  <c r="AA695" s="209"/>
      <c r="AB695" s="209"/>
      <c r="AC695" s="209"/>
      <c r="AD695" s="209"/>
      <c r="AE695" s="209"/>
    </row>
    <row r="696" spans="1:31" ht="15.75" customHeight="1">
      <c r="A696" s="210"/>
      <c r="B696" s="210"/>
      <c r="C696" s="210"/>
      <c r="D696" s="210"/>
      <c r="E696" s="210"/>
      <c r="F696" s="210"/>
      <c r="G696" s="210"/>
      <c r="H696" s="210"/>
      <c r="I696" s="210"/>
      <c r="J696" s="210"/>
      <c r="K696" s="210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  <c r="AA696" s="209"/>
      <c r="AB696" s="209"/>
      <c r="AC696" s="209"/>
      <c r="AD696" s="209"/>
      <c r="AE696" s="209"/>
    </row>
    <row r="697" spans="1:31" ht="15.75" customHeight="1">
      <c r="A697" s="210"/>
      <c r="B697" s="210"/>
      <c r="C697" s="210"/>
      <c r="D697" s="210"/>
      <c r="E697" s="210"/>
      <c r="F697" s="210"/>
      <c r="G697" s="210"/>
      <c r="H697" s="210"/>
      <c r="I697" s="210"/>
      <c r="J697" s="210"/>
      <c r="K697" s="210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  <c r="AA697" s="209"/>
      <c r="AB697" s="209"/>
      <c r="AC697" s="209"/>
      <c r="AD697" s="209"/>
      <c r="AE697" s="209"/>
    </row>
    <row r="698" spans="1:31" ht="15.75" customHeight="1">
      <c r="A698" s="210"/>
      <c r="B698" s="210"/>
      <c r="C698" s="210"/>
      <c r="D698" s="210"/>
      <c r="E698" s="210"/>
      <c r="F698" s="210"/>
      <c r="G698" s="210"/>
      <c r="H698" s="210"/>
      <c r="I698" s="210"/>
      <c r="J698" s="210"/>
      <c r="K698" s="210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  <c r="AA698" s="209"/>
      <c r="AB698" s="209"/>
      <c r="AC698" s="209"/>
      <c r="AD698" s="209"/>
      <c r="AE698" s="209"/>
    </row>
    <row r="699" spans="1:31" ht="15.75" customHeight="1">
      <c r="A699" s="210"/>
      <c r="B699" s="210"/>
      <c r="C699" s="210"/>
      <c r="D699" s="210"/>
      <c r="E699" s="210"/>
      <c r="F699" s="210"/>
      <c r="G699" s="210"/>
      <c r="H699" s="210"/>
      <c r="I699" s="210"/>
      <c r="J699" s="210"/>
      <c r="K699" s="210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  <c r="AA699" s="209"/>
      <c r="AB699" s="209"/>
      <c r="AC699" s="209"/>
      <c r="AD699" s="209"/>
      <c r="AE699" s="209"/>
    </row>
    <row r="700" spans="1:31" ht="15.75" customHeight="1">
      <c r="A700" s="210"/>
      <c r="B700" s="210"/>
      <c r="C700" s="210"/>
      <c r="D700" s="210"/>
      <c r="E700" s="210"/>
      <c r="F700" s="210"/>
      <c r="G700" s="210"/>
      <c r="H700" s="210"/>
      <c r="I700" s="210"/>
      <c r="J700" s="210"/>
      <c r="K700" s="210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  <c r="AA700" s="209"/>
      <c r="AB700" s="209"/>
      <c r="AC700" s="209"/>
      <c r="AD700" s="209"/>
      <c r="AE700" s="209"/>
    </row>
    <row r="701" spans="1:31" ht="15.75" customHeight="1">
      <c r="A701" s="210"/>
      <c r="B701" s="210"/>
      <c r="C701" s="210"/>
      <c r="D701" s="210"/>
      <c r="E701" s="210"/>
      <c r="F701" s="210"/>
      <c r="G701" s="210"/>
      <c r="H701" s="210"/>
      <c r="I701" s="210"/>
      <c r="J701" s="210"/>
      <c r="K701" s="210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  <c r="AA701" s="209"/>
      <c r="AB701" s="209"/>
      <c r="AC701" s="209"/>
      <c r="AD701" s="209"/>
      <c r="AE701" s="209"/>
    </row>
    <row r="702" spans="1:31" ht="15.75" customHeight="1">
      <c r="A702" s="210"/>
      <c r="B702" s="210"/>
      <c r="C702" s="210"/>
      <c r="D702" s="210"/>
      <c r="E702" s="210"/>
      <c r="F702" s="210"/>
      <c r="G702" s="210"/>
      <c r="H702" s="210"/>
      <c r="I702" s="210"/>
      <c r="J702" s="210"/>
      <c r="K702" s="210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  <c r="AA702" s="209"/>
      <c r="AB702" s="209"/>
      <c r="AC702" s="209"/>
      <c r="AD702" s="209"/>
      <c r="AE702" s="209"/>
    </row>
    <row r="703" spans="1:31" ht="15.75" customHeight="1">
      <c r="A703" s="210"/>
      <c r="B703" s="210"/>
      <c r="C703" s="210"/>
      <c r="D703" s="210"/>
      <c r="E703" s="210"/>
      <c r="F703" s="210"/>
      <c r="G703" s="210"/>
      <c r="H703" s="210"/>
      <c r="I703" s="210"/>
      <c r="J703" s="210"/>
      <c r="K703" s="210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  <c r="AA703" s="209"/>
      <c r="AB703" s="209"/>
      <c r="AC703" s="209"/>
      <c r="AD703" s="209"/>
      <c r="AE703" s="209"/>
    </row>
    <row r="704" spans="1:31" ht="15.75" customHeight="1">
      <c r="A704" s="210"/>
      <c r="B704" s="210"/>
      <c r="C704" s="210"/>
      <c r="D704" s="210"/>
      <c r="E704" s="210"/>
      <c r="F704" s="210"/>
      <c r="G704" s="210"/>
      <c r="H704" s="210"/>
      <c r="I704" s="210"/>
      <c r="J704" s="210"/>
      <c r="K704" s="210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  <c r="AA704" s="209"/>
      <c r="AB704" s="209"/>
      <c r="AC704" s="209"/>
      <c r="AD704" s="209"/>
      <c r="AE704" s="209"/>
    </row>
    <row r="705" spans="1:31" ht="15.75" customHeight="1">
      <c r="A705" s="210"/>
      <c r="B705" s="210"/>
      <c r="C705" s="210"/>
      <c r="D705" s="210"/>
      <c r="E705" s="210"/>
      <c r="F705" s="210"/>
      <c r="G705" s="210"/>
      <c r="H705" s="210"/>
      <c r="I705" s="210"/>
      <c r="J705" s="210"/>
      <c r="K705" s="210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  <c r="AA705" s="209"/>
      <c r="AB705" s="209"/>
      <c r="AC705" s="209"/>
      <c r="AD705" s="209"/>
      <c r="AE705" s="209"/>
    </row>
    <row r="706" spans="1:31" ht="15.75" customHeight="1">
      <c r="A706" s="210"/>
      <c r="B706" s="210"/>
      <c r="C706" s="210"/>
      <c r="D706" s="210"/>
      <c r="E706" s="210"/>
      <c r="F706" s="210"/>
      <c r="G706" s="210"/>
      <c r="H706" s="210"/>
      <c r="I706" s="210"/>
      <c r="J706" s="210"/>
      <c r="K706" s="210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  <c r="AA706" s="209"/>
      <c r="AB706" s="209"/>
      <c r="AC706" s="209"/>
      <c r="AD706" s="209"/>
      <c r="AE706" s="209"/>
    </row>
    <row r="707" spans="1:31" ht="15.75" customHeight="1">
      <c r="A707" s="210"/>
      <c r="B707" s="210"/>
      <c r="C707" s="210"/>
      <c r="D707" s="210"/>
      <c r="E707" s="210"/>
      <c r="F707" s="210"/>
      <c r="G707" s="210"/>
      <c r="H707" s="210"/>
      <c r="I707" s="210"/>
      <c r="J707" s="210"/>
      <c r="K707" s="210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  <c r="AA707" s="209"/>
      <c r="AB707" s="209"/>
      <c r="AC707" s="209"/>
      <c r="AD707" s="209"/>
      <c r="AE707" s="209"/>
    </row>
    <row r="708" spans="1:31" ht="15.75" customHeight="1">
      <c r="A708" s="210"/>
      <c r="B708" s="210"/>
      <c r="C708" s="210"/>
      <c r="D708" s="210"/>
      <c r="E708" s="210"/>
      <c r="F708" s="210"/>
      <c r="G708" s="210"/>
      <c r="H708" s="210"/>
      <c r="I708" s="210"/>
      <c r="J708" s="210"/>
      <c r="K708" s="210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  <c r="AA708" s="209"/>
      <c r="AB708" s="209"/>
      <c r="AC708" s="209"/>
      <c r="AD708" s="209"/>
      <c r="AE708" s="209"/>
    </row>
    <row r="709" spans="1:31" ht="15.75" customHeight="1">
      <c r="A709" s="210"/>
      <c r="B709" s="210"/>
      <c r="C709" s="210"/>
      <c r="D709" s="210"/>
      <c r="E709" s="210"/>
      <c r="F709" s="210"/>
      <c r="G709" s="210"/>
      <c r="H709" s="210"/>
      <c r="I709" s="210"/>
      <c r="J709" s="210"/>
      <c r="K709" s="210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  <c r="AA709" s="209"/>
      <c r="AB709" s="209"/>
      <c r="AC709" s="209"/>
      <c r="AD709" s="209"/>
      <c r="AE709" s="209"/>
    </row>
    <row r="710" spans="1:31" ht="15.75" customHeight="1">
      <c r="A710" s="210"/>
      <c r="B710" s="210"/>
      <c r="C710" s="210"/>
      <c r="D710" s="210"/>
      <c r="E710" s="210"/>
      <c r="F710" s="210"/>
      <c r="G710" s="210"/>
      <c r="H710" s="210"/>
      <c r="I710" s="210"/>
      <c r="J710" s="210"/>
      <c r="K710" s="210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  <c r="AA710" s="209"/>
      <c r="AB710" s="209"/>
      <c r="AC710" s="209"/>
      <c r="AD710" s="209"/>
      <c r="AE710" s="209"/>
    </row>
    <row r="711" spans="1:31" ht="15.75" customHeight="1">
      <c r="A711" s="210"/>
      <c r="B711" s="210"/>
      <c r="C711" s="210"/>
      <c r="D711" s="210"/>
      <c r="E711" s="210"/>
      <c r="F711" s="210"/>
      <c r="G711" s="210"/>
      <c r="H711" s="210"/>
      <c r="I711" s="210"/>
      <c r="J711" s="210"/>
      <c r="K711" s="210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  <c r="AA711" s="209"/>
      <c r="AB711" s="209"/>
      <c r="AC711" s="209"/>
      <c r="AD711" s="209"/>
      <c r="AE711" s="209"/>
    </row>
    <row r="712" spans="1:31" ht="15.75" customHeight="1">
      <c r="A712" s="210"/>
      <c r="B712" s="210"/>
      <c r="C712" s="210"/>
      <c r="D712" s="210"/>
      <c r="E712" s="210"/>
      <c r="F712" s="210"/>
      <c r="G712" s="210"/>
      <c r="H712" s="210"/>
      <c r="I712" s="210"/>
      <c r="J712" s="210"/>
      <c r="K712" s="210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  <c r="AA712" s="209"/>
      <c r="AB712" s="209"/>
      <c r="AC712" s="209"/>
      <c r="AD712" s="209"/>
      <c r="AE712" s="209"/>
    </row>
    <row r="713" spans="1:31" ht="15.75" customHeight="1">
      <c r="A713" s="210"/>
      <c r="B713" s="210"/>
      <c r="C713" s="210"/>
      <c r="D713" s="210"/>
      <c r="E713" s="210"/>
      <c r="F713" s="210"/>
      <c r="G713" s="210"/>
      <c r="H713" s="210"/>
      <c r="I713" s="210"/>
      <c r="J713" s="210"/>
      <c r="K713" s="210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  <c r="AA713" s="209"/>
      <c r="AB713" s="209"/>
      <c r="AC713" s="209"/>
      <c r="AD713" s="209"/>
      <c r="AE713" s="209"/>
    </row>
    <row r="714" spans="1:31" ht="15.75" customHeight="1">
      <c r="A714" s="210"/>
      <c r="B714" s="210"/>
      <c r="C714" s="210"/>
      <c r="D714" s="210"/>
      <c r="E714" s="210"/>
      <c r="F714" s="210"/>
      <c r="G714" s="210"/>
      <c r="H714" s="210"/>
      <c r="I714" s="210"/>
      <c r="J714" s="210"/>
      <c r="K714" s="210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  <c r="AA714" s="209"/>
      <c r="AB714" s="209"/>
      <c r="AC714" s="209"/>
      <c r="AD714" s="209"/>
      <c r="AE714" s="209"/>
    </row>
    <row r="715" spans="1:31" ht="15.75" customHeight="1">
      <c r="A715" s="210"/>
      <c r="B715" s="210"/>
      <c r="C715" s="210"/>
      <c r="D715" s="210"/>
      <c r="E715" s="210"/>
      <c r="F715" s="210"/>
      <c r="G715" s="210"/>
      <c r="H715" s="210"/>
      <c r="I715" s="210"/>
      <c r="J715" s="210"/>
      <c r="K715" s="210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  <c r="AA715" s="209"/>
      <c r="AB715" s="209"/>
      <c r="AC715" s="209"/>
      <c r="AD715" s="209"/>
      <c r="AE715" s="209"/>
    </row>
    <row r="716" spans="1:31" ht="15.75" customHeight="1">
      <c r="A716" s="210"/>
      <c r="B716" s="210"/>
      <c r="C716" s="210"/>
      <c r="D716" s="210"/>
      <c r="E716" s="210"/>
      <c r="F716" s="210"/>
      <c r="G716" s="210"/>
      <c r="H716" s="210"/>
      <c r="I716" s="210"/>
      <c r="J716" s="210"/>
      <c r="K716" s="210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  <c r="AA716" s="209"/>
      <c r="AB716" s="209"/>
      <c r="AC716" s="209"/>
      <c r="AD716" s="209"/>
      <c r="AE716" s="209"/>
    </row>
    <row r="717" spans="1:31" ht="15.75" customHeight="1">
      <c r="A717" s="210"/>
      <c r="B717" s="210"/>
      <c r="C717" s="210"/>
      <c r="D717" s="210"/>
      <c r="E717" s="210"/>
      <c r="F717" s="210"/>
      <c r="G717" s="210"/>
      <c r="H717" s="210"/>
      <c r="I717" s="210"/>
      <c r="J717" s="210"/>
      <c r="K717" s="210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  <c r="AA717" s="209"/>
      <c r="AB717" s="209"/>
      <c r="AC717" s="209"/>
      <c r="AD717" s="209"/>
      <c r="AE717" s="209"/>
    </row>
    <row r="718" spans="1:31" ht="15.75" customHeight="1">
      <c r="A718" s="210"/>
      <c r="B718" s="210"/>
      <c r="C718" s="210"/>
      <c r="D718" s="210"/>
      <c r="E718" s="210"/>
      <c r="F718" s="210"/>
      <c r="G718" s="210"/>
      <c r="H718" s="210"/>
      <c r="I718" s="210"/>
      <c r="J718" s="210"/>
      <c r="K718" s="210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  <c r="AA718" s="209"/>
      <c r="AB718" s="209"/>
      <c r="AC718" s="209"/>
      <c r="AD718" s="209"/>
      <c r="AE718" s="209"/>
    </row>
    <row r="719" spans="1:31" ht="15.75" customHeight="1">
      <c r="A719" s="210"/>
      <c r="B719" s="210"/>
      <c r="C719" s="210"/>
      <c r="D719" s="210"/>
      <c r="E719" s="210"/>
      <c r="F719" s="210"/>
      <c r="G719" s="210"/>
      <c r="H719" s="210"/>
      <c r="I719" s="210"/>
      <c r="J719" s="210"/>
      <c r="K719" s="210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  <c r="AA719" s="209"/>
      <c r="AB719" s="209"/>
      <c r="AC719" s="209"/>
      <c r="AD719" s="209"/>
      <c r="AE719" s="209"/>
    </row>
    <row r="720" spans="1:31" ht="15.75" customHeight="1">
      <c r="A720" s="210"/>
      <c r="B720" s="210"/>
      <c r="C720" s="210"/>
      <c r="D720" s="210"/>
      <c r="E720" s="210"/>
      <c r="F720" s="210"/>
      <c r="G720" s="210"/>
      <c r="H720" s="210"/>
      <c r="I720" s="210"/>
      <c r="J720" s="210"/>
      <c r="K720" s="210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</row>
    <row r="721" spans="1:31" ht="15.75" customHeight="1">
      <c r="A721" s="210"/>
      <c r="B721" s="210"/>
      <c r="C721" s="210"/>
      <c r="D721" s="210"/>
      <c r="E721" s="210"/>
      <c r="F721" s="210"/>
      <c r="G721" s="210"/>
      <c r="H721" s="210"/>
      <c r="I721" s="210"/>
      <c r="J721" s="210"/>
      <c r="K721" s="210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</row>
    <row r="722" spans="1:31" ht="15.75" customHeight="1">
      <c r="A722" s="210"/>
      <c r="B722" s="210"/>
      <c r="C722" s="210"/>
      <c r="D722" s="210"/>
      <c r="E722" s="210"/>
      <c r="F722" s="210"/>
      <c r="G722" s="210"/>
      <c r="H722" s="210"/>
      <c r="I722" s="210"/>
      <c r="J722" s="210"/>
      <c r="K722" s="210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</row>
    <row r="723" spans="1:31" ht="15.75" customHeight="1">
      <c r="A723" s="210"/>
      <c r="B723" s="210"/>
      <c r="C723" s="210"/>
      <c r="D723" s="210"/>
      <c r="E723" s="210"/>
      <c r="F723" s="210"/>
      <c r="G723" s="210"/>
      <c r="H723" s="210"/>
      <c r="I723" s="210"/>
      <c r="J723" s="210"/>
      <c r="K723" s="210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</row>
    <row r="724" spans="1:31" ht="15.75" customHeight="1">
      <c r="A724" s="210"/>
      <c r="B724" s="210"/>
      <c r="C724" s="210"/>
      <c r="D724" s="210"/>
      <c r="E724" s="210"/>
      <c r="F724" s="210"/>
      <c r="G724" s="210"/>
      <c r="H724" s="210"/>
      <c r="I724" s="210"/>
      <c r="J724" s="210"/>
      <c r="K724" s="210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</row>
    <row r="725" spans="1:31" ht="15.75" customHeight="1">
      <c r="A725" s="210"/>
      <c r="B725" s="210"/>
      <c r="C725" s="210"/>
      <c r="D725" s="210"/>
      <c r="E725" s="210"/>
      <c r="F725" s="210"/>
      <c r="G725" s="210"/>
      <c r="H725" s="210"/>
      <c r="I725" s="210"/>
      <c r="J725" s="210"/>
      <c r="K725" s="210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</row>
    <row r="726" spans="1:31" ht="15.75" customHeight="1">
      <c r="A726" s="210"/>
      <c r="B726" s="210"/>
      <c r="C726" s="210"/>
      <c r="D726" s="210"/>
      <c r="E726" s="210"/>
      <c r="F726" s="210"/>
      <c r="G726" s="210"/>
      <c r="H726" s="210"/>
      <c r="I726" s="210"/>
      <c r="J726" s="210"/>
      <c r="K726" s="210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</row>
    <row r="727" spans="1:31" ht="15.75" customHeight="1">
      <c r="A727" s="210"/>
      <c r="B727" s="210"/>
      <c r="C727" s="210"/>
      <c r="D727" s="210"/>
      <c r="E727" s="210"/>
      <c r="F727" s="210"/>
      <c r="G727" s="210"/>
      <c r="H727" s="210"/>
      <c r="I727" s="210"/>
      <c r="J727" s="210"/>
      <c r="K727" s="210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</row>
    <row r="728" spans="1:31" ht="15.75" customHeight="1">
      <c r="A728" s="210"/>
      <c r="B728" s="210"/>
      <c r="C728" s="210"/>
      <c r="D728" s="210"/>
      <c r="E728" s="210"/>
      <c r="F728" s="210"/>
      <c r="G728" s="210"/>
      <c r="H728" s="210"/>
      <c r="I728" s="210"/>
      <c r="J728" s="210"/>
      <c r="K728" s="210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  <c r="AA728" s="209"/>
      <c r="AB728" s="209"/>
      <c r="AC728" s="209"/>
      <c r="AD728" s="209"/>
      <c r="AE728" s="209"/>
    </row>
    <row r="729" spans="1:31" ht="15.75" customHeight="1">
      <c r="A729" s="210"/>
      <c r="B729" s="210"/>
      <c r="C729" s="210"/>
      <c r="D729" s="210"/>
      <c r="E729" s="210"/>
      <c r="F729" s="210"/>
      <c r="G729" s="210"/>
      <c r="H729" s="210"/>
      <c r="I729" s="210"/>
      <c r="J729" s="210"/>
      <c r="K729" s="210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  <c r="AA729" s="209"/>
      <c r="AB729" s="209"/>
      <c r="AC729" s="209"/>
      <c r="AD729" s="209"/>
      <c r="AE729" s="209"/>
    </row>
    <row r="730" spans="1:31" ht="15.75" customHeight="1">
      <c r="A730" s="210"/>
      <c r="B730" s="210"/>
      <c r="C730" s="210"/>
      <c r="D730" s="210"/>
      <c r="E730" s="210"/>
      <c r="F730" s="210"/>
      <c r="G730" s="210"/>
      <c r="H730" s="210"/>
      <c r="I730" s="210"/>
      <c r="J730" s="210"/>
      <c r="K730" s="210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  <c r="AA730" s="209"/>
      <c r="AB730" s="209"/>
      <c r="AC730" s="209"/>
      <c r="AD730" s="209"/>
      <c r="AE730" s="209"/>
    </row>
    <row r="731" spans="1:31" ht="15.75" customHeight="1">
      <c r="A731" s="210"/>
      <c r="B731" s="210"/>
      <c r="C731" s="210"/>
      <c r="D731" s="210"/>
      <c r="E731" s="210"/>
      <c r="F731" s="210"/>
      <c r="G731" s="210"/>
      <c r="H731" s="210"/>
      <c r="I731" s="210"/>
      <c r="J731" s="210"/>
      <c r="K731" s="210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  <c r="AA731" s="209"/>
      <c r="AB731" s="209"/>
      <c r="AC731" s="209"/>
      <c r="AD731" s="209"/>
      <c r="AE731" s="209"/>
    </row>
    <row r="732" spans="1:31" ht="15.75" customHeight="1">
      <c r="A732" s="210"/>
      <c r="B732" s="210"/>
      <c r="C732" s="210"/>
      <c r="D732" s="210"/>
      <c r="E732" s="210"/>
      <c r="F732" s="210"/>
      <c r="G732" s="210"/>
      <c r="H732" s="210"/>
      <c r="I732" s="210"/>
      <c r="J732" s="210"/>
      <c r="K732" s="210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  <c r="AA732" s="209"/>
      <c r="AB732" s="209"/>
      <c r="AC732" s="209"/>
      <c r="AD732" s="209"/>
      <c r="AE732" s="209"/>
    </row>
    <row r="733" spans="1:31" ht="15.75" customHeight="1">
      <c r="A733" s="210"/>
      <c r="B733" s="210"/>
      <c r="C733" s="210"/>
      <c r="D733" s="210"/>
      <c r="E733" s="210"/>
      <c r="F733" s="210"/>
      <c r="G733" s="210"/>
      <c r="H733" s="210"/>
      <c r="I733" s="210"/>
      <c r="J733" s="210"/>
      <c r="K733" s="210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  <c r="AA733" s="209"/>
      <c r="AB733" s="209"/>
      <c r="AC733" s="209"/>
      <c r="AD733" s="209"/>
      <c r="AE733" s="209"/>
    </row>
    <row r="734" spans="1:31" ht="15.75" customHeight="1">
      <c r="A734" s="210"/>
      <c r="B734" s="210"/>
      <c r="C734" s="210"/>
      <c r="D734" s="210"/>
      <c r="E734" s="210"/>
      <c r="F734" s="210"/>
      <c r="G734" s="210"/>
      <c r="H734" s="210"/>
      <c r="I734" s="210"/>
      <c r="J734" s="210"/>
      <c r="K734" s="210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  <c r="AA734" s="209"/>
      <c r="AB734" s="209"/>
      <c r="AC734" s="209"/>
      <c r="AD734" s="209"/>
      <c r="AE734" s="209"/>
    </row>
    <row r="735" spans="1:31" ht="15.75" customHeight="1">
      <c r="A735" s="210"/>
      <c r="B735" s="210"/>
      <c r="C735" s="210"/>
      <c r="D735" s="210"/>
      <c r="E735" s="210"/>
      <c r="F735" s="210"/>
      <c r="G735" s="210"/>
      <c r="H735" s="210"/>
      <c r="I735" s="210"/>
      <c r="J735" s="210"/>
      <c r="K735" s="210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  <c r="AA735" s="209"/>
      <c r="AB735" s="209"/>
      <c r="AC735" s="209"/>
      <c r="AD735" s="209"/>
      <c r="AE735" s="209"/>
    </row>
    <row r="736" spans="1:31" ht="15.75" customHeight="1">
      <c r="A736" s="210"/>
      <c r="B736" s="210"/>
      <c r="C736" s="210"/>
      <c r="D736" s="210"/>
      <c r="E736" s="210"/>
      <c r="F736" s="210"/>
      <c r="G736" s="210"/>
      <c r="H736" s="210"/>
      <c r="I736" s="210"/>
      <c r="J736" s="210"/>
      <c r="K736" s="210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  <c r="AA736" s="209"/>
      <c r="AB736" s="209"/>
      <c r="AC736" s="209"/>
      <c r="AD736" s="209"/>
      <c r="AE736" s="209"/>
    </row>
    <row r="737" spans="1:31" ht="15.75" customHeight="1">
      <c r="A737" s="210"/>
      <c r="B737" s="210"/>
      <c r="C737" s="210"/>
      <c r="D737" s="210"/>
      <c r="E737" s="210"/>
      <c r="F737" s="210"/>
      <c r="G737" s="210"/>
      <c r="H737" s="210"/>
      <c r="I737" s="210"/>
      <c r="J737" s="210"/>
      <c r="K737" s="210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  <c r="AA737" s="209"/>
      <c r="AB737" s="209"/>
      <c r="AC737" s="209"/>
      <c r="AD737" s="209"/>
      <c r="AE737" s="209"/>
    </row>
    <row r="738" spans="1:31" ht="15.75" customHeight="1">
      <c r="A738" s="210"/>
      <c r="B738" s="210"/>
      <c r="C738" s="210"/>
      <c r="D738" s="210"/>
      <c r="E738" s="210"/>
      <c r="F738" s="210"/>
      <c r="G738" s="210"/>
      <c r="H738" s="210"/>
      <c r="I738" s="210"/>
      <c r="J738" s="210"/>
      <c r="K738" s="210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  <c r="AA738" s="209"/>
      <c r="AB738" s="209"/>
      <c r="AC738" s="209"/>
      <c r="AD738" s="209"/>
      <c r="AE738" s="209"/>
    </row>
    <row r="739" spans="1:31" ht="15.75" customHeight="1">
      <c r="A739" s="210"/>
      <c r="B739" s="210"/>
      <c r="C739" s="210"/>
      <c r="D739" s="210"/>
      <c r="E739" s="210"/>
      <c r="F739" s="210"/>
      <c r="G739" s="210"/>
      <c r="H739" s="210"/>
      <c r="I739" s="210"/>
      <c r="J739" s="210"/>
      <c r="K739" s="210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  <c r="AA739" s="209"/>
      <c r="AB739" s="209"/>
      <c r="AC739" s="209"/>
      <c r="AD739" s="209"/>
      <c r="AE739" s="209"/>
    </row>
    <row r="740" spans="1:31" ht="15.75" customHeight="1">
      <c r="A740" s="210"/>
      <c r="B740" s="210"/>
      <c r="C740" s="210"/>
      <c r="D740" s="210"/>
      <c r="E740" s="210"/>
      <c r="F740" s="210"/>
      <c r="G740" s="210"/>
      <c r="H740" s="210"/>
      <c r="I740" s="210"/>
      <c r="J740" s="210"/>
      <c r="K740" s="210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  <c r="AA740" s="209"/>
      <c r="AB740" s="209"/>
      <c r="AC740" s="209"/>
      <c r="AD740" s="209"/>
      <c r="AE740" s="209"/>
    </row>
    <row r="741" spans="1:31" ht="15.75" customHeight="1">
      <c r="A741" s="210"/>
      <c r="B741" s="210"/>
      <c r="C741" s="210"/>
      <c r="D741" s="210"/>
      <c r="E741" s="210"/>
      <c r="F741" s="210"/>
      <c r="G741" s="210"/>
      <c r="H741" s="210"/>
      <c r="I741" s="210"/>
      <c r="J741" s="210"/>
      <c r="K741" s="210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  <c r="AA741" s="209"/>
      <c r="AB741" s="209"/>
      <c r="AC741" s="209"/>
      <c r="AD741" s="209"/>
      <c r="AE741" s="209"/>
    </row>
    <row r="742" spans="1:31" ht="15.75" customHeight="1">
      <c r="A742" s="210"/>
      <c r="B742" s="210"/>
      <c r="C742" s="210"/>
      <c r="D742" s="210"/>
      <c r="E742" s="210"/>
      <c r="F742" s="210"/>
      <c r="G742" s="210"/>
      <c r="H742" s="210"/>
      <c r="I742" s="210"/>
      <c r="J742" s="210"/>
      <c r="K742" s="210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  <c r="AA742" s="209"/>
      <c r="AB742" s="209"/>
      <c r="AC742" s="209"/>
      <c r="AD742" s="209"/>
      <c r="AE742" s="209"/>
    </row>
    <row r="743" spans="1:31" ht="15.75" customHeight="1">
      <c r="A743" s="210"/>
      <c r="B743" s="210"/>
      <c r="C743" s="210"/>
      <c r="D743" s="210"/>
      <c r="E743" s="210"/>
      <c r="F743" s="210"/>
      <c r="G743" s="210"/>
      <c r="H743" s="210"/>
      <c r="I743" s="210"/>
      <c r="J743" s="210"/>
      <c r="K743" s="210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  <c r="AA743" s="209"/>
      <c r="AB743" s="209"/>
      <c r="AC743" s="209"/>
      <c r="AD743" s="209"/>
      <c r="AE743" s="209"/>
    </row>
    <row r="744" spans="1:31" ht="15.75" customHeight="1">
      <c r="A744" s="210"/>
      <c r="B744" s="210"/>
      <c r="C744" s="210"/>
      <c r="D744" s="210"/>
      <c r="E744" s="210"/>
      <c r="F744" s="210"/>
      <c r="G744" s="210"/>
      <c r="H744" s="210"/>
      <c r="I744" s="210"/>
      <c r="J744" s="210"/>
      <c r="K744" s="210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  <c r="AA744" s="209"/>
      <c r="AB744" s="209"/>
      <c r="AC744" s="209"/>
      <c r="AD744" s="209"/>
      <c r="AE744" s="209"/>
    </row>
    <row r="745" spans="1:31" ht="15.75" customHeight="1">
      <c r="A745" s="210"/>
      <c r="B745" s="210"/>
      <c r="C745" s="210"/>
      <c r="D745" s="210"/>
      <c r="E745" s="210"/>
      <c r="F745" s="210"/>
      <c r="G745" s="210"/>
      <c r="H745" s="210"/>
      <c r="I745" s="210"/>
      <c r="J745" s="210"/>
      <c r="K745" s="210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  <c r="AA745" s="209"/>
      <c r="AB745" s="209"/>
      <c r="AC745" s="209"/>
      <c r="AD745" s="209"/>
      <c r="AE745" s="209"/>
    </row>
    <row r="746" spans="1:31" ht="15.75" customHeight="1">
      <c r="A746" s="210"/>
      <c r="B746" s="210"/>
      <c r="C746" s="210"/>
      <c r="D746" s="210"/>
      <c r="E746" s="210"/>
      <c r="F746" s="210"/>
      <c r="G746" s="210"/>
      <c r="H746" s="210"/>
      <c r="I746" s="210"/>
      <c r="J746" s="210"/>
      <c r="K746" s="210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  <c r="AA746" s="209"/>
      <c r="AB746" s="209"/>
      <c r="AC746" s="209"/>
      <c r="AD746" s="209"/>
      <c r="AE746" s="209"/>
    </row>
    <row r="747" spans="1:31" ht="15.75" customHeight="1">
      <c r="A747" s="210"/>
      <c r="B747" s="210"/>
      <c r="C747" s="210"/>
      <c r="D747" s="210"/>
      <c r="E747" s="210"/>
      <c r="F747" s="210"/>
      <c r="G747" s="210"/>
      <c r="H747" s="210"/>
      <c r="I747" s="210"/>
      <c r="J747" s="210"/>
      <c r="K747" s="210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  <c r="AA747" s="209"/>
      <c r="AB747" s="209"/>
      <c r="AC747" s="209"/>
      <c r="AD747" s="209"/>
      <c r="AE747" s="209"/>
    </row>
    <row r="748" spans="1:31" ht="15.75" customHeight="1">
      <c r="A748" s="210"/>
      <c r="B748" s="210"/>
      <c r="C748" s="210"/>
      <c r="D748" s="210"/>
      <c r="E748" s="210"/>
      <c r="F748" s="210"/>
      <c r="G748" s="210"/>
      <c r="H748" s="210"/>
      <c r="I748" s="210"/>
      <c r="J748" s="210"/>
      <c r="K748" s="210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  <c r="AA748" s="209"/>
      <c r="AB748" s="209"/>
      <c r="AC748" s="209"/>
      <c r="AD748" s="209"/>
      <c r="AE748" s="209"/>
    </row>
    <row r="749" spans="1:31" ht="15.75" customHeight="1">
      <c r="A749" s="210"/>
      <c r="B749" s="210"/>
      <c r="C749" s="210"/>
      <c r="D749" s="210"/>
      <c r="E749" s="210"/>
      <c r="F749" s="210"/>
      <c r="G749" s="210"/>
      <c r="H749" s="210"/>
      <c r="I749" s="210"/>
      <c r="J749" s="210"/>
      <c r="K749" s="210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  <c r="AA749" s="209"/>
      <c r="AB749" s="209"/>
      <c r="AC749" s="209"/>
      <c r="AD749" s="209"/>
      <c r="AE749" s="209"/>
    </row>
    <row r="750" spans="1:31" ht="15.75" customHeight="1">
      <c r="A750" s="210"/>
      <c r="B750" s="210"/>
      <c r="C750" s="210"/>
      <c r="D750" s="210"/>
      <c r="E750" s="210"/>
      <c r="F750" s="210"/>
      <c r="G750" s="210"/>
      <c r="H750" s="210"/>
      <c r="I750" s="210"/>
      <c r="J750" s="210"/>
      <c r="K750" s="210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  <c r="AA750" s="209"/>
      <c r="AB750" s="209"/>
      <c r="AC750" s="209"/>
      <c r="AD750" s="209"/>
      <c r="AE750" s="209"/>
    </row>
    <row r="751" spans="1:31" ht="15.75" customHeight="1">
      <c r="A751" s="210"/>
      <c r="B751" s="210"/>
      <c r="C751" s="210"/>
      <c r="D751" s="210"/>
      <c r="E751" s="210"/>
      <c r="F751" s="210"/>
      <c r="G751" s="210"/>
      <c r="H751" s="210"/>
      <c r="I751" s="210"/>
      <c r="J751" s="210"/>
      <c r="K751" s="210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  <c r="AA751" s="209"/>
      <c r="AB751" s="209"/>
      <c r="AC751" s="209"/>
      <c r="AD751" s="209"/>
      <c r="AE751" s="209"/>
    </row>
    <row r="752" spans="1:31" ht="15.75" customHeight="1">
      <c r="A752" s="210"/>
      <c r="B752" s="210"/>
      <c r="C752" s="210"/>
      <c r="D752" s="210"/>
      <c r="E752" s="210"/>
      <c r="F752" s="210"/>
      <c r="G752" s="210"/>
      <c r="H752" s="210"/>
      <c r="I752" s="210"/>
      <c r="J752" s="210"/>
      <c r="K752" s="210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  <c r="AA752" s="209"/>
      <c r="AB752" s="209"/>
      <c r="AC752" s="209"/>
      <c r="AD752" s="209"/>
      <c r="AE752" s="209"/>
    </row>
    <row r="753" spans="1:31" ht="15.75" customHeight="1">
      <c r="A753" s="210"/>
      <c r="B753" s="210"/>
      <c r="C753" s="210"/>
      <c r="D753" s="210"/>
      <c r="E753" s="210"/>
      <c r="F753" s="210"/>
      <c r="G753" s="210"/>
      <c r="H753" s="210"/>
      <c r="I753" s="210"/>
      <c r="J753" s="210"/>
      <c r="K753" s="210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  <c r="AA753" s="209"/>
      <c r="AB753" s="209"/>
      <c r="AC753" s="209"/>
      <c r="AD753" s="209"/>
      <c r="AE753" s="209"/>
    </row>
    <row r="754" spans="1:31" ht="15.75" customHeight="1">
      <c r="A754" s="210"/>
      <c r="B754" s="210"/>
      <c r="C754" s="210"/>
      <c r="D754" s="210"/>
      <c r="E754" s="210"/>
      <c r="F754" s="210"/>
      <c r="G754" s="210"/>
      <c r="H754" s="210"/>
      <c r="I754" s="210"/>
      <c r="J754" s="210"/>
      <c r="K754" s="210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  <c r="AA754" s="209"/>
      <c r="AB754" s="209"/>
      <c r="AC754" s="209"/>
      <c r="AD754" s="209"/>
      <c r="AE754" s="209"/>
    </row>
    <row r="755" spans="1:31" ht="15.75" customHeight="1">
      <c r="A755" s="210"/>
      <c r="B755" s="210"/>
      <c r="C755" s="210"/>
      <c r="D755" s="210"/>
      <c r="E755" s="210"/>
      <c r="F755" s="210"/>
      <c r="G755" s="210"/>
      <c r="H755" s="210"/>
      <c r="I755" s="210"/>
      <c r="J755" s="210"/>
      <c r="K755" s="210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  <c r="AA755" s="209"/>
      <c r="AB755" s="209"/>
      <c r="AC755" s="209"/>
      <c r="AD755" s="209"/>
      <c r="AE755" s="209"/>
    </row>
    <row r="756" spans="1:31" ht="15.75" customHeight="1">
      <c r="A756" s="210"/>
      <c r="B756" s="210"/>
      <c r="C756" s="210"/>
      <c r="D756" s="210"/>
      <c r="E756" s="210"/>
      <c r="F756" s="210"/>
      <c r="G756" s="210"/>
      <c r="H756" s="210"/>
      <c r="I756" s="210"/>
      <c r="J756" s="210"/>
      <c r="K756" s="210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  <c r="AA756" s="209"/>
      <c r="AB756" s="209"/>
      <c r="AC756" s="209"/>
      <c r="AD756" s="209"/>
      <c r="AE756" s="209"/>
    </row>
    <row r="757" spans="1:31" ht="15.75" customHeight="1">
      <c r="A757" s="210"/>
      <c r="B757" s="210"/>
      <c r="C757" s="210"/>
      <c r="D757" s="210"/>
      <c r="E757" s="210"/>
      <c r="F757" s="210"/>
      <c r="G757" s="210"/>
      <c r="H757" s="210"/>
      <c r="I757" s="210"/>
      <c r="J757" s="210"/>
      <c r="K757" s="210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  <c r="AA757" s="209"/>
      <c r="AB757" s="209"/>
      <c r="AC757" s="209"/>
      <c r="AD757" s="209"/>
      <c r="AE757" s="209"/>
    </row>
    <row r="758" spans="1:31" ht="15.75" customHeight="1">
      <c r="A758" s="210"/>
      <c r="B758" s="210"/>
      <c r="C758" s="210"/>
      <c r="D758" s="210"/>
      <c r="E758" s="210"/>
      <c r="F758" s="210"/>
      <c r="G758" s="210"/>
      <c r="H758" s="210"/>
      <c r="I758" s="210"/>
      <c r="J758" s="210"/>
      <c r="K758" s="210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  <c r="AA758" s="209"/>
      <c r="AB758" s="209"/>
      <c r="AC758" s="209"/>
      <c r="AD758" s="209"/>
      <c r="AE758" s="209"/>
    </row>
    <row r="759" spans="1:31" ht="15.75" customHeight="1">
      <c r="A759" s="210"/>
      <c r="B759" s="210"/>
      <c r="C759" s="210"/>
      <c r="D759" s="210"/>
      <c r="E759" s="210"/>
      <c r="F759" s="210"/>
      <c r="G759" s="210"/>
      <c r="H759" s="210"/>
      <c r="I759" s="210"/>
      <c r="J759" s="210"/>
      <c r="K759" s="210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  <c r="AA759" s="209"/>
      <c r="AB759" s="209"/>
      <c r="AC759" s="209"/>
      <c r="AD759" s="209"/>
      <c r="AE759" s="209"/>
    </row>
    <row r="760" spans="1:31" ht="15.75" customHeight="1">
      <c r="A760" s="210"/>
      <c r="B760" s="210"/>
      <c r="C760" s="210"/>
      <c r="D760" s="210"/>
      <c r="E760" s="210"/>
      <c r="F760" s="210"/>
      <c r="G760" s="210"/>
      <c r="H760" s="210"/>
      <c r="I760" s="210"/>
      <c r="J760" s="210"/>
      <c r="K760" s="210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  <c r="AA760" s="209"/>
      <c r="AB760" s="209"/>
      <c r="AC760" s="209"/>
      <c r="AD760" s="209"/>
      <c r="AE760" s="209"/>
    </row>
    <row r="761" spans="1:31" ht="15.75" customHeight="1">
      <c r="A761" s="210"/>
      <c r="B761" s="210"/>
      <c r="C761" s="210"/>
      <c r="D761" s="210"/>
      <c r="E761" s="210"/>
      <c r="F761" s="210"/>
      <c r="G761" s="210"/>
      <c r="H761" s="210"/>
      <c r="I761" s="210"/>
      <c r="J761" s="210"/>
      <c r="K761" s="210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  <c r="AA761" s="209"/>
      <c r="AB761" s="209"/>
      <c r="AC761" s="209"/>
      <c r="AD761" s="209"/>
      <c r="AE761" s="209"/>
    </row>
    <row r="762" spans="1:31" ht="15.75" customHeight="1">
      <c r="A762" s="210"/>
      <c r="B762" s="210"/>
      <c r="C762" s="210"/>
      <c r="D762" s="210"/>
      <c r="E762" s="210"/>
      <c r="F762" s="210"/>
      <c r="G762" s="210"/>
      <c r="H762" s="210"/>
      <c r="I762" s="210"/>
      <c r="J762" s="210"/>
      <c r="K762" s="210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  <c r="AA762" s="209"/>
      <c r="AB762" s="209"/>
      <c r="AC762" s="209"/>
      <c r="AD762" s="209"/>
      <c r="AE762" s="209"/>
    </row>
    <row r="763" spans="1:31" ht="15.75" customHeight="1">
      <c r="A763" s="210"/>
      <c r="B763" s="210"/>
      <c r="C763" s="210"/>
      <c r="D763" s="210"/>
      <c r="E763" s="210"/>
      <c r="F763" s="210"/>
      <c r="G763" s="210"/>
      <c r="H763" s="210"/>
      <c r="I763" s="210"/>
      <c r="J763" s="210"/>
      <c r="K763" s="210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  <c r="AA763" s="209"/>
      <c r="AB763" s="209"/>
      <c r="AC763" s="209"/>
      <c r="AD763" s="209"/>
      <c r="AE763" s="209"/>
    </row>
    <row r="764" spans="1:31" ht="15.75" customHeight="1">
      <c r="A764" s="210"/>
      <c r="B764" s="210"/>
      <c r="C764" s="210"/>
      <c r="D764" s="210"/>
      <c r="E764" s="210"/>
      <c r="F764" s="210"/>
      <c r="G764" s="210"/>
      <c r="H764" s="210"/>
      <c r="I764" s="210"/>
      <c r="J764" s="210"/>
      <c r="K764" s="210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  <c r="AA764" s="209"/>
      <c r="AB764" s="209"/>
      <c r="AC764" s="209"/>
      <c r="AD764" s="209"/>
      <c r="AE764" s="209"/>
    </row>
    <row r="765" spans="1:31" ht="15.75" customHeight="1">
      <c r="A765" s="210"/>
      <c r="B765" s="210"/>
      <c r="C765" s="210"/>
      <c r="D765" s="210"/>
      <c r="E765" s="210"/>
      <c r="F765" s="210"/>
      <c r="G765" s="210"/>
      <c r="H765" s="210"/>
      <c r="I765" s="210"/>
      <c r="J765" s="210"/>
      <c r="K765" s="210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  <c r="AA765" s="209"/>
      <c r="AB765" s="209"/>
      <c r="AC765" s="209"/>
      <c r="AD765" s="209"/>
      <c r="AE765" s="209"/>
    </row>
    <row r="766" spans="1:31" ht="15.75" customHeight="1">
      <c r="A766" s="210"/>
      <c r="B766" s="210"/>
      <c r="C766" s="210"/>
      <c r="D766" s="210"/>
      <c r="E766" s="210"/>
      <c r="F766" s="210"/>
      <c r="G766" s="210"/>
      <c r="H766" s="210"/>
      <c r="I766" s="210"/>
      <c r="J766" s="210"/>
      <c r="K766" s="210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  <c r="AA766" s="209"/>
      <c r="AB766" s="209"/>
      <c r="AC766" s="209"/>
      <c r="AD766" s="209"/>
      <c r="AE766" s="209"/>
    </row>
    <row r="767" spans="1:31" ht="15.75" customHeight="1">
      <c r="A767" s="210"/>
      <c r="B767" s="210"/>
      <c r="C767" s="210"/>
      <c r="D767" s="210"/>
      <c r="E767" s="210"/>
      <c r="F767" s="210"/>
      <c r="G767" s="210"/>
      <c r="H767" s="210"/>
      <c r="I767" s="210"/>
      <c r="J767" s="210"/>
      <c r="K767" s="210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  <c r="AA767" s="209"/>
      <c r="AB767" s="209"/>
      <c r="AC767" s="209"/>
      <c r="AD767" s="209"/>
      <c r="AE767" s="209"/>
    </row>
    <row r="768" spans="1:31" ht="15.75" customHeight="1">
      <c r="A768" s="210"/>
      <c r="B768" s="210"/>
      <c r="C768" s="210"/>
      <c r="D768" s="210"/>
      <c r="E768" s="210"/>
      <c r="F768" s="210"/>
      <c r="G768" s="210"/>
      <c r="H768" s="210"/>
      <c r="I768" s="210"/>
      <c r="J768" s="210"/>
      <c r="K768" s="210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  <c r="AA768" s="209"/>
      <c r="AB768" s="209"/>
      <c r="AC768" s="209"/>
      <c r="AD768" s="209"/>
      <c r="AE768" s="209"/>
    </row>
    <row r="769" spans="1:31" ht="15.75" customHeight="1">
      <c r="A769" s="210"/>
      <c r="B769" s="210"/>
      <c r="C769" s="210"/>
      <c r="D769" s="210"/>
      <c r="E769" s="210"/>
      <c r="F769" s="210"/>
      <c r="G769" s="210"/>
      <c r="H769" s="210"/>
      <c r="I769" s="210"/>
      <c r="J769" s="210"/>
      <c r="K769" s="210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  <c r="AA769" s="209"/>
      <c r="AB769" s="209"/>
      <c r="AC769" s="209"/>
      <c r="AD769" s="209"/>
      <c r="AE769" s="209"/>
    </row>
    <row r="770" spans="1:31" ht="15.75" customHeight="1">
      <c r="A770" s="210"/>
      <c r="B770" s="210"/>
      <c r="C770" s="210"/>
      <c r="D770" s="210"/>
      <c r="E770" s="210"/>
      <c r="F770" s="210"/>
      <c r="G770" s="210"/>
      <c r="H770" s="210"/>
      <c r="I770" s="210"/>
      <c r="J770" s="210"/>
      <c r="K770" s="210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  <c r="AA770" s="209"/>
      <c r="AB770" s="209"/>
      <c r="AC770" s="209"/>
      <c r="AD770" s="209"/>
      <c r="AE770" s="209"/>
    </row>
    <row r="771" spans="1:31" ht="15.75" customHeight="1">
      <c r="A771" s="210"/>
      <c r="B771" s="210"/>
      <c r="C771" s="210"/>
      <c r="D771" s="210"/>
      <c r="E771" s="210"/>
      <c r="F771" s="210"/>
      <c r="G771" s="210"/>
      <c r="H771" s="210"/>
      <c r="I771" s="210"/>
      <c r="J771" s="210"/>
      <c r="K771" s="210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  <c r="AA771" s="209"/>
      <c r="AB771" s="209"/>
      <c r="AC771" s="209"/>
      <c r="AD771" s="209"/>
      <c r="AE771" s="209"/>
    </row>
    <row r="772" spans="1:31" ht="15.75" customHeight="1">
      <c r="A772" s="210"/>
      <c r="B772" s="210"/>
      <c r="C772" s="210"/>
      <c r="D772" s="210"/>
      <c r="E772" s="210"/>
      <c r="F772" s="210"/>
      <c r="G772" s="210"/>
      <c r="H772" s="210"/>
      <c r="I772" s="210"/>
      <c r="J772" s="210"/>
      <c r="K772" s="210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  <c r="AA772" s="209"/>
      <c r="AB772" s="209"/>
      <c r="AC772" s="209"/>
      <c r="AD772" s="209"/>
      <c r="AE772" s="209"/>
    </row>
    <row r="773" spans="1:31" ht="15.75" customHeight="1">
      <c r="A773" s="210"/>
      <c r="B773" s="210"/>
      <c r="C773" s="210"/>
      <c r="D773" s="210"/>
      <c r="E773" s="210"/>
      <c r="F773" s="210"/>
      <c r="G773" s="210"/>
      <c r="H773" s="210"/>
      <c r="I773" s="210"/>
      <c r="J773" s="210"/>
      <c r="K773" s="210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  <c r="AA773" s="209"/>
      <c r="AB773" s="209"/>
      <c r="AC773" s="209"/>
      <c r="AD773" s="209"/>
      <c r="AE773" s="209"/>
    </row>
    <row r="774" spans="1:31" ht="15.75" customHeight="1">
      <c r="A774" s="210"/>
      <c r="B774" s="210"/>
      <c r="C774" s="210"/>
      <c r="D774" s="210"/>
      <c r="E774" s="210"/>
      <c r="F774" s="210"/>
      <c r="G774" s="210"/>
      <c r="H774" s="210"/>
      <c r="I774" s="210"/>
      <c r="J774" s="210"/>
      <c r="K774" s="210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  <c r="AA774" s="209"/>
      <c r="AB774" s="209"/>
      <c r="AC774" s="209"/>
      <c r="AD774" s="209"/>
      <c r="AE774" s="209"/>
    </row>
    <row r="775" spans="1:31" ht="15.75" customHeight="1">
      <c r="A775" s="210"/>
      <c r="B775" s="210"/>
      <c r="C775" s="210"/>
      <c r="D775" s="210"/>
      <c r="E775" s="210"/>
      <c r="F775" s="210"/>
      <c r="G775" s="210"/>
      <c r="H775" s="210"/>
      <c r="I775" s="210"/>
      <c r="J775" s="210"/>
      <c r="K775" s="210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  <c r="AA775" s="209"/>
      <c r="AB775" s="209"/>
      <c r="AC775" s="209"/>
      <c r="AD775" s="209"/>
      <c r="AE775" s="209"/>
    </row>
    <row r="776" spans="1:31" ht="15.75" customHeight="1">
      <c r="A776" s="210"/>
      <c r="B776" s="210"/>
      <c r="C776" s="210"/>
      <c r="D776" s="210"/>
      <c r="E776" s="210"/>
      <c r="F776" s="210"/>
      <c r="G776" s="210"/>
      <c r="H776" s="210"/>
      <c r="I776" s="210"/>
      <c r="J776" s="210"/>
      <c r="K776" s="210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  <c r="AA776" s="209"/>
      <c r="AB776" s="209"/>
      <c r="AC776" s="209"/>
      <c r="AD776" s="209"/>
      <c r="AE776" s="209"/>
    </row>
    <row r="777" spans="1:31" ht="15.75" customHeight="1">
      <c r="A777" s="210"/>
      <c r="B777" s="210"/>
      <c r="C777" s="210"/>
      <c r="D777" s="210"/>
      <c r="E777" s="210"/>
      <c r="F777" s="210"/>
      <c r="G777" s="210"/>
      <c r="H777" s="210"/>
      <c r="I777" s="210"/>
      <c r="J777" s="210"/>
      <c r="K777" s="210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  <c r="AA777" s="209"/>
      <c r="AB777" s="209"/>
      <c r="AC777" s="209"/>
      <c r="AD777" s="209"/>
      <c r="AE777" s="209"/>
    </row>
    <row r="778" spans="1:31" ht="15.75" customHeight="1">
      <c r="A778" s="210"/>
      <c r="B778" s="210"/>
      <c r="C778" s="210"/>
      <c r="D778" s="210"/>
      <c r="E778" s="210"/>
      <c r="F778" s="210"/>
      <c r="G778" s="210"/>
      <c r="H778" s="210"/>
      <c r="I778" s="210"/>
      <c r="J778" s="210"/>
      <c r="K778" s="210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  <c r="AA778" s="209"/>
      <c r="AB778" s="209"/>
      <c r="AC778" s="209"/>
      <c r="AD778" s="209"/>
      <c r="AE778" s="209"/>
    </row>
    <row r="779" spans="1:31" ht="15.75" customHeight="1">
      <c r="A779" s="210"/>
      <c r="B779" s="210"/>
      <c r="C779" s="210"/>
      <c r="D779" s="210"/>
      <c r="E779" s="210"/>
      <c r="F779" s="210"/>
      <c r="G779" s="210"/>
      <c r="H779" s="210"/>
      <c r="I779" s="210"/>
      <c r="J779" s="210"/>
      <c r="K779" s="210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  <c r="AA779" s="209"/>
      <c r="AB779" s="209"/>
      <c r="AC779" s="209"/>
      <c r="AD779" s="209"/>
      <c r="AE779" s="209"/>
    </row>
    <row r="780" spans="1:31" ht="15.75" customHeight="1">
      <c r="A780" s="210"/>
      <c r="B780" s="210"/>
      <c r="C780" s="210"/>
      <c r="D780" s="210"/>
      <c r="E780" s="210"/>
      <c r="F780" s="210"/>
      <c r="G780" s="210"/>
      <c r="H780" s="210"/>
      <c r="I780" s="210"/>
      <c r="J780" s="210"/>
      <c r="K780" s="210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  <c r="AA780" s="209"/>
      <c r="AB780" s="209"/>
      <c r="AC780" s="209"/>
      <c r="AD780" s="209"/>
      <c r="AE780" s="209"/>
    </row>
    <row r="781" spans="1:31" ht="15.75" customHeight="1">
      <c r="A781" s="210"/>
      <c r="B781" s="210"/>
      <c r="C781" s="210"/>
      <c r="D781" s="210"/>
      <c r="E781" s="210"/>
      <c r="F781" s="210"/>
      <c r="G781" s="210"/>
      <c r="H781" s="210"/>
      <c r="I781" s="210"/>
      <c r="J781" s="210"/>
      <c r="K781" s="210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  <c r="AA781" s="209"/>
      <c r="AB781" s="209"/>
      <c r="AC781" s="209"/>
      <c r="AD781" s="209"/>
      <c r="AE781" s="209"/>
    </row>
    <row r="782" spans="1:31" ht="15.75" customHeight="1">
      <c r="A782" s="210"/>
      <c r="B782" s="210"/>
      <c r="C782" s="210"/>
      <c r="D782" s="210"/>
      <c r="E782" s="210"/>
      <c r="F782" s="210"/>
      <c r="G782" s="210"/>
      <c r="H782" s="210"/>
      <c r="I782" s="210"/>
      <c r="J782" s="210"/>
      <c r="K782" s="210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  <c r="AA782" s="209"/>
      <c r="AB782" s="209"/>
      <c r="AC782" s="209"/>
      <c r="AD782" s="209"/>
      <c r="AE782" s="209"/>
    </row>
    <row r="783" spans="1:31" ht="15.75" customHeight="1">
      <c r="A783" s="210"/>
      <c r="B783" s="210"/>
      <c r="C783" s="210"/>
      <c r="D783" s="210"/>
      <c r="E783" s="210"/>
      <c r="F783" s="210"/>
      <c r="G783" s="210"/>
      <c r="H783" s="210"/>
      <c r="I783" s="210"/>
      <c r="J783" s="210"/>
      <c r="K783" s="210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  <c r="AA783" s="209"/>
      <c r="AB783" s="209"/>
      <c r="AC783" s="209"/>
      <c r="AD783" s="209"/>
      <c r="AE783" s="209"/>
    </row>
    <row r="784" spans="1:31" ht="15.75" customHeight="1">
      <c r="A784" s="210"/>
      <c r="B784" s="210"/>
      <c r="C784" s="210"/>
      <c r="D784" s="210"/>
      <c r="E784" s="210"/>
      <c r="F784" s="210"/>
      <c r="G784" s="210"/>
      <c r="H784" s="210"/>
      <c r="I784" s="210"/>
      <c r="J784" s="210"/>
      <c r="K784" s="210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  <c r="AA784" s="209"/>
      <c r="AB784" s="209"/>
      <c r="AC784" s="209"/>
      <c r="AD784" s="209"/>
      <c r="AE784" s="209"/>
    </row>
    <row r="785" spans="1:31" ht="15.75" customHeight="1">
      <c r="A785" s="210"/>
      <c r="B785" s="210"/>
      <c r="C785" s="210"/>
      <c r="D785" s="210"/>
      <c r="E785" s="210"/>
      <c r="F785" s="210"/>
      <c r="G785" s="210"/>
      <c r="H785" s="210"/>
      <c r="I785" s="210"/>
      <c r="J785" s="210"/>
      <c r="K785" s="210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  <c r="AA785" s="209"/>
      <c r="AB785" s="209"/>
      <c r="AC785" s="209"/>
      <c r="AD785" s="209"/>
      <c r="AE785" s="209"/>
    </row>
    <row r="786" spans="1:31" ht="15.75" customHeight="1">
      <c r="A786" s="210"/>
      <c r="B786" s="210"/>
      <c r="C786" s="210"/>
      <c r="D786" s="210"/>
      <c r="E786" s="210"/>
      <c r="F786" s="210"/>
      <c r="G786" s="210"/>
      <c r="H786" s="210"/>
      <c r="I786" s="210"/>
      <c r="J786" s="210"/>
      <c r="K786" s="210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  <c r="AA786" s="209"/>
      <c r="AB786" s="209"/>
      <c r="AC786" s="209"/>
      <c r="AD786" s="209"/>
      <c r="AE786" s="209"/>
    </row>
    <row r="787" spans="1:31" ht="15.75" customHeight="1">
      <c r="A787" s="210"/>
      <c r="B787" s="210"/>
      <c r="C787" s="210"/>
      <c r="D787" s="210"/>
      <c r="E787" s="210"/>
      <c r="F787" s="210"/>
      <c r="G787" s="210"/>
      <c r="H787" s="210"/>
      <c r="I787" s="210"/>
      <c r="J787" s="210"/>
      <c r="K787" s="210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  <c r="AA787" s="209"/>
      <c r="AB787" s="209"/>
      <c r="AC787" s="209"/>
      <c r="AD787" s="209"/>
      <c r="AE787" s="209"/>
    </row>
    <row r="788" spans="1:31" ht="15.75" customHeight="1">
      <c r="A788" s="210"/>
      <c r="B788" s="210"/>
      <c r="C788" s="210"/>
      <c r="D788" s="210"/>
      <c r="E788" s="210"/>
      <c r="F788" s="210"/>
      <c r="G788" s="210"/>
      <c r="H788" s="210"/>
      <c r="I788" s="210"/>
      <c r="J788" s="210"/>
      <c r="K788" s="210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  <c r="AA788" s="209"/>
      <c r="AB788" s="209"/>
      <c r="AC788" s="209"/>
      <c r="AD788" s="209"/>
      <c r="AE788" s="209"/>
    </row>
    <row r="789" spans="1:31" ht="15.75" customHeight="1">
      <c r="A789" s="210"/>
      <c r="B789" s="210"/>
      <c r="C789" s="210"/>
      <c r="D789" s="210"/>
      <c r="E789" s="210"/>
      <c r="F789" s="210"/>
      <c r="G789" s="210"/>
      <c r="H789" s="210"/>
      <c r="I789" s="210"/>
      <c r="J789" s="210"/>
      <c r="K789" s="210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  <c r="AA789" s="209"/>
      <c r="AB789" s="209"/>
      <c r="AC789" s="209"/>
      <c r="AD789" s="209"/>
      <c r="AE789" s="209"/>
    </row>
    <row r="790" spans="1:31" ht="15.75" customHeight="1">
      <c r="A790" s="210"/>
      <c r="B790" s="210"/>
      <c r="C790" s="210"/>
      <c r="D790" s="210"/>
      <c r="E790" s="210"/>
      <c r="F790" s="210"/>
      <c r="G790" s="210"/>
      <c r="H790" s="210"/>
      <c r="I790" s="210"/>
      <c r="J790" s="210"/>
      <c r="K790" s="210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  <c r="AA790" s="209"/>
      <c r="AB790" s="209"/>
      <c r="AC790" s="209"/>
      <c r="AD790" s="209"/>
      <c r="AE790" s="209"/>
    </row>
    <row r="791" spans="1:31" ht="15.75" customHeight="1">
      <c r="A791" s="210"/>
      <c r="B791" s="210"/>
      <c r="C791" s="210"/>
      <c r="D791" s="210"/>
      <c r="E791" s="210"/>
      <c r="F791" s="210"/>
      <c r="G791" s="210"/>
      <c r="H791" s="210"/>
      <c r="I791" s="210"/>
      <c r="J791" s="210"/>
      <c r="K791" s="210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  <c r="AA791" s="209"/>
      <c r="AB791" s="209"/>
      <c r="AC791" s="209"/>
      <c r="AD791" s="209"/>
      <c r="AE791" s="209"/>
    </row>
    <row r="792" spans="1:31" ht="15.75" customHeight="1">
      <c r="A792" s="210"/>
      <c r="B792" s="210"/>
      <c r="C792" s="210"/>
      <c r="D792" s="210"/>
      <c r="E792" s="210"/>
      <c r="F792" s="210"/>
      <c r="G792" s="210"/>
      <c r="H792" s="210"/>
      <c r="I792" s="210"/>
      <c r="J792" s="210"/>
      <c r="K792" s="210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  <c r="AA792" s="209"/>
      <c r="AB792" s="209"/>
      <c r="AC792" s="209"/>
      <c r="AD792" s="209"/>
      <c r="AE792" s="209"/>
    </row>
    <row r="793" spans="1:31" ht="15.75" customHeight="1">
      <c r="A793" s="210"/>
      <c r="B793" s="210"/>
      <c r="C793" s="210"/>
      <c r="D793" s="210"/>
      <c r="E793" s="210"/>
      <c r="F793" s="210"/>
      <c r="G793" s="210"/>
      <c r="H793" s="210"/>
      <c r="I793" s="210"/>
      <c r="J793" s="210"/>
      <c r="K793" s="210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  <c r="AA793" s="209"/>
      <c r="AB793" s="209"/>
      <c r="AC793" s="209"/>
      <c r="AD793" s="209"/>
      <c r="AE793" s="209"/>
    </row>
    <row r="794" spans="1:31" ht="15.75" customHeight="1">
      <c r="A794" s="210"/>
      <c r="B794" s="210"/>
      <c r="C794" s="210"/>
      <c r="D794" s="210"/>
      <c r="E794" s="210"/>
      <c r="F794" s="210"/>
      <c r="G794" s="210"/>
      <c r="H794" s="210"/>
      <c r="I794" s="210"/>
      <c r="J794" s="210"/>
      <c r="K794" s="210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  <c r="AA794" s="209"/>
      <c r="AB794" s="209"/>
      <c r="AC794" s="209"/>
      <c r="AD794" s="209"/>
      <c r="AE794" s="209"/>
    </row>
    <row r="795" spans="1:31" ht="15.75" customHeight="1">
      <c r="A795" s="210"/>
      <c r="B795" s="210"/>
      <c r="C795" s="210"/>
      <c r="D795" s="210"/>
      <c r="E795" s="210"/>
      <c r="F795" s="210"/>
      <c r="G795" s="210"/>
      <c r="H795" s="210"/>
      <c r="I795" s="210"/>
      <c r="J795" s="210"/>
      <c r="K795" s="210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  <c r="AA795" s="209"/>
      <c r="AB795" s="209"/>
      <c r="AC795" s="209"/>
      <c r="AD795" s="209"/>
      <c r="AE795" s="209"/>
    </row>
    <row r="796" spans="1:31" ht="15.75" customHeight="1">
      <c r="A796" s="210"/>
      <c r="B796" s="210"/>
      <c r="C796" s="210"/>
      <c r="D796" s="210"/>
      <c r="E796" s="210"/>
      <c r="F796" s="210"/>
      <c r="G796" s="210"/>
      <c r="H796" s="210"/>
      <c r="I796" s="210"/>
      <c r="J796" s="210"/>
      <c r="K796" s="210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  <c r="AA796" s="209"/>
      <c r="AB796" s="209"/>
      <c r="AC796" s="209"/>
      <c r="AD796" s="209"/>
      <c r="AE796" s="209"/>
    </row>
    <row r="797" spans="1:31" ht="15.75" customHeight="1">
      <c r="A797" s="210"/>
      <c r="B797" s="210"/>
      <c r="C797" s="210"/>
      <c r="D797" s="210"/>
      <c r="E797" s="210"/>
      <c r="F797" s="210"/>
      <c r="G797" s="210"/>
      <c r="H797" s="210"/>
      <c r="I797" s="210"/>
      <c r="J797" s="210"/>
      <c r="K797" s="210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  <c r="AA797" s="209"/>
      <c r="AB797" s="209"/>
      <c r="AC797" s="209"/>
      <c r="AD797" s="209"/>
      <c r="AE797" s="209"/>
    </row>
    <row r="798" spans="1:31" ht="15.75" customHeight="1">
      <c r="A798" s="210"/>
      <c r="B798" s="210"/>
      <c r="C798" s="210"/>
      <c r="D798" s="210"/>
      <c r="E798" s="210"/>
      <c r="F798" s="210"/>
      <c r="G798" s="210"/>
      <c r="H798" s="210"/>
      <c r="I798" s="210"/>
      <c r="J798" s="210"/>
      <c r="K798" s="210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  <c r="AA798" s="209"/>
      <c r="AB798" s="209"/>
      <c r="AC798" s="209"/>
      <c r="AD798" s="209"/>
      <c r="AE798" s="209"/>
    </row>
    <row r="799" spans="1:31" ht="15.75" customHeight="1">
      <c r="A799" s="210"/>
      <c r="B799" s="210"/>
      <c r="C799" s="210"/>
      <c r="D799" s="210"/>
      <c r="E799" s="210"/>
      <c r="F799" s="210"/>
      <c r="G799" s="210"/>
      <c r="H799" s="210"/>
      <c r="I799" s="210"/>
      <c r="J799" s="210"/>
      <c r="K799" s="210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  <c r="AA799" s="209"/>
      <c r="AB799" s="209"/>
      <c r="AC799" s="209"/>
      <c r="AD799" s="209"/>
      <c r="AE799" s="209"/>
    </row>
    <row r="800" spans="1:31" ht="15.75" customHeight="1">
      <c r="A800" s="210"/>
      <c r="B800" s="210"/>
      <c r="C800" s="210"/>
      <c r="D800" s="210"/>
      <c r="E800" s="210"/>
      <c r="F800" s="210"/>
      <c r="G800" s="210"/>
      <c r="H800" s="210"/>
      <c r="I800" s="210"/>
      <c r="J800" s="210"/>
      <c r="K800" s="210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  <c r="AA800" s="209"/>
      <c r="AB800" s="209"/>
      <c r="AC800" s="209"/>
      <c r="AD800" s="209"/>
      <c r="AE800" s="209"/>
    </row>
    <row r="801" spans="1:31" ht="15.75" customHeight="1">
      <c r="A801" s="210"/>
      <c r="B801" s="210"/>
      <c r="C801" s="210"/>
      <c r="D801" s="210"/>
      <c r="E801" s="210"/>
      <c r="F801" s="210"/>
      <c r="G801" s="210"/>
      <c r="H801" s="210"/>
      <c r="I801" s="210"/>
      <c r="J801" s="210"/>
      <c r="K801" s="210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  <c r="AA801" s="209"/>
      <c r="AB801" s="209"/>
      <c r="AC801" s="209"/>
      <c r="AD801" s="209"/>
      <c r="AE801" s="209"/>
    </row>
    <row r="802" spans="1:31" ht="15.75" customHeight="1">
      <c r="A802" s="210"/>
      <c r="B802" s="210"/>
      <c r="C802" s="210"/>
      <c r="D802" s="210"/>
      <c r="E802" s="210"/>
      <c r="F802" s="210"/>
      <c r="G802" s="210"/>
      <c r="H802" s="210"/>
      <c r="I802" s="210"/>
      <c r="J802" s="210"/>
      <c r="K802" s="210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  <c r="AA802" s="209"/>
      <c r="AB802" s="209"/>
      <c r="AC802" s="209"/>
      <c r="AD802" s="209"/>
      <c r="AE802" s="209"/>
    </row>
    <row r="803" spans="1:31" ht="15.75" customHeight="1">
      <c r="A803" s="210"/>
      <c r="B803" s="210"/>
      <c r="C803" s="210"/>
      <c r="D803" s="210"/>
      <c r="E803" s="210"/>
      <c r="F803" s="210"/>
      <c r="G803" s="210"/>
      <c r="H803" s="210"/>
      <c r="I803" s="210"/>
      <c r="J803" s="210"/>
      <c r="K803" s="210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  <c r="AA803" s="209"/>
      <c r="AB803" s="209"/>
      <c r="AC803" s="209"/>
      <c r="AD803" s="209"/>
      <c r="AE803" s="209"/>
    </row>
    <row r="804" spans="1:31" ht="15.75" customHeight="1">
      <c r="A804" s="210"/>
      <c r="B804" s="210"/>
      <c r="C804" s="210"/>
      <c r="D804" s="210"/>
      <c r="E804" s="210"/>
      <c r="F804" s="210"/>
      <c r="G804" s="210"/>
      <c r="H804" s="210"/>
      <c r="I804" s="210"/>
      <c r="J804" s="210"/>
      <c r="K804" s="210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  <c r="AA804" s="209"/>
      <c r="AB804" s="209"/>
      <c r="AC804" s="209"/>
      <c r="AD804" s="209"/>
      <c r="AE804" s="209"/>
    </row>
    <row r="805" spans="1:31" ht="15.75" customHeight="1">
      <c r="A805" s="210"/>
      <c r="B805" s="210"/>
      <c r="C805" s="210"/>
      <c r="D805" s="210"/>
      <c r="E805" s="210"/>
      <c r="F805" s="210"/>
      <c r="G805" s="210"/>
      <c r="H805" s="210"/>
      <c r="I805" s="210"/>
      <c r="J805" s="210"/>
      <c r="K805" s="210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  <c r="AA805" s="209"/>
      <c r="AB805" s="209"/>
      <c r="AC805" s="209"/>
      <c r="AD805" s="209"/>
      <c r="AE805" s="209"/>
    </row>
    <row r="806" spans="1:31" ht="15.75" customHeight="1">
      <c r="A806" s="210"/>
      <c r="B806" s="210"/>
      <c r="C806" s="210"/>
      <c r="D806" s="210"/>
      <c r="E806" s="210"/>
      <c r="F806" s="210"/>
      <c r="G806" s="210"/>
      <c r="H806" s="210"/>
      <c r="I806" s="210"/>
      <c r="J806" s="210"/>
      <c r="K806" s="210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  <c r="AA806" s="209"/>
      <c r="AB806" s="209"/>
      <c r="AC806" s="209"/>
      <c r="AD806" s="209"/>
      <c r="AE806" s="209"/>
    </row>
    <row r="807" spans="1:31" ht="15.75" customHeight="1">
      <c r="A807" s="210"/>
      <c r="B807" s="210"/>
      <c r="C807" s="210"/>
      <c r="D807" s="210"/>
      <c r="E807" s="210"/>
      <c r="F807" s="210"/>
      <c r="G807" s="210"/>
      <c r="H807" s="210"/>
      <c r="I807" s="210"/>
      <c r="J807" s="210"/>
      <c r="K807" s="210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  <c r="AA807" s="209"/>
      <c r="AB807" s="209"/>
      <c r="AC807" s="209"/>
      <c r="AD807" s="209"/>
      <c r="AE807" s="209"/>
    </row>
    <row r="808" spans="1:31" ht="15.75" customHeight="1">
      <c r="A808" s="210"/>
      <c r="B808" s="210"/>
      <c r="C808" s="210"/>
      <c r="D808" s="210"/>
      <c r="E808" s="210"/>
      <c r="F808" s="210"/>
      <c r="G808" s="210"/>
      <c r="H808" s="210"/>
      <c r="I808" s="210"/>
      <c r="J808" s="210"/>
      <c r="K808" s="210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  <c r="AA808" s="209"/>
      <c r="AB808" s="209"/>
      <c r="AC808" s="209"/>
      <c r="AD808" s="209"/>
      <c r="AE808" s="209"/>
    </row>
    <row r="809" spans="1:31" ht="15.75" customHeight="1">
      <c r="A809" s="210"/>
      <c r="B809" s="210"/>
      <c r="C809" s="210"/>
      <c r="D809" s="210"/>
      <c r="E809" s="210"/>
      <c r="F809" s="210"/>
      <c r="G809" s="210"/>
      <c r="H809" s="210"/>
      <c r="I809" s="210"/>
      <c r="J809" s="210"/>
      <c r="K809" s="210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  <c r="AA809" s="209"/>
      <c r="AB809" s="209"/>
      <c r="AC809" s="209"/>
      <c r="AD809" s="209"/>
      <c r="AE809" s="209"/>
    </row>
    <row r="810" spans="1:31" ht="15.75" customHeight="1">
      <c r="A810" s="210"/>
      <c r="B810" s="210"/>
      <c r="C810" s="210"/>
      <c r="D810" s="210"/>
      <c r="E810" s="210"/>
      <c r="F810" s="210"/>
      <c r="G810" s="210"/>
      <c r="H810" s="210"/>
      <c r="I810" s="210"/>
      <c r="J810" s="210"/>
      <c r="K810" s="210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  <c r="AA810" s="209"/>
      <c r="AB810" s="209"/>
      <c r="AC810" s="209"/>
      <c r="AD810" s="209"/>
      <c r="AE810" s="209"/>
    </row>
    <row r="811" spans="1:31" ht="15.75" customHeight="1">
      <c r="A811" s="210"/>
      <c r="B811" s="210"/>
      <c r="C811" s="210"/>
      <c r="D811" s="210"/>
      <c r="E811" s="210"/>
      <c r="F811" s="210"/>
      <c r="G811" s="210"/>
      <c r="H811" s="210"/>
      <c r="I811" s="210"/>
      <c r="J811" s="210"/>
      <c r="K811" s="210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  <c r="AA811" s="209"/>
      <c r="AB811" s="209"/>
      <c r="AC811" s="209"/>
      <c r="AD811" s="209"/>
      <c r="AE811" s="209"/>
    </row>
    <row r="812" spans="1:31" ht="15.75" customHeight="1">
      <c r="A812" s="210"/>
      <c r="B812" s="210"/>
      <c r="C812" s="210"/>
      <c r="D812" s="210"/>
      <c r="E812" s="210"/>
      <c r="F812" s="210"/>
      <c r="G812" s="210"/>
      <c r="H812" s="210"/>
      <c r="I812" s="210"/>
      <c r="J812" s="210"/>
      <c r="K812" s="210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  <c r="AA812" s="209"/>
      <c r="AB812" s="209"/>
      <c r="AC812" s="209"/>
      <c r="AD812" s="209"/>
      <c r="AE812" s="209"/>
    </row>
    <row r="813" spans="1:31" ht="15.75" customHeight="1">
      <c r="A813" s="210"/>
      <c r="B813" s="210"/>
      <c r="C813" s="210"/>
      <c r="D813" s="210"/>
      <c r="E813" s="210"/>
      <c r="F813" s="210"/>
      <c r="G813" s="210"/>
      <c r="H813" s="210"/>
      <c r="I813" s="210"/>
      <c r="J813" s="210"/>
      <c r="K813" s="210"/>
      <c r="L813" s="209"/>
      <c r="M813" s="209"/>
      <c r="N813" s="209"/>
      <c r="O813" s="209"/>
      <c r="P813" s="209"/>
      <c r="Q813" s="209"/>
      <c r="R813" s="209"/>
      <c r="S813" s="209"/>
      <c r="T813" s="209"/>
      <c r="U813" s="209"/>
      <c r="V813" s="209"/>
      <c r="W813" s="209"/>
      <c r="X813" s="209"/>
      <c r="Y813" s="209"/>
      <c r="Z813" s="209"/>
      <c r="AA813" s="209"/>
      <c r="AB813" s="209"/>
      <c r="AC813" s="209"/>
      <c r="AD813" s="209"/>
      <c r="AE813" s="209"/>
    </row>
    <row r="814" spans="1:31" ht="15.75" customHeight="1">
      <c r="A814" s="210"/>
      <c r="B814" s="210"/>
      <c r="C814" s="210"/>
      <c r="D814" s="210"/>
      <c r="E814" s="210"/>
      <c r="F814" s="210"/>
      <c r="G814" s="210"/>
      <c r="H814" s="210"/>
      <c r="I814" s="210"/>
      <c r="J814" s="210"/>
      <c r="K814" s="210"/>
      <c r="L814" s="209"/>
      <c r="M814" s="209"/>
      <c r="N814" s="209"/>
      <c r="O814" s="209"/>
      <c r="P814" s="209"/>
      <c r="Q814" s="209"/>
      <c r="R814" s="209"/>
      <c r="S814" s="209"/>
      <c r="T814" s="209"/>
      <c r="U814" s="209"/>
      <c r="V814" s="209"/>
      <c r="W814" s="209"/>
      <c r="X814" s="209"/>
      <c r="Y814" s="209"/>
      <c r="Z814" s="209"/>
      <c r="AA814" s="209"/>
      <c r="AB814" s="209"/>
      <c r="AC814" s="209"/>
      <c r="AD814" s="209"/>
      <c r="AE814" s="209"/>
    </row>
    <row r="815" spans="1:31" ht="15.75" customHeight="1">
      <c r="A815" s="210"/>
      <c r="B815" s="210"/>
      <c r="C815" s="210"/>
      <c r="D815" s="210"/>
      <c r="E815" s="210"/>
      <c r="F815" s="210"/>
      <c r="G815" s="210"/>
      <c r="H815" s="210"/>
      <c r="I815" s="210"/>
      <c r="J815" s="210"/>
      <c r="K815" s="210"/>
      <c r="L815" s="209"/>
      <c r="M815" s="209"/>
      <c r="N815" s="209"/>
      <c r="O815" s="209"/>
      <c r="P815" s="209"/>
      <c r="Q815" s="209"/>
      <c r="R815" s="209"/>
      <c r="S815" s="209"/>
      <c r="T815" s="209"/>
      <c r="U815" s="209"/>
      <c r="V815" s="209"/>
      <c r="W815" s="209"/>
      <c r="X815" s="209"/>
      <c r="Y815" s="209"/>
      <c r="Z815" s="209"/>
      <c r="AA815" s="209"/>
      <c r="AB815" s="209"/>
      <c r="AC815" s="209"/>
      <c r="AD815" s="209"/>
      <c r="AE815" s="209"/>
    </row>
    <row r="816" spans="1:31" ht="15.75" customHeight="1">
      <c r="A816" s="210"/>
      <c r="B816" s="210"/>
      <c r="C816" s="210"/>
      <c r="D816" s="210"/>
      <c r="E816" s="210"/>
      <c r="F816" s="210"/>
      <c r="G816" s="210"/>
      <c r="H816" s="210"/>
      <c r="I816" s="210"/>
      <c r="J816" s="210"/>
      <c r="K816" s="210"/>
      <c r="L816" s="209"/>
      <c r="M816" s="209"/>
      <c r="N816" s="209"/>
      <c r="O816" s="209"/>
      <c r="P816" s="209"/>
      <c r="Q816" s="209"/>
      <c r="R816" s="209"/>
      <c r="S816" s="209"/>
      <c r="T816" s="209"/>
      <c r="U816" s="209"/>
      <c r="V816" s="209"/>
      <c r="W816" s="209"/>
      <c r="X816" s="209"/>
      <c r="Y816" s="209"/>
      <c r="Z816" s="209"/>
      <c r="AA816" s="209"/>
      <c r="AB816" s="209"/>
      <c r="AC816" s="209"/>
      <c r="AD816" s="209"/>
      <c r="AE816" s="209"/>
    </row>
    <row r="817" spans="1:31" ht="15.75" customHeight="1">
      <c r="A817" s="210"/>
      <c r="B817" s="210"/>
      <c r="C817" s="210"/>
      <c r="D817" s="210"/>
      <c r="E817" s="210"/>
      <c r="F817" s="210"/>
      <c r="G817" s="210"/>
      <c r="H817" s="210"/>
      <c r="I817" s="210"/>
      <c r="J817" s="210"/>
      <c r="K817" s="210"/>
      <c r="L817" s="209"/>
      <c r="M817" s="209"/>
      <c r="N817" s="209"/>
      <c r="O817" s="209"/>
      <c r="P817" s="209"/>
      <c r="Q817" s="209"/>
      <c r="R817" s="209"/>
      <c r="S817" s="209"/>
      <c r="T817" s="209"/>
      <c r="U817" s="209"/>
      <c r="V817" s="209"/>
      <c r="W817" s="209"/>
      <c r="X817" s="209"/>
      <c r="Y817" s="209"/>
      <c r="Z817" s="209"/>
      <c r="AA817" s="209"/>
      <c r="AB817" s="209"/>
      <c r="AC817" s="209"/>
      <c r="AD817" s="209"/>
      <c r="AE817" s="209"/>
    </row>
    <row r="818" spans="1:31" ht="15.75" customHeight="1">
      <c r="A818" s="210"/>
      <c r="B818" s="210"/>
      <c r="C818" s="210"/>
      <c r="D818" s="210"/>
      <c r="E818" s="210"/>
      <c r="F818" s="210"/>
      <c r="G818" s="210"/>
      <c r="H818" s="210"/>
      <c r="I818" s="210"/>
      <c r="J818" s="210"/>
      <c r="K818" s="210"/>
      <c r="L818" s="209"/>
      <c r="M818" s="209"/>
      <c r="N818" s="209"/>
      <c r="O818" s="209"/>
      <c r="P818" s="209"/>
      <c r="Q818" s="209"/>
      <c r="R818" s="209"/>
      <c r="S818" s="209"/>
      <c r="T818" s="209"/>
      <c r="U818" s="209"/>
      <c r="V818" s="209"/>
      <c r="W818" s="209"/>
      <c r="X818" s="209"/>
      <c r="Y818" s="209"/>
      <c r="Z818" s="209"/>
      <c r="AA818" s="209"/>
      <c r="AB818" s="209"/>
      <c r="AC818" s="209"/>
      <c r="AD818" s="209"/>
      <c r="AE818" s="209"/>
    </row>
    <row r="819" spans="1:31" ht="15.75" customHeight="1">
      <c r="A819" s="210"/>
      <c r="B819" s="210"/>
      <c r="C819" s="210"/>
      <c r="D819" s="210"/>
      <c r="E819" s="210"/>
      <c r="F819" s="210"/>
      <c r="G819" s="210"/>
      <c r="H819" s="210"/>
      <c r="I819" s="210"/>
      <c r="J819" s="210"/>
      <c r="K819" s="210"/>
      <c r="L819" s="209"/>
      <c r="M819" s="209"/>
      <c r="N819" s="209"/>
      <c r="O819" s="209"/>
      <c r="P819" s="209"/>
      <c r="Q819" s="209"/>
      <c r="R819" s="209"/>
      <c r="S819" s="209"/>
      <c r="T819" s="209"/>
      <c r="U819" s="209"/>
      <c r="V819" s="209"/>
      <c r="W819" s="209"/>
      <c r="X819" s="209"/>
      <c r="Y819" s="209"/>
      <c r="Z819" s="209"/>
      <c r="AA819" s="209"/>
      <c r="AB819" s="209"/>
      <c r="AC819" s="209"/>
      <c r="AD819" s="209"/>
      <c r="AE819" s="209"/>
    </row>
    <row r="820" spans="1:31" ht="15.75" customHeight="1">
      <c r="A820" s="210"/>
      <c r="B820" s="210"/>
      <c r="C820" s="210"/>
      <c r="D820" s="210"/>
      <c r="E820" s="210"/>
      <c r="F820" s="210"/>
      <c r="G820" s="210"/>
      <c r="H820" s="210"/>
      <c r="I820" s="210"/>
      <c r="J820" s="210"/>
      <c r="K820" s="210"/>
      <c r="L820" s="209"/>
      <c r="M820" s="209"/>
      <c r="N820" s="209"/>
      <c r="O820" s="209"/>
      <c r="P820" s="209"/>
      <c r="Q820" s="209"/>
      <c r="R820" s="209"/>
      <c r="S820" s="209"/>
      <c r="T820" s="209"/>
      <c r="U820" s="209"/>
      <c r="V820" s="209"/>
      <c r="W820" s="209"/>
      <c r="X820" s="209"/>
      <c r="Y820" s="209"/>
      <c r="Z820" s="209"/>
      <c r="AA820" s="209"/>
      <c r="AB820" s="209"/>
      <c r="AC820" s="209"/>
      <c r="AD820" s="209"/>
      <c r="AE820" s="209"/>
    </row>
    <row r="821" spans="1:31" ht="15.75" customHeight="1">
      <c r="A821" s="210"/>
      <c r="B821" s="210"/>
      <c r="C821" s="210"/>
      <c r="D821" s="210"/>
      <c r="E821" s="210"/>
      <c r="F821" s="210"/>
      <c r="G821" s="210"/>
      <c r="H821" s="210"/>
      <c r="I821" s="210"/>
      <c r="J821" s="210"/>
      <c r="K821" s="210"/>
      <c r="L821" s="209"/>
      <c r="M821" s="209"/>
      <c r="N821" s="209"/>
      <c r="O821" s="209"/>
      <c r="P821" s="209"/>
      <c r="Q821" s="209"/>
      <c r="R821" s="209"/>
      <c r="S821" s="209"/>
      <c r="T821" s="209"/>
      <c r="U821" s="209"/>
      <c r="V821" s="209"/>
      <c r="W821" s="209"/>
      <c r="X821" s="209"/>
      <c r="Y821" s="209"/>
      <c r="Z821" s="209"/>
      <c r="AA821" s="209"/>
      <c r="AB821" s="209"/>
      <c r="AC821" s="209"/>
      <c r="AD821" s="209"/>
      <c r="AE821" s="209"/>
    </row>
    <row r="822" spans="1:31" ht="15.75" customHeight="1">
      <c r="A822" s="210"/>
      <c r="B822" s="210"/>
      <c r="C822" s="210"/>
      <c r="D822" s="210"/>
      <c r="E822" s="210"/>
      <c r="F822" s="210"/>
      <c r="G822" s="210"/>
      <c r="H822" s="210"/>
      <c r="I822" s="210"/>
      <c r="J822" s="210"/>
      <c r="K822" s="210"/>
      <c r="L822" s="209"/>
      <c r="M822" s="209"/>
      <c r="N822" s="209"/>
      <c r="O822" s="209"/>
      <c r="P822" s="209"/>
      <c r="Q822" s="209"/>
      <c r="R822" s="209"/>
      <c r="S822" s="209"/>
      <c r="T822" s="209"/>
      <c r="U822" s="209"/>
      <c r="V822" s="209"/>
      <c r="W822" s="209"/>
      <c r="X822" s="209"/>
      <c r="Y822" s="209"/>
      <c r="Z822" s="209"/>
      <c r="AA822" s="209"/>
      <c r="AB822" s="209"/>
      <c r="AC822" s="209"/>
      <c r="AD822" s="209"/>
      <c r="AE822" s="209"/>
    </row>
    <row r="823" spans="1:31" ht="15.75" customHeight="1">
      <c r="A823" s="210"/>
      <c r="B823" s="210"/>
      <c r="C823" s="210"/>
      <c r="D823" s="210"/>
      <c r="E823" s="210"/>
      <c r="F823" s="210"/>
      <c r="G823" s="210"/>
      <c r="H823" s="210"/>
      <c r="I823" s="210"/>
      <c r="J823" s="210"/>
      <c r="K823" s="210"/>
      <c r="L823" s="209"/>
      <c r="M823" s="209"/>
      <c r="N823" s="209"/>
      <c r="O823" s="209"/>
      <c r="P823" s="209"/>
      <c r="Q823" s="209"/>
      <c r="R823" s="209"/>
      <c r="S823" s="209"/>
      <c r="T823" s="209"/>
      <c r="U823" s="209"/>
      <c r="V823" s="209"/>
      <c r="W823" s="209"/>
      <c r="X823" s="209"/>
      <c r="Y823" s="209"/>
      <c r="Z823" s="209"/>
      <c r="AA823" s="209"/>
      <c r="AB823" s="209"/>
      <c r="AC823" s="209"/>
      <c r="AD823" s="209"/>
      <c r="AE823" s="209"/>
    </row>
    <row r="824" spans="1:31" ht="15.75" customHeight="1">
      <c r="A824" s="210"/>
      <c r="B824" s="210"/>
      <c r="C824" s="210"/>
      <c r="D824" s="210"/>
      <c r="E824" s="210"/>
      <c r="F824" s="210"/>
      <c r="G824" s="210"/>
      <c r="H824" s="210"/>
      <c r="I824" s="210"/>
      <c r="J824" s="210"/>
      <c r="K824" s="210"/>
      <c r="L824" s="209"/>
      <c r="M824" s="209"/>
      <c r="N824" s="209"/>
      <c r="O824" s="209"/>
      <c r="P824" s="209"/>
      <c r="Q824" s="209"/>
      <c r="R824" s="209"/>
      <c r="S824" s="209"/>
      <c r="T824" s="209"/>
      <c r="U824" s="209"/>
      <c r="V824" s="209"/>
      <c r="W824" s="209"/>
      <c r="X824" s="209"/>
      <c r="Y824" s="209"/>
      <c r="Z824" s="209"/>
      <c r="AA824" s="209"/>
      <c r="AB824" s="209"/>
      <c r="AC824" s="209"/>
      <c r="AD824" s="209"/>
      <c r="AE824" s="209"/>
    </row>
    <row r="825" spans="1:31" ht="15.75" customHeight="1">
      <c r="A825" s="210"/>
      <c r="B825" s="210"/>
      <c r="C825" s="210"/>
      <c r="D825" s="210"/>
      <c r="E825" s="210"/>
      <c r="F825" s="210"/>
      <c r="G825" s="210"/>
      <c r="H825" s="210"/>
      <c r="I825" s="210"/>
      <c r="J825" s="210"/>
      <c r="K825" s="210"/>
      <c r="L825" s="209"/>
      <c r="M825" s="209"/>
      <c r="N825" s="209"/>
      <c r="O825" s="209"/>
      <c r="P825" s="209"/>
      <c r="Q825" s="209"/>
      <c r="R825" s="209"/>
      <c r="S825" s="209"/>
      <c r="T825" s="209"/>
      <c r="U825" s="209"/>
      <c r="V825" s="209"/>
      <c r="W825" s="209"/>
      <c r="X825" s="209"/>
      <c r="Y825" s="209"/>
      <c r="Z825" s="209"/>
      <c r="AA825" s="209"/>
      <c r="AB825" s="209"/>
      <c r="AC825" s="209"/>
      <c r="AD825" s="209"/>
      <c r="AE825" s="209"/>
    </row>
    <row r="826" spans="1:31" ht="15.75" customHeight="1">
      <c r="A826" s="210"/>
      <c r="B826" s="210"/>
      <c r="C826" s="210"/>
      <c r="D826" s="210"/>
      <c r="E826" s="210"/>
      <c r="F826" s="210"/>
      <c r="G826" s="210"/>
      <c r="H826" s="210"/>
      <c r="I826" s="210"/>
      <c r="J826" s="210"/>
      <c r="K826" s="210"/>
      <c r="L826" s="209"/>
      <c r="M826" s="209"/>
      <c r="N826" s="209"/>
      <c r="O826" s="209"/>
      <c r="P826" s="209"/>
      <c r="Q826" s="209"/>
      <c r="R826" s="209"/>
      <c r="S826" s="209"/>
      <c r="T826" s="209"/>
      <c r="U826" s="209"/>
      <c r="V826" s="209"/>
      <c r="W826" s="209"/>
      <c r="X826" s="209"/>
      <c r="Y826" s="209"/>
      <c r="Z826" s="209"/>
      <c r="AA826" s="209"/>
      <c r="AB826" s="209"/>
      <c r="AC826" s="209"/>
      <c r="AD826" s="209"/>
      <c r="AE826" s="209"/>
    </row>
    <row r="827" spans="1:31" ht="15.75" customHeight="1">
      <c r="A827" s="210"/>
      <c r="B827" s="210"/>
      <c r="C827" s="210"/>
      <c r="D827" s="210"/>
      <c r="E827" s="210"/>
      <c r="F827" s="210"/>
      <c r="G827" s="210"/>
      <c r="H827" s="210"/>
      <c r="I827" s="210"/>
      <c r="J827" s="210"/>
      <c r="K827" s="210"/>
      <c r="L827" s="209"/>
      <c r="M827" s="209"/>
      <c r="N827" s="209"/>
      <c r="O827" s="209"/>
      <c r="P827" s="209"/>
      <c r="Q827" s="209"/>
      <c r="R827" s="209"/>
      <c r="S827" s="209"/>
      <c r="T827" s="209"/>
      <c r="U827" s="209"/>
      <c r="V827" s="209"/>
      <c r="W827" s="209"/>
      <c r="X827" s="209"/>
      <c r="Y827" s="209"/>
      <c r="Z827" s="209"/>
      <c r="AA827" s="209"/>
      <c r="AB827" s="209"/>
      <c r="AC827" s="209"/>
      <c r="AD827" s="209"/>
      <c r="AE827" s="209"/>
    </row>
    <row r="828" spans="1:31" ht="15.75" customHeight="1">
      <c r="A828" s="210"/>
      <c r="B828" s="210"/>
      <c r="C828" s="210"/>
      <c r="D828" s="210"/>
      <c r="E828" s="210"/>
      <c r="F828" s="210"/>
      <c r="G828" s="210"/>
      <c r="H828" s="210"/>
      <c r="I828" s="210"/>
      <c r="J828" s="210"/>
      <c r="K828" s="210"/>
      <c r="L828" s="209"/>
      <c r="M828" s="209"/>
      <c r="N828" s="209"/>
      <c r="O828" s="209"/>
      <c r="P828" s="209"/>
      <c r="Q828" s="209"/>
      <c r="R828" s="209"/>
      <c r="S828" s="209"/>
      <c r="T828" s="209"/>
      <c r="U828" s="209"/>
      <c r="V828" s="209"/>
      <c r="W828" s="209"/>
      <c r="X828" s="209"/>
      <c r="Y828" s="209"/>
      <c r="Z828" s="209"/>
      <c r="AA828" s="209"/>
      <c r="AB828" s="209"/>
      <c r="AC828" s="209"/>
      <c r="AD828" s="209"/>
      <c r="AE828" s="209"/>
    </row>
    <row r="829" spans="1:31" ht="15.75" customHeight="1">
      <c r="A829" s="210"/>
      <c r="B829" s="210"/>
      <c r="C829" s="210"/>
      <c r="D829" s="210"/>
      <c r="E829" s="210"/>
      <c r="F829" s="210"/>
      <c r="G829" s="210"/>
      <c r="H829" s="210"/>
      <c r="I829" s="210"/>
      <c r="J829" s="210"/>
      <c r="K829" s="210"/>
      <c r="L829" s="209"/>
      <c r="M829" s="209"/>
      <c r="N829" s="209"/>
      <c r="O829" s="209"/>
      <c r="P829" s="209"/>
      <c r="Q829" s="209"/>
      <c r="R829" s="209"/>
      <c r="S829" s="209"/>
      <c r="T829" s="209"/>
      <c r="U829" s="209"/>
      <c r="V829" s="209"/>
      <c r="W829" s="209"/>
      <c r="X829" s="209"/>
      <c r="Y829" s="209"/>
      <c r="Z829" s="209"/>
      <c r="AA829" s="209"/>
      <c r="AB829" s="209"/>
      <c r="AC829" s="209"/>
      <c r="AD829" s="209"/>
      <c r="AE829" s="209"/>
    </row>
    <row r="830" spans="1:31" ht="15.75" customHeight="1">
      <c r="A830" s="210"/>
      <c r="B830" s="210"/>
      <c r="C830" s="210"/>
      <c r="D830" s="210"/>
      <c r="E830" s="210"/>
      <c r="F830" s="210"/>
      <c r="G830" s="210"/>
      <c r="H830" s="210"/>
      <c r="I830" s="210"/>
      <c r="J830" s="210"/>
      <c r="K830" s="210"/>
      <c r="L830" s="209"/>
      <c r="M830" s="209"/>
      <c r="N830" s="209"/>
      <c r="O830" s="209"/>
      <c r="P830" s="209"/>
      <c r="Q830" s="209"/>
      <c r="R830" s="209"/>
      <c r="S830" s="209"/>
      <c r="T830" s="209"/>
      <c r="U830" s="209"/>
      <c r="V830" s="209"/>
      <c r="W830" s="209"/>
      <c r="X830" s="209"/>
      <c r="Y830" s="209"/>
      <c r="Z830" s="209"/>
      <c r="AA830" s="209"/>
      <c r="AB830" s="209"/>
      <c r="AC830" s="209"/>
      <c r="AD830" s="209"/>
      <c r="AE830" s="209"/>
    </row>
    <row r="831" spans="1:31" ht="15.75" customHeight="1">
      <c r="A831" s="210"/>
      <c r="B831" s="210"/>
      <c r="C831" s="210"/>
      <c r="D831" s="210"/>
      <c r="E831" s="210"/>
      <c r="F831" s="210"/>
      <c r="G831" s="210"/>
      <c r="H831" s="210"/>
      <c r="I831" s="210"/>
      <c r="J831" s="210"/>
      <c r="K831" s="210"/>
      <c r="L831" s="209"/>
      <c r="M831" s="209"/>
      <c r="N831" s="209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  <c r="Z831" s="209"/>
      <c r="AA831" s="209"/>
      <c r="AB831" s="209"/>
      <c r="AC831" s="209"/>
      <c r="AD831" s="209"/>
      <c r="AE831" s="209"/>
    </row>
    <row r="832" spans="1:31" ht="15.75" customHeight="1">
      <c r="A832" s="210"/>
      <c r="B832" s="210"/>
      <c r="C832" s="210"/>
      <c r="D832" s="210"/>
      <c r="E832" s="210"/>
      <c r="F832" s="210"/>
      <c r="G832" s="210"/>
      <c r="H832" s="210"/>
      <c r="I832" s="210"/>
      <c r="J832" s="210"/>
      <c r="K832" s="210"/>
      <c r="L832" s="209"/>
      <c r="M832" s="209"/>
      <c r="N832" s="209"/>
      <c r="O832" s="209"/>
      <c r="P832" s="209"/>
      <c r="Q832" s="209"/>
      <c r="R832" s="209"/>
      <c r="S832" s="209"/>
      <c r="T832" s="209"/>
      <c r="U832" s="209"/>
      <c r="V832" s="209"/>
      <c r="W832" s="209"/>
      <c r="X832" s="209"/>
      <c r="Y832" s="209"/>
      <c r="Z832" s="209"/>
      <c r="AA832" s="209"/>
      <c r="AB832" s="209"/>
      <c r="AC832" s="209"/>
      <c r="AD832" s="209"/>
      <c r="AE832" s="209"/>
    </row>
    <row r="833" spans="1:31" ht="15.75" customHeight="1">
      <c r="A833" s="210"/>
      <c r="B833" s="210"/>
      <c r="C833" s="210"/>
      <c r="D833" s="210"/>
      <c r="E833" s="210"/>
      <c r="F833" s="210"/>
      <c r="G833" s="210"/>
      <c r="H833" s="210"/>
      <c r="I833" s="210"/>
      <c r="J833" s="210"/>
      <c r="K833" s="210"/>
      <c r="L833" s="209"/>
      <c r="M833" s="209"/>
      <c r="N833" s="209"/>
      <c r="O833" s="209"/>
      <c r="P833" s="209"/>
      <c r="Q833" s="209"/>
      <c r="R833" s="209"/>
      <c r="S833" s="209"/>
      <c r="T833" s="209"/>
      <c r="U833" s="209"/>
      <c r="V833" s="209"/>
      <c r="W833" s="209"/>
      <c r="X833" s="209"/>
      <c r="Y833" s="209"/>
      <c r="Z833" s="209"/>
      <c r="AA833" s="209"/>
      <c r="AB833" s="209"/>
      <c r="AC833" s="209"/>
      <c r="AD833" s="209"/>
      <c r="AE833" s="209"/>
    </row>
    <row r="834" spans="1:31" ht="15.75" customHeight="1">
      <c r="A834" s="210"/>
      <c r="B834" s="210"/>
      <c r="C834" s="210"/>
      <c r="D834" s="210"/>
      <c r="E834" s="210"/>
      <c r="F834" s="210"/>
      <c r="G834" s="210"/>
      <c r="H834" s="210"/>
      <c r="I834" s="210"/>
      <c r="J834" s="210"/>
      <c r="K834" s="210"/>
      <c r="L834" s="209"/>
      <c r="M834" s="209"/>
      <c r="N834" s="209"/>
      <c r="O834" s="209"/>
      <c r="P834" s="209"/>
      <c r="Q834" s="209"/>
      <c r="R834" s="209"/>
      <c r="S834" s="209"/>
      <c r="T834" s="209"/>
      <c r="U834" s="209"/>
      <c r="V834" s="209"/>
      <c r="W834" s="209"/>
      <c r="X834" s="209"/>
      <c r="Y834" s="209"/>
      <c r="Z834" s="209"/>
      <c r="AA834" s="209"/>
      <c r="AB834" s="209"/>
      <c r="AC834" s="209"/>
      <c r="AD834" s="209"/>
      <c r="AE834" s="209"/>
    </row>
    <row r="835" spans="1:31" ht="15.75" customHeight="1">
      <c r="A835" s="210"/>
      <c r="B835" s="210"/>
      <c r="C835" s="210"/>
      <c r="D835" s="210"/>
      <c r="E835" s="210"/>
      <c r="F835" s="210"/>
      <c r="G835" s="210"/>
      <c r="H835" s="210"/>
      <c r="I835" s="210"/>
      <c r="J835" s="210"/>
      <c r="K835" s="210"/>
      <c r="L835" s="209"/>
      <c r="M835" s="209"/>
      <c r="N835" s="209"/>
      <c r="O835" s="209"/>
      <c r="P835" s="209"/>
      <c r="Q835" s="209"/>
      <c r="R835" s="209"/>
      <c r="S835" s="209"/>
      <c r="T835" s="209"/>
      <c r="U835" s="209"/>
      <c r="V835" s="209"/>
      <c r="W835" s="209"/>
      <c r="X835" s="209"/>
      <c r="Y835" s="209"/>
      <c r="Z835" s="209"/>
      <c r="AA835" s="209"/>
      <c r="AB835" s="209"/>
      <c r="AC835" s="209"/>
      <c r="AD835" s="209"/>
      <c r="AE835" s="209"/>
    </row>
    <row r="836" spans="1:31" ht="15.75" customHeight="1">
      <c r="A836" s="210"/>
      <c r="B836" s="210"/>
      <c r="C836" s="210"/>
      <c r="D836" s="210"/>
      <c r="E836" s="210"/>
      <c r="F836" s="210"/>
      <c r="G836" s="210"/>
      <c r="H836" s="210"/>
      <c r="I836" s="210"/>
      <c r="J836" s="210"/>
      <c r="K836" s="210"/>
      <c r="L836" s="209"/>
      <c r="M836" s="209"/>
      <c r="N836" s="209"/>
      <c r="O836" s="209"/>
      <c r="P836" s="209"/>
      <c r="Q836" s="209"/>
      <c r="R836" s="209"/>
      <c r="S836" s="209"/>
      <c r="T836" s="209"/>
      <c r="U836" s="209"/>
      <c r="V836" s="209"/>
      <c r="W836" s="209"/>
      <c r="X836" s="209"/>
      <c r="Y836" s="209"/>
      <c r="Z836" s="209"/>
      <c r="AA836" s="209"/>
      <c r="AB836" s="209"/>
      <c r="AC836" s="209"/>
      <c r="AD836" s="209"/>
      <c r="AE836" s="209"/>
    </row>
    <row r="837" spans="1:31" ht="15.75" customHeight="1">
      <c r="A837" s="210"/>
      <c r="B837" s="210"/>
      <c r="C837" s="210"/>
      <c r="D837" s="210"/>
      <c r="E837" s="210"/>
      <c r="F837" s="210"/>
      <c r="G837" s="210"/>
      <c r="H837" s="210"/>
      <c r="I837" s="210"/>
      <c r="J837" s="210"/>
      <c r="K837" s="210"/>
      <c r="L837" s="209"/>
      <c r="M837" s="209"/>
      <c r="N837" s="209"/>
      <c r="O837" s="209"/>
      <c r="P837" s="209"/>
      <c r="Q837" s="209"/>
      <c r="R837" s="209"/>
      <c r="S837" s="209"/>
      <c r="T837" s="209"/>
      <c r="U837" s="209"/>
      <c r="V837" s="209"/>
      <c r="W837" s="209"/>
      <c r="X837" s="209"/>
      <c r="Y837" s="209"/>
      <c r="Z837" s="209"/>
      <c r="AA837" s="209"/>
      <c r="AB837" s="209"/>
      <c r="AC837" s="209"/>
      <c r="AD837" s="209"/>
      <c r="AE837" s="209"/>
    </row>
    <row r="838" spans="1:31" ht="15.75" customHeight="1">
      <c r="A838" s="210"/>
      <c r="B838" s="210"/>
      <c r="C838" s="210"/>
      <c r="D838" s="210"/>
      <c r="E838" s="210"/>
      <c r="F838" s="210"/>
      <c r="G838" s="210"/>
      <c r="H838" s="210"/>
      <c r="I838" s="210"/>
      <c r="J838" s="210"/>
      <c r="K838" s="210"/>
      <c r="L838" s="209"/>
      <c r="M838" s="209"/>
      <c r="N838" s="209"/>
      <c r="O838" s="209"/>
      <c r="P838" s="209"/>
      <c r="Q838" s="209"/>
      <c r="R838" s="209"/>
      <c r="S838" s="209"/>
      <c r="T838" s="209"/>
      <c r="U838" s="209"/>
      <c r="V838" s="209"/>
      <c r="W838" s="209"/>
      <c r="X838" s="209"/>
      <c r="Y838" s="209"/>
      <c r="Z838" s="209"/>
      <c r="AA838" s="209"/>
      <c r="AB838" s="209"/>
      <c r="AC838" s="209"/>
      <c r="AD838" s="209"/>
      <c r="AE838" s="209"/>
    </row>
    <row r="839" spans="1:31" ht="15.75" customHeight="1">
      <c r="A839" s="210"/>
      <c r="B839" s="210"/>
      <c r="C839" s="210"/>
      <c r="D839" s="210"/>
      <c r="E839" s="210"/>
      <c r="F839" s="210"/>
      <c r="G839" s="210"/>
      <c r="H839" s="210"/>
      <c r="I839" s="210"/>
      <c r="J839" s="210"/>
      <c r="K839" s="210"/>
      <c r="L839" s="209"/>
      <c r="M839" s="209"/>
      <c r="N839" s="209"/>
      <c r="O839" s="209"/>
      <c r="P839" s="209"/>
      <c r="Q839" s="209"/>
      <c r="R839" s="209"/>
      <c r="S839" s="209"/>
      <c r="T839" s="209"/>
      <c r="U839" s="209"/>
      <c r="V839" s="209"/>
      <c r="W839" s="209"/>
      <c r="X839" s="209"/>
      <c r="Y839" s="209"/>
      <c r="Z839" s="209"/>
      <c r="AA839" s="209"/>
      <c r="AB839" s="209"/>
      <c r="AC839" s="209"/>
      <c r="AD839" s="209"/>
      <c r="AE839" s="209"/>
    </row>
    <row r="840" spans="1:31" ht="15.75" customHeight="1">
      <c r="A840" s="210"/>
      <c r="B840" s="210"/>
      <c r="C840" s="210"/>
      <c r="D840" s="210"/>
      <c r="E840" s="210"/>
      <c r="F840" s="210"/>
      <c r="G840" s="210"/>
      <c r="H840" s="210"/>
      <c r="I840" s="210"/>
      <c r="J840" s="210"/>
      <c r="K840" s="210"/>
      <c r="L840" s="209"/>
      <c r="M840" s="209"/>
      <c r="N840" s="209"/>
      <c r="O840" s="209"/>
      <c r="P840" s="209"/>
      <c r="Q840" s="209"/>
      <c r="R840" s="209"/>
      <c r="S840" s="209"/>
      <c r="T840" s="209"/>
      <c r="U840" s="209"/>
      <c r="V840" s="209"/>
      <c r="W840" s="209"/>
      <c r="X840" s="209"/>
      <c r="Y840" s="209"/>
      <c r="Z840" s="209"/>
      <c r="AA840" s="209"/>
      <c r="AB840" s="209"/>
      <c r="AC840" s="209"/>
      <c r="AD840" s="209"/>
      <c r="AE840" s="209"/>
    </row>
    <row r="841" spans="1:31" ht="15.75" customHeight="1">
      <c r="A841" s="210"/>
      <c r="B841" s="210"/>
      <c r="C841" s="210"/>
      <c r="D841" s="210"/>
      <c r="E841" s="210"/>
      <c r="F841" s="210"/>
      <c r="G841" s="210"/>
      <c r="H841" s="210"/>
      <c r="I841" s="210"/>
      <c r="J841" s="210"/>
      <c r="K841" s="210"/>
      <c r="L841" s="209"/>
      <c r="M841" s="209"/>
      <c r="N841" s="209"/>
      <c r="O841" s="209"/>
      <c r="P841" s="209"/>
      <c r="Q841" s="209"/>
      <c r="R841" s="209"/>
      <c r="S841" s="209"/>
      <c r="T841" s="209"/>
      <c r="U841" s="209"/>
      <c r="V841" s="209"/>
      <c r="W841" s="209"/>
      <c r="X841" s="209"/>
      <c r="Y841" s="209"/>
      <c r="Z841" s="209"/>
      <c r="AA841" s="209"/>
      <c r="AB841" s="209"/>
      <c r="AC841" s="209"/>
      <c r="AD841" s="209"/>
      <c r="AE841" s="209"/>
    </row>
    <row r="842" spans="1:31" ht="15.75" customHeight="1">
      <c r="A842" s="210"/>
      <c r="B842" s="210"/>
      <c r="C842" s="210"/>
      <c r="D842" s="210"/>
      <c r="E842" s="210"/>
      <c r="F842" s="210"/>
      <c r="G842" s="210"/>
      <c r="H842" s="210"/>
      <c r="I842" s="210"/>
      <c r="J842" s="210"/>
      <c r="K842" s="210"/>
      <c r="L842" s="209"/>
      <c r="M842" s="209"/>
      <c r="N842" s="209"/>
      <c r="O842" s="209"/>
      <c r="P842" s="209"/>
      <c r="Q842" s="209"/>
      <c r="R842" s="209"/>
      <c r="S842" s="209"/>
      <c r="T842" s="209"/>
      <c r="U842" s="209"/>
      <c r="V842" s="209"/>
      <c r="W842" s="209"/>
      <c r="X842" s="209"/>
      <c r="Y842" s="209"/>
      <c r="Z842" s="209"/>
      <c r="AA842" s="209"/>
      <c r="AB842" s="209"/>
      <c r="AC842" s="209"/>
      <c r="AD842" s="209"/>
      <c r="AE842" s="209"/>
    </row>
    <row r="843" spans="1:31" ht="15.75" customHeight="1">
      <c r="A843" s="210"/>
      <c r="B843" s="210"/>
      <c r="C843" s="210"/>
      <c r="D843" s="210"/>
      <c r="E843" s="210"/>
      <c r="F843" s="210"/>
      <c r="G843" s="210"/>
      <c r="H843" s="210"/>
      <c r="I843" s="210"/>
      <c r="J843" s="210"/>
      <c r="K843" s="210"/>
      <c r="L843" s="209"/>
      <c r="M843" s="209"/>
      <c r="N843" s="209"/>
      <c r="O843" s="209"/>
      <c r="P843" s="209"/>
      <c r="Q843" s="209"/>
      <c r="R843" s="209"/>
      <c r="S843" s="209"/>
      <c r="T843" s="209"/>
      <c r="U843" s="209"/>
      <c r="V843" s="209"/>
      <c r="W843" s="209"/>
      <c r="X843" s="209"/>
      <c r="Y843" s="209"/>
      <c r="Z843" s="209"/>
      <c r="AA843" s="209"/>
      <c r="AB843" s="209"/>
      <c r="AC843" s="209"/>
      <c r="AD843" s="209"/>
      <c r="AE843" s="209"/>
    </row>
    <row r="844" spans="1:31" ht="15.75" customHeight="1">
      <c r="A844" s="210"/>
      <c r="B844" s="210"/>
      <c r="C844" s="210"/>
      <c r="D844" s="210"/>
      <c r="E844" s="210"/>
      <c r="F844" s="210"/>
      <c r="G844" s="210"/>
      <c r="H844" s="210"/>
      <c r="I844" s="210"/>
      <c r="J844" s="210"/>
      <c r="K844" s="210"/>
      <c r="L844" s="209"/>
      <c r="M844" s="209"/>
      <c r="N844" s="209"/>
      <c r="O844" s="209"/>
      <c r="P844" s="209"/>
      <c r="Q844" s="209"/>
      <c r="R844" s="209"/>
      <c r="S844" s="209"/>
      <c r="T844" s="209"/>
      <c r="U844" s="209"/>
      <c r="V844" s="209"/>
      <c r="W844" s="209"/>
      <c r="X844" s="209"/>
      <c r="Y844" s="209"/>
      <c r="Z844" s="209"/>
      <c r="AA844" s="209"/>
      <c r="AB844" s="209"/>
      <c r="AC844" s="209"/>
      <c r="AD844" s="209"/>
      <c r="AE844" s="209"/>
    </row>
    <row r="845" spans="1:31" ht="15.75" customHeight="1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09"/>
      <c r="M845" s="209"/>
      <c r="N845" s="209"/>
      <c r="O845" s="209"/>
      <c r="P845" s="209"/>
      <c r="Q845" s="209"/>
      <c r="R845" s="209"/>
      <c r="S845" s="209"/>
      <c r="T845" s="209"/>
      <c r="U845" s="209"/>
      <c r="V845" s="209"/>
      <c r="W845" s="209"/>
      <c r="X845" s="209"/>
      <c r="Y845" s="209"/>
      <c r="Z845" s="209"/>
      <c r="AA845" s="209"/>
      <c r="AB845" s="209"/>
      <c r="AC845" s="209"/>
      <c r="AD845" s="209"/>
      <c r="AE845" s="209"/>
    </row>
    <row r="846" spans="1:31" ht="15.75" customHeight="1">
      <c r="A846" s="210"/>
      <c r="B846" s="210"/>
      <c r="C846" s="210"/>
      <c r="D846" s="210"/>
      <c r="E846" s="210"/>
      <c r="F846" s="210"/>
      <c r="G846" s="210"/>
      <c r="H846" s="210"/>
      <c r="I846" s="210"/>
      <c r="J846" s="210"/>
      <c r="K846" s="210"/>
      <c r="L846" s="209"/>
      <c r="M846" s="209"/>
      <c r="N846" s="209"/>
      <c r="O846" s="209"/>
      <c r="P846" s="209"/>
      <c r="Q846" s="209"/>
      <c r="R846" s="209"/>
      <c r="S846" s="209"/>
      <c r="T846" s="209"/>
      <c r="U846" s="209"/>
      <c r="V846" s="209"/>
      <c r="W846" s="209"/>
      <c r="X846" s="209"/>
      <c r="Y846" s="209"/>
      <c r="Z846" s="209"/>
      <c r="AA846" s="209"/>
      <c r="AB846" s="209"/>
      <c r="AC846" s="209"/>
      <c r="AD846" s="209"/>
      <c r="AE846" s="209"/>
    </row>
    <row r="847" spans="1:31" ht="15.75" customHeight="1">
      <c r="A847" s="210"/>
      <c r="B847" s="210"/>
      <c r="C847" s="210"/>
      <c r="D847" s="210"/>
      <c r="E847" s="210"/>
      <c r="F847" s="210"/>
      <c r="G847" s="210"/>
      <c r="H847" s="210"/>
      <c r="I847" s="210"/>
      <c r="J847" s="210"/>
      <c r="K847" s="210"/>
      <c r="L847" s="209"/>
      <c r="M847" s="209"/>
      <c r="N847" s="209"/>
      <c r="O847" s="209"/>
      <c r="P847" s="209"/>
      <c r="Q847" s="209"/>
      <c r="R847" s="209"/>
      <c r="S847" s="209"/>
      <c r="T847" s="209"/>
      <c r="U847" s="209"/>
      <c r="V847" s="209"/>
      <c r="W847" s="209"/>
      <c r="X847" s="209"/>
      <c r="Y847" s="209"/>
      <c r="Z847" s="209"/>
      <c r="AA847" s="209"/>
      <c r="AB847" s="209"/>
      <c r="AC847" s="209"/>
      <c r="AD847" s="209"/>
      <c r="AE847" s="209"/>
    </row>
    <row r="848" spans="1:31" ht="15.75" customHeight="1">
      <c r="A848" s="210"/>
      <c r="B848" s="210"/>
      <c r="C848" s="210"/>
      <c r="D848" s="210"/>
      <c r="E848" s="210"/>
      <c r="F848" s="210"/>
      <c r="G848" s="210"/>
      <c r="H848" s="210"/>
      <c r="I848" s="210"/>
      <c r="J848" s="210"/>
      <c r="K848" s="210"/>
      <c r="L848" s="209"/>
      <c r="M848" s="209"/>
      <c r="N848" s="209"/>
      <c r="O848" s="209"/>
      <c r="P848" s="209"/>
      <c r="Q848" s="209"/>
      <c r="R848" s="209"/>
      <c r="S848" s="209"/>
      <c r="T848" s="209"/>
      <c r="U848" s="209"/>
      <c r="V848" s="209"/>
      <c r="W848" s="209"/>
      <c r="X848" s="209"/>
      <c r="Y848" s="209"/>
      <c r="Z848" s="209"/>
      <c r="AA848" s="209"/>
      <c r="AB848" s="209"/>
      <c r="AC848" s="209"/>
      <c r="AD848" s="209"/>
      <c r="AE848" s="209"/>
    </row>
    <row r="849" spans="1:31" ht="15.75" customHeight="1">
      <c r="A849" s="210"/>
      <c r="B849" s="210"/>
      <c r="C849" s="210"/>
      <c r="D849" s="210"/>
      <c r="E849" s="210"/>
      <c r="F849" s="210"/>
      <c r="G849" s="210"/>
      <c r="H849" s="210"/>
      <c r="I849" s="210"/>
      <c r="J849" s="210"/>
      <c r="K849" s="210"/>
      <c r="L849" s="209"/>
      <c r="M849" s="209"/>
      <c r="N849" s="209"/>
      <c r="O849" s="209"/>
      <c r="P849" s="209"/>
      <c r="Q849" s="209"/>
      <c r="R849" s="209"/>
      <c r="S849" s="209"/>
      <c r="T849" s="209"/>
      <c r="U849" s="209"/>
      <c r="V849" s="209"/>
      <c r="W849" s="209"/>
      <c r="X849" s="209"/>
      <c r="Y849" s="209"/>
      <c r="Z849" s="209"/>
      <c r="AA849" s="209"/>
      <c r="AB849" s="209"/>
      <c r="AC849" s="209"/>
      <c r="AD849" s="209"/>
      <c r="AE849" s="209"/>
    </row>
    <row r="850" spans="1:31" ht="15.75" customHeight="1">
      <c r="A850" s="210"/>
      <c r="B850" s="210"/>
      <c r="C850" s="210"/>
      <c r="D850" s="210"/>
      <c r="E850" s="210"/>
      <c r="F850" s="210"/>
      <c r="G850" s="210"/>
      <c r="H850" s="210"/>
      <c r="I850" s="210"/>
      <c r="J850" s="210"/>
      <c r="K850" s="210"/>
      <c r="L850" s="209"/>
      <c r="M850" s="209"/>
      <c r="N850" s="209"/>
      <c r="O850" s="209"/>
      <c r="P850" s="209"/>
      <c r="Q850" s="209"/>
      <c r="R850" s="209"/>
      <c r="S850" s="209"/>
      <c r="T850" s="209"/>
      <c r="U850" s="209"/>
      <c r="V850" s="209"/>
      <c r="W850" s="209"/>
      <c r="X850" s="209"/>
      <c r="Y850" s="209"/>
      <c r="Z850" s="209"/>
      <c r="AA850" s="209"/>
      <c r="AB850" s="209"/>
      <c r="AC850" s="209"/>
      <c r="AD850" s="209"/>
      <c r="AE850" s="209"/>
    </row>
    <row r="851" spans="1:31" ht="15.75" customHeight="1">
      <c r="A851" s="210"/>
      <c r="B851" s="210"/>
      <c r="C851" s="210"/>
      <c r="D851" s="210"/>
      <c r="E851" s="210"/>
      <c r="F851" s="210"/>
      <c r="G851" s="210"/>
      <c r="H851" s="210"/>
      <c r="I851" s="210"/>
      <c r="J851" s="210"/>
      <c r="K851" s="210"/>
      <c r="L851" s="209"/>
      <c r="M851" s="209"/>
      <c r="N851" s="209"/>
      <c r="O851" s="209"/>
      <c r="P851" s="209"/>
      <c r="Q851" s="209"/>
      <c r="R851" s="209"/>
      <c r="S851" s="209"/>
      <c r="T851" s="209"/>
      <c r="U851" s="209"/>
      <c r="V851" s="209"/>
      <c r="W851" s="209"/>
      <c r="X851" s="209"/>
      <c r="Y851" s="209"/>
      <c r="Z851" s="209"/>
      <c r="AA851" s="209"/>
      <c r="AB851" s="209"/>
      <c r="AC851" s="209"/>
      <c r="AD851" s="209"/>
      <c r="AE851" s="209"/>
    </row>
    <row r="852" spans="1:31" ht="15.75" customHeight="1">
      <c r="A852" s="210"/>
      <c r="B852" s="210"/>
      <c r="C852" s="210"/>
      <c r="D852" s="210"/>
      <c r="E852" s="210"/>
      <c r="F852" s="210"/>
      <c r="G852" s="210"/>
      <c r="H852" s="210"/>
      <c r="I852" s="210"/>
      <c r="J852" s="210"/>
      <c r="K852" s="210"/>
      <c r="L852" s="209"/>
      <c r="M852" s="209"/>
      <c r="N852" s="209"/>
      <c r="O852" s="209"/>
      <c r="P852" s="209"/>
      <c r="Q852" s="209"/>
      <c r="R852" s="209"/>
      <c r="S852" s="209"/>
      <c r="T852" s="209"/>
      <c r="U852" s="209"/>
      <c r="V852" s="209"/>
      <c r="W852" s="209"/>
      <c r="X852" s="209"/>
      <c r="Y852" s="209"/>
      <c r="Z852" s="209"/>
      <c r="AA852" s="209"/>
      <c r="AB852" s="209"/>
      <c r="AC852" s="209"/>
      <c r="AD852" s="209"/>
      <c r="AE852" s="209"/>
    </row>
    <row r="853" spans="1:31" ht="15.75" customHeight="1">
      <c r="A853" s="210"/>
      <c r="B853" s="210"/>
      <c r="C853" s="210"/>
      <c r="D853" s="210"/>
      <c r="E853" s="210"/>
      <c r="F853" s="210"/>
      <c r="G853" s="210"/>
      <c r="H853" s="210"/>
      <c r="I853" s="210"/>
      <c r="J853" s="210"/>
      <c r="K853" s="210"/>
      <c r="L853" s="209"/>
      <c r="M853" s="209"/>
      <c r="N853" s="209"/>
      <c r="O853" s="209"/>
      <c r="P853" s="209"/>
      <c r="Q853" s="209"/>
      <c r="R853" s="209"/>
      <c r="S853" s="209"/>
      <c r="T853" s="209"/>
      <c r="U853" s="209"/>
      <c r="V853" s="209"/>
      <c r="W853" s="209"/>
      <c r="X853" s="209"/>
      <c r="Y853" s="209"/>
      <c r="Z853" s="209"/>
      <c r="AA853" s="209"/>
      <c r="AB853" s="209"/>
      <c r="AC853" s="209"/>
      <c r="AD853" s="209"/>
      <c r="AE853" s="209"/>
    </row>
    <row r="854" spans="1:31" ht="15.75" customHeight="1">
      <c r="A854" s="210"/>
      <c r="B854" s="210"/>
      <c r="C854" s="210"/>
      <c r="D854" s="210"/>
      <c r="E854" s="210"/>
      <c r="F854" s="210"/>
      <c r="G854" s="210"/>
      <c r="H854" s="210"/>
      <c r="I854" s="210"/>
      <c r="J854" s="210"/>
      <c r="K854" s="210"/>
      <c r="L854" s="209"/>
      <c r="M854" s="209"/>
      <c r="N854" s="209"/>
      <c r="O854" s="209"/>
      <c r="P854" s="209"/>
      <c r="Q854" s="209"/>
      <c r="R854" s="209"/>
      <c r="S854" s="209"/>
      <c r="T854" s="209"/>
      <c r="U854" s="209"/>
      <c r="V854" s="209"/>
      <c r="W854" s="209"/>
      <c r="X854" s="209"/>
      <c r="Y854" s="209"/>
      <c r="Z854" s="209"/>
      <c r="AA854" s="209"/>
      <c r="AB854" s="209"/>
      <c r="AC854" s="209"/>
      <c r="AD854" s="209"/>
      <c r="AE854" s="209"/>
    </row>
    <row r="855" spans="1:31" ht="15.75" customHeight="1">
      <c r="A855" s="210"/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09"/>
      <c r="M855" s="209"/>
      <c r="N855" s="209"/>
      <c r="O855" s="209"/>
      <c r="P855" s="209"/>
      <c r="Q855" s="209"/>
      <c r="R855" s="209"/>
      <c r="S855" s="209"/>
      <c r="T855" s="209"/>
      <c r="U855" s="209"/>
      <c r="V855" s="209"/>
      <c r="W855" s="209"/>
      <c r="X855" s="209"/>
      <c r="Y855" s="209"/>
      <c r="Z855" s="209"/>
      <c r="AA855" s="209"/>
      <c r="AB855" s="209"/>
      <c r="AC855" s="209"/>
      <c r="AD855" s="209"/>
      <c r="AE855" s="209"/>
    </row>
    <row r="856" spans="1:31" ht="15.75" customHeight="1">
      <c r="A856" s="210"/>
      <c r="B856" s="210"/>
      <c r="C856" s="210"/>
      <c r="D856" s="210"/>
      <c r="E856" s="210"/>
      <c r="F856" s="210"/>
      <c r="G856" s="210"/>
      <c r="H856" s="210"/>
      <c r="I856" s="210"/>
      <c r="J856" s="210"/>
      <c r="K856" s="210"/>
      <c r="L856" s="209"/>
      <c r="M856" s="209"/>
      <c r="N856" s="209"/>
      <c r="O856" s="209"/>
      <c r="P856" s="209"/>
      <c r="Q856" s="209"/>
      <c r="R856" s="209"/>
      <c r="S856" s="209"/>
      <c r="T856" s="209"/>
      <c r="U856" s="209"/>
      <c r="V856" s="209"/>
      <c r="W856" s="209"/>
      <c r="X856" s="209"/>
      <c r="Y856" s="209"/>
      <c r="Z856" s="209"/>
      <c r="AA856" s="209"/>
      <c r="AB856" s="209"/>
      <c r="AC856" s="209"/>
      <c r="AD856" s="209"/>
      <c r="AE856" s="209"/>
    </row>
    <row r="857" spans="1:31" ht="15.75" customHeight="1">
      <c r="A857" s="210"/>
      <c r="B857" s="210"/>
      <c r="C857" s="210"/>
      <c r="D857" s="210"/>
      <c r="E857" s="210"/>
      <c r="F857" s="210"/>
      <c r="G857" s="210"/>
      <c r="H857" s="210"/>
      <c r="I857" s="210"/>
      <c r="J857" s="210"/>
      <c r="K857" s="210"/>
      <c r="L857" s="209"/>
      <c r="M857" s="209"/>
      <c r="N857" s="209"/>
      <c r="O857" s="209"/>
      <c r="P857" s="209"/>
      <c r="Q857" s="209"/>
      <c r="R857" s="209"/>
      <c r="S857" s="209"/>
      <c r="T857" s="209"/>
      <c r="U857" s="209"/>
      <c r="V857" s="209"/>
      <c r="W857" s="209"/>
      <c r="X857" s="209"/>
      <c r="Y857" s="209"/>
      <c r="Z857" s="209"/>
      <c r="AA857" s="209"/>
      <c r="AB857" s="209"/>
      <c r="AC857" s="209"/>
      <c r="AD857" s="209"/>
      <c r="AE857" s="209"/>
    </row>
    <row r="858" spans="1:31" ht="15.75" customHeight="1">
      <c r="A858" s="210"/>
      <c r="B858" s="210"/>
      <c r="C858" s="210"/>
      <c r="D858" s="210"/>
      <c r="E858" s="210"/>
      <c r="F858" s="210"/>
      <c r="G858" s="210"/>
      <c r="H858" s="210"/>
      <c r="I858" s="210"/>
      <c r="J858" s="210"/>
      <c r="K858" s="210"/>
      <c r="L858" s="209"/>
      <c r="M858" s="209"/>
      <c r="N858" s="209"/>
      <c r="O858" s="209"/>
      <c r="P858" s="209"/>
      <c r="Q858" s="209"/>
      <c r="R858" s="209"/>
      <c r="S858" s="209"/>
      <c r="T858" s="209"/>
      <c r="U858" s="209"/>
      <c r="V858" s="209"/>
      <c r="W858" s="209"/>
      <c r="X858" s="209"/>
      <c r="Y858" s="209"/>
      <c r="Z858" s="209"/>
      <c r="AA858" s="209"/>
      <c r="AB858" s="209"/>
      <c r="AC858" s="209"/>
      <c r="AD858" s="209"/>
      <c r="AE858" s="209"/>
    </row>
    <row r="859" spans="1:31" ht="15.75" customHeight="1">
      <c r="A859" s="210"/>
      <c r="B859" s="210"/>
      <c r="C859" s="210"/>
      <c r="D859" s="210"/>
      <c r="E859" s="210"/>
      <c r="F859" s="210"/>
      <c r="G859" s="210"/>
      <c r="H859" s="210"/>
      <c r="I859" s="210"/>
      <c r="J859" s="210"/>
      <c r="K859" s="210"/>
      <c r="L859" s="209"/>
      <c r="M859" s="209"/>
      <c r="N859" s="209"/>
      <c r="O859" s="209"/>
      <c r="P859" s="209"/>
      <c r="Q859" s="209"/>
      <c r="R859" s="209"/>
      <c r="S859" s="209"/>
      <c r="T859" s="209"/>
      <c r="U859" s="209"/>
      <c r="V859" s="209"/>
      <c r="W859" s="209"/>
      <c r="X859" s="209"/>
      <c r="Y859" s="209"/>
      <c r="Z859" s="209"/>
      <c r="AA859" s="209"/>
      <c r="AB859" s="209"/>
      <c r="AC859" s="209"/>
      <c r="AD859" s="209"/>
      <c r="AE859" s="209"/>
    </row>
    <row r="860" spans="1:31" ht="15.75" customHeight="1">
      <c r="A860" s="210"/>
      <c r="B860" s="210"/>
      <c r="C860" s="210"/>
      <c r="D860" s="210"/>
      <c r="E860" s="210"/>
      <c r="F860" s="210"/>
      <c r="G860" s="210"/>
      <c r="H860" s="210"/>
      <c r="I860" s="210"/>
      <c r="J860" s="210"/>
      <c r="K860" s="210"/>
      <c r="L860" s="209"/>
      <c r="M860" s="209"/>
      <c r="N860" s="209"/>
      <c r="O860" s="209"/>
      <c r="P860" s="209"/>
      <c r="Q860" s="209"/>
      <c r="R860" s="209"/>
      <c r="S860" s="209"/>
      <c r="T860" s="209"/>
      <c r="U860" s="209"/>
      <c r="V860" s="209"/>
      <c r="W860" s="209"/>
      <c r="X860" s="209"/>
      <c r="Y860" s="209"/>
      <c r="Z860" s="209"/>
      <c r="AA860" s="209"/>
      <c r="AB860" s="209"/>
      <c r="AC860" s="209"/>
      <c r="AD860" s="209"/>
      <c r="AE860" s="209"/>
    </row>
    <row r="861" spans="1:31" ht="15.75" customHeight="1">
      <c r="A861" s="210"/>
      <c r="B861" s="210"/>
      <c r="C861" s="210"/>
      <c r="D861" s="210"/>
      <c r="E861" s="210"/>
      <c r="F861" s="210"/>
      <c r="G861" s="210"/>
      <c r="H861" s="210"/>
      <c r="I861" s="210"/>
      <c r="J861" s="210"/>
      <c r="K861" s="210"/>
      <c r="L861" s="209"/>
      <c r="M861" s="209"/>
      <c r="N861" s="209"/>
      <c r="O861" s="209"/>
      <c r="P861" s="209"/>
      <c r="Q861" s="209"/>
      <c r="R861" s="209"/>
      <c r="S861" s="209"/>
      <c r="T861" s="209"/>
      <c r="U861" s="209"/>
      <c r="V861" s="209"/>
      <c r="W861" s="209"/>
      <c r="X861" s="209"/>
      <c r="Y861" s="209"/>
      <c r="Z861" s="209"/>
      <c r="AA861" s="209"/>
      <c r="AB861" s="209"/>
      <c r="AC861" s="209"/>
      <c r="AD861" s="209"/>
      <c r="AE861" s="209"/>
    </row>
    <row r="862" spans="1:31" ht="15.75" customHeight="1">
      <c r="A862" s="210"/>
      <c r="B862" s="210"/>
      <c r="C862" s="210"/>
      <c r="D862" s="210"/>
      <c r="E862" s="210"/>
      <c r="F862" s="210"/>
      <c r="G862" s="210"/>
      <c r="H862" s="210"/>
      <c r="I862" s="210"/>
      <c r="J862" s="210"/>
      <c r="K862" s="210"/>
      <c r="L862" s="209"/>
      <c r="M862" s="209"/>
      <c r="N862" s="209"/>
      <c r="O862" s="209"/>
      <c r="P862" s="209"/>
      <c r="Q862" s="209"/>
      <c r="R862" s="209"/>
      <c r="S862" s="209"/>
      <c r="T862" s="209"/>
      <c r="U862" s="209"/>
      <c r="V862" s="209"/>
      <c r="W862" s="209"/>
      <c r="X862" s="209"/>
      <c r="Y862" s="209"/>
      <c r="Z862" s="209"/>
      <c r="AA862" s="209"/>
      <c r="AB862" s="209"/>
      <c r="AC862" s="209"/>
      <c r="AD862" s="209"/>
      <c r="AE862" s="209"/>
    </row>
    <row r="863" spans="1:31" ht="15.75" customHeight="1">
      <c r="A863" s="210"/>
      <c r="B863" s="210"/>
      <c r="C863" s="210"/>
      <c r="D863" s="210"/>
      <c r="E863" s="210"/>
      <c r="F863" s="210"/>
      <c r="G863" s="210"/>
      <c r="H863" s="210"/>
      <c r="I863" s="210"/>
      <c r="J863" s="210"/>
      <c r="K863" s="210"/>
      <c r="L863" s="209"/>
      <c r="M863" s="209"/>
      <c r="N863" s="209"/>
      <c r="O863" s="209"/>
      <c r="P863" s="209"/>
      <c r="Q863" s="209"/>
      <c r="R863" s="209"/>
      <c r="S863" s="209"/>
      <c r="T863" s="209"/>
      <c r="U863" s="209"/>
      <c r="V863" s="209"/>
      <c r="W863" s="209"/>
      <c r="X863" s="209"/>
      <c r="Y863" s="209"/>
      <c r="Z863" s="209"/>
      <c r="AA863" s="209"/>
      <c r="AB863" s="209"/>
      <c r="AC863" s="209"/>
      <c r="AD863" s="209"/>
      <c r="AE863" s="209"/>
    </row>
    <row r="864" spans="1:31" ht="15.75" customHeight="1">
      <c r="A864" s="210"/>
      <c r="B864" s="210"/>
      <c r="C864" s="210"/>
      <c r="D864" s="210"/>
      <c r="E864" s="210"/>
      <c r="F864" s="210"/>
      <c r="G864" s="210"/>
      <c r="H864" s="210"/>
      <c r="I864" s="210"/>
      <c r="J864" s="210"/>
      <c r="K864" s="210"/>
      <c r="L864" s="209"/>
      <c r="M864" s="209"/>
      <c r="N864" s="209"/>
      <c r="O864" s="209"/>
      <c r="P864" s="209"/>
      <c r="Q864" s="209"/>
      <c r="R864" s="209"/>
      <c r="S864" s="209"/>
      <c r="T864" s="209"/>
      <c r="U864" s="209"/>
      <c r="V864" s="209"/>
      <c r="W864" s="209"/>
      <c r="X864" s="209"/>
      <c r="Y864" s="209"/>
      <c r="Z864" s="209"/>
      <c r="AA864" s="209"/>
      <c r="AB864" s="209"/>
      <c r="AC864" s="209"/>
      <c r="AD864" s="209"/>
      <c r="AE864" s="209"/>
    </row>
    <row r="865" spans="1:31" ht="15.75" customHeight="1">
      <c r="A865" s="210"/>
      <c r="B865" s="210"/>
      <c r="C865" s="210"/>
      <c r="D865" s="210"/>
      <c r="E865" s="210"/>
      <c r="F865" s="210"/>
      <c r="G865" s="210"/>
      <c r="H865" s="210"/>
      <c r="I865" s="210"/>
      <c r="J865" s="210"/>
      <c r="K865" s="210"/>
      <c r="L865" s="209"/>
      <c r="M865" s="209"/>
      <c r="N865" s="209"/>
      <c r="O865" s="209"/>
      <c r="P865" s="209"/>
      <c r="Q865" s="209"/>
      <c r="R865" s="209"/>
      <c r="S865" s="209"/>
      <c r="T865" s="209"/>
      <c r="U865" s="209"/>
      <c r="V865" s="209"/>
      <c r="W865" s="209"/>
      <c r="X865" s="209"/>
      <c r="Y865" s="209"/>
      <c r="Z865" s="209"/>
      <c r="AA865" s="209"/>
      <c r="AB865" s="209"/>
      <c r="AC865" s="209"/>
      <c r="AD865" s="209"/>
      <c r="AE865" s="209"/>
    </row>
    <row r="866" spans="1:31" ht="15.75" customHeight="1">
      <c r="A866" s="210"/>
      <c r="B866" s="210"/>
      <c r="C866" s="210"/>
      <c r="D866" s="210"/>
      <c r="E866" s="210"/>
      <c r="F866" s="210"/>
      <c r="G866" s="210"/>
      <c r="H866" s="210"/>
      <c r="I866" s="210"/>
      <c r="J866" s="210"/>
      <c r="K866" s="210"/>
      <c r="L866" s="209"/>
      <c r="M866" s="209"/>
      <c r="N866" s="209"/>
      <c r="O866" s="209"/>
      <c r="P866" s="209"/>
      <c r="Q866" s="209"/>
      <c r="R866" s="209"/>
      <c r="S866" s="209"/>
      <c r="T866" s="209"/>
      <c r="U866" s="209"/>
      <c r="V866" s="209"/>
      <c r="W866" s="209"/>
      <c r="X866" s="209"/>
      <c r="Y866" s="209"/>
      <c r="Z866" s="209"/>
      <c r="AA866" s="209"/>
      <c r="AB866" s="209"/>
      <c r="AC866" s="209"/>
      <c r="AD866" s="209"/>
      <c r="AE866" s="209"/>
    </row>
    <row r="867" spans="1:31" ht="15.75" customHeight="1">
      <c r="A867" s="210"/>
      <c r="B867" s="210"/>
      <c r="C867" s="210"/>
      <c r="D867" s="210"/>
      <c r="E867" s="210"/>
      <c r="F867" s="210"/>
      <c r="G867" s="210"/>
      <c r="H867" s="210"/>
      <c r="I867" s="210"/>
      <c r="J867" s="210"/>
      <c r="K867" s="210"/>
      <c r="L867" s="209"/>
      <c r="M867" s="209"/>
      <c r="N867" s="209"/>
      <c r="O867" s="209"/>
      <c r="P867" s="209"/>
      <c r="Q867" s="209"/>
      <c r="R867" s="209"/>
      <c r="S867" s="209"/>
      <c r="T867" s="209"/>
      <c r="U867" s="209"/>
      <c r="V867" s="209"/>
      <c r="W867" s="209"/>
      <c r="X867" s="209"/>
      <c r="Y867" s="209"/>
      <c r="Z867" s="209"/>
      <c r="AA867" s="209"/>
      <c r="AB867" s="209"/>
      <c r="AC867" s="209"/>
      <c r="AD867" s="209"/>
      <c r="AE867" s="209"/>
    </row>
    <row r="868" spans="1:31" ht="15.75" customHeight="1">
      <c r="A868" s="210"/>
      <c r="B868" s="210"/>
      <c r="C868" s="210"/>
      <c r="D868" s="210"/>
      <c r="E868" s="210"/>
      <c r="F868" s="210"/>
      <c r="G868" s="210"/>
      <c r="H868" s="210"/>
      <c r="I868" s="210"/>
      <c r="J868" s="210"/>
      <c r="K868" s="210"/>
      <c r="L868" s="209"/>
      <c r="M868" s="209"/>
      <c r="N868" s="209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  <c r="Z868" s="209"/>
      <c r="AA868" s="209"/>
      <c r="AB868" s="209"/>
      <c r="AC868" s="209"/>
      <c r="AD868" s="209"/>
      <c r="AE868" s="209"/>
    </row>
    <row r="869" spans="1:31" ht="15.75" customHeight="1">
      <c r="A869" s="210"/>
      <c r="B869" s="210"/>
      <c r="C869" s="210"/>
      <c r="D869" s="210"/>
      <c r="E869" s="210"/>
      <c r="F869" s="210"/>
      <c r="G869" s="210"/>
      <c r="H869" s="210"/>
      <c r="I869" s="210"/>
      <c r="J869" s="210"/>
      <c r="K869" s="210"/>
      <c r="L869" s="209"/>
      <c r="M869" s="209"/>
      <c r="N869" s="209"/>
      <c r="O869" s="209"/>
      <c r="P869" s="209"/>
      <c r="Q869" s="209"/>
      <c r="R869" s="209"/>
      <c r="S869" s="209"/>
      <c r="T869" s="209"/>
      <c r="U869" s="209"/>
      <c r="V869" s="209"/>
      <c r="W869" s="209"/>
      <c r="X869" s="209"/>
      <c r="Y869" s="209"/>
      <c r="Z869" s="209"/>
      <c r="AA869" s="209"/>
      <c r="AB869" s="209"/>
      <c r="AC869" s="209"/>
      <c r="AD869" s="209"/>
      <c r="AE869" s="209"/>
    </row>
    <row r="870" spans="1:31" ht="15.75" customHeight="1">
      <c r="A870" s="210"/>
      <c r="B870" s="210"/>
      <c r="C870" s="210"/>
      <c r="D870" s="210"/>
      <c r="E870" s="210"/>
      <c r="F870" s="210"/>
      <c r="G870" s="210"/>
      <c r="H870" s="210"/>
      <c r="I870" s="210"/>
      <c r="J870" s="210"/>
      <c r="K870" s="210"/>
      <c r="L870" s="209"/>
      <c r="M870" s="209"/>
      <c r="N870" s="209"/>
      <c r="O870" s="209"/>
      <c r="P870" s="209"/>
      <c r="Q870" s="209"/>
      <c r="R870" s="209"/>
      <c r="S870" s="209"/>
      <c r="T870" s="209"/>
      <c r="U870" s="209"/>
      <c r="V870" s="209"/>
      <c r="W870" s="209"/>
      <c r="X870" s="209"/>
      <c r="Y870" s="209"/>
      <c r="Z870" s="209"/>
      <c r="AA870" s="209"/>
      <c r="AB870" s="209"/>
      <c r="AC870" s="209"/>
      <c r="AD870" s="209"/>
      <c r="AE870" s="209"/>
    </row>
    <row r="871" spans="1:31" ht="15.75" customHeight="1">
      <c r="A871" s="210"/>
      <c r="B871" s="210"/>
      <c r="C871" s="210"/>
      <c r="D871" s="210"/>
      <c r="E871" s="210"/>
      <c r="F871" s="210"/>
      <c r="G871" s="210"/>
      <c r="H871" s="210"/>
      <c r="I871" s="210"/>
      <c r="J871" s="210"/>
      <c r="K871" s="210"/>
      <c r="L871" s="209"/>
      <c r="M871" s="209"/>
      <c r="N871" s="209"/>
      <c r="O871" s="209"/>
      <c r="P871" s="209"/>
      <c r="Q871" s="209"/>
      <c r="R871" s="209"/>
      <c r="S871" s="209"/>
      <c r="T871" s="209"/>
      <c r="U871" s="209"/>
      <c r="V871" s="209"/>
      <c r="W871" s="209"/>
      <c r="X871" s="209"/>
      <c r="Y871" s="209"/>
      <c r="Z871" s="209"/>
      <c r="AA871" s="209"/>
      <c r="AB871" s="209"/>
      <c r="AC871" s="209"/>
      <c r="AD871" s="209"/>
      <c r="AE871" s="209"/>
    </row>
    <row r="872" spans="1:31" ht="15.75" customHeight="1">
      <c r="A872" s="210"/>
      <c r="B872" s="210"/>
      <c r="C872" s="210"/>
      <c r="D872" s="210"/>
      <c r="E872" s="210"/>
      <c r="F872" s="210"/>
      <c r="G872" s="210"/>
      <c r="H872" s="210"/>
      <c r="I872" s="210"/>
      <c r="J872" s="210"/>
      <c r="K872" s="210"/>
      <c r="L872" s="209"/>
      <c r="M872" s="209"/>
      <c r="N872" s="209"/>
      <c r="O872" s="209"/>
      <c r="P872" s="209"/>
      <c r="Q872" s="209"/>
      <c r="R872" s="209"/>
      <c r="S872" s="209"/>
      <c r="T872" s="209"/>
      <c r="U872" s="209"/>
      <c r="V872" s="209"/>
      <c r="W872" s="209"/>
      <c r="X872" s="209"/>
      <c r="Y872" s="209"/>
      <c r="Z872" s="209"/>
      <c r="AA872" s="209"/>
      <c r="AB872" s="209"/>
      <c r="AC872" s="209"/>
      <c r="AD872" s="209"/>
      <c r="AE872" s="209"/>
    </row>
    <row r="873" spans="1:31" ht="15.75" customHeight="1">
      <c r="A873" s="210"/>
      <c r="B873" s="210"/>
      <c r="C873" s="210"/>
      <c r="D873" s="210"/>
      <c r="E873" s="210"/>
      <c r="F873" s="210"/>
      <c r="G873" s="210"/>
      <c r="H873" s="210"/>
      <c r="I873" s="210"/>
      <c r="J873" s="210"/>
      <c r="K873" s="210"/>
      <c r="L873" s="209"/>
      <c r="M873" s="209"/>
      <c r="N873" s="209"/>
      <c r="O873" s="209"/>
      <c r="P873" s="209"/>
      <c r="Q873" s="209"/>
      <c r="R873" s="209"/>
      <c r="S873" s="209"/>
      <c r="T873" s="209"/>
      <c r="U873" s="209"/>
      <c r="V873" s="209"/>
      <c r="W873" s="209"/>
      <c r="X873" s="209"/>
      <c r="Y873" s="209"/>
      <c r="Z873" s="209"/>
      <c r="AA873" s="209"/>
      <c r="AB873" s="209"/>
      <c r="AC873" s="209"/>
      <c r="AD873" s="209"/>
      <c r="AE873" s="209"/>
    </row>
    <row r="874" spans="1:31" ht="15.75" customHeight="1">
      <c r="A874" s="210"/>
      <c r="B874" s="210"/>
      <c r="C874" s="210"/>
      <c r="D874" s="210"/>
      <c r="E874" s="210"/>
      <c r="F874" s="210"/>
      <c r="G874" s="210"/>
      <c r="H874" s="210"/>
      <c r="I874" s="210"/>
      <c r="J874" s="210"/>
      <c r="K874" s="210"/>
      <c r="L874" s="209"/>
      <c r="M874" s="209"/>
      <c r="N874" s="209"/>
      <c r="O874" s="209"/>
      <c r="P874" s="209"/>
      <c r="Q874" s="209"/>
      <c r="R874" s="209"/>
      <c r="S874" s="209"/>
      <c r="T874" s="209"/>
      <c r="U874" s="209"/>
      <c r="V874" s="209"/>
      <c r="W874" s="209"/>
      <c r="X874" s="209"/>
      <c r="Y874" s="209"/>
      <c r="Z874" s="209"/>
      <c r="AA874" s="209"/>
      <c r="AB874" s="209"/>
      <c r="AC874" s="209"/>
      <c r="AD874" s="209"/>
      <c r="AE874" s="209"/>
    </row>
    <row r="875" spans="1:31" ht="15.75" customHeight="1">
      <c r="A875" s="210"/>
      <c r="B875" s="210"/>
      <c r="C875" s="210"/>
      <c r="D875" s="210"/>
      <c r="E875" s="210"/>
      <c r="F875" s="210"/>
      <c r="G875" s="210"/>
      <c r="H875" s="210"/>
      <c r="I875" s="210"/>
      <c r="J875" s="210"/>
      <c r="K875" s="210"/>
      <c r="L875" s="209"/>
      <c r="M875" s="209"/>
      <c r="N875" s="209"/>
      <c r="O875" s="209"/>
      <c r="P875" s="209"/>
      <c r="Q875" s="209"/>
      <c r="R875" s="209"/>
      <c r="S875" s="209"/>
      <c r="T875" s="209"/>
      <c r="U875" s="209"/>
      <c r="V875" s="209"/>
      <c r="W875" s="209"/>
      <c r="X875" s="209"/>
      <c r="Y875" s="209"/>
      <c r="Z875" s="209"/>
      <c r="AA875" s="209"/>
      <c r="AB875" s="209"/>
      <c r="AC875" s="209"/>
      <c r="AD875" s="209"/>
      <c r="AE875" s="209"/>
    </row>
    <row r="876" spans="1:31" ht="15.75" customHeight="1">
      <c r="A876" s="210"/>
      <c r="B876" s="210"/>
      <c r="C876" s="210"/>
      <c r="D876" s="210"/>
      <c r="E876" s="210"/>
      <c r="F876" s="210"/>
      <c r="G876" s="210"/>
      <c r="H876" s="210"/>
      <c r="I876" s="210"/>
      <c r="J876" s="210"/>
      <c r="K876" s="210"/>
      <c r="L876" s="209"/>
      <c r="M876" s="209"/>
      <c r="N876" s="209"/>
      <c r="O876" s="209"/>
      <c r="P876" s="209"/>
      <c r="Q876" s="209"/>
      <c r="R876" s="209"/>
      <c r="S876" s="209"/>
      <c r="T876" s="209"/>
      <c r="U876" s="209"/>
      <c r="V876" s="209"/>
      <c r="W876" s="209"/>
      <c r="X876" s="209"/>
      <c r="Y876" s="209"/>
      <c r="Z876" s="209"/>
      <c r="AA876" s="209"/>
      <c r="AB876" s="209"/>
      <c r="AC876" s="209"/>
      <c r="AD876" s="209"/>
      <c r="AE876" s="209"/>
    </row>
    <row r="877" spans="1:31" ht="15.75" customHeight="1">
      <c r="A877" s="210"/>
      <c r="B877" s="210"/>
      <c r="C877" s="210"/>
      <c r="D877" s="210"/>
      <c r="E877" s="210"/>
      <c r="F877" s="210"/>
      <c r="G877" s="210"/>
      <c r="H877" s="210"/>
      <c r="I877" s="210"/>
      <c r="J877" s="210"/>
      <c r="K877" s="210"/>
      <c r="L877" s="209"/>
      <c r="M877" s="209"/>
      <c r="N877" s="209"/>
      <c r="O877" s="209"/>
      <c r="P877" s="209"/>
      <c r="Q877" s="209"/>
      <c r="R877" s="209"/>
      <c r="S877" s="209"/>
      <c r="T877" s="209"/>
      <c r="U877" s="209"/>
      <c r="V877" s="209"/>
      <c r="W877" s="209"/>
      <c r="X877" s="209"/>
      <c r="Y877" s="209"/>
      <c r="Z877" s="209"/>
      <c r="AA877" s="209"/>
      <c r="AB877" s="209"/>
      <c r="AC877" s="209"/>
      <c r="AD877" s="209"/>
      <c r="AE877" s="209"/>
    </row>
    <row r="878" spans="1:31" ht="15.75" customHeight="1">
      <c r="A878" s="210"/>
      <c r="B878" s="210"/>
      <c r="C878" s="210"/>
      <c r="D878" s="210"/>
      <c r="E878" s="210"/>
      <c r="F878" s="210"/>
      <c r="G878" s="210"/>
      <c r="H878" s="210"/>
      <c r="I878" s="210"/>
      <c r="J878" s="210"/>
      <c r="K878" s="210"/>
      <c r="L878" s="209"/>
      <c r="M878" s="209"/>
      <c r="N878" s="209"/>
      <c r="O878" s="209"/>
      <c r="P878" s="209"/>
      <c r="Q878" s="209"/>
      <c r="R878" s="209"/>
      <c r="S878" s="209"/>
      <c r="T878" s="209"/>
      <c r="U878" s="209"/>
      <c r="V878" s="209"/>
      <c r="W878" s="209"/>
      <c r="X878" s="209"/>
      <c r="Y878" s="209"/>
      <c r="Z878" s="209"/>
      <c r="AA878" s="209"/>
      <c r="AB878" s="209"/>
      <c r="AC878" s="209"/>
      <c r="AD878" s="209"/>
      <c r="AE878" s="209"/>
    </row>
    <row r="879" spans="1:31" ht="15.75" customHeight="1">
      <c r="A879" s="210"/>
      <c r="B879" s="210"/>
      <c r="C879" s="210"/>
      <c r="D879" s="210"/>
      <c r="E879" s="210"/>
      <c r="F879" s="210"/>
      <c r="G879" s="210"/>
      <c r="H879" s="210"/>
      <c r="I879" s="210"/>
      <c r="J879" s="210"/>
      <c r="K879" s="210"/>
      <c r="L879" s="209"/>
      <c r="M879" s="209"/>
      <c r="N879" s="209"/>
      <c r="O879" s="209"/>
      <c r="P879" s="209"/>
      <c r="Q879" s="209"/>
      <c r="R879" s="209"/>
      <c r="S879" s="209"/>
      <c r="T879" s="209"/>
      <c r="U879" s="209"/>
      <c r="V879" s="209"/>
      <c r="W879" s="209"/>
      <c r="X879" s="209"/>
      <c r="Y879" s="209"/>
      <c r="Z879" s="209"/>
      <c r="AA879" s="209"/>
      <c r="AB879" s="209"/>
      <c r="AC879" s="209"/>
      <c r="AD879" s="209"/>
      <c r="AE879" s="209"/>
    </row>
    <row r="880" spans="1:31" ht="15.75" customHeight="1">
      <c r="A880" s="210"/>
      <c r="B880" s="210"/>
      <c r="C880" s="210"/>
      <c r="D880" s="210"/>
      <c r="E880" s="210"/>
      <c r="F880" s="210"/>
      <c r="G880" s="210"/>
      <c r="H880" s="210"/>
      <c r="I880" s="210"/>
      <c r="J880" s="210"/>
      <c r="K880" s="210"/>
      <c r="L880" s="209"/>
      <c r="M880" s="209"/>
      <c r="N880" s="209"/>
      <c r="O880" s="209"/>
      <c r="P880" s="209"/>
      <c r="Q880" s="209"/>
      <c r="R880" s="209"/>
      <c r="S880" s="209"/>
      <c r="T880" s="209"/>
      <c r="U880" s="209"/>
      <c r="V880" s="209"/>
      <c r="W880" s="209"/>
      <c r="X880" s="209"/>
      <c r="Y880" s="209"/>
      <c r="Z880" s="209"/>
      <c r="AA880" s="209"/>
      <c r="AB880" s="209"/>
      <c r="AC880" s="209"/>
      <c r="AD880" s="209"/>
      <c r="AE880" s="209"/>
    </row>
    <row r="881" spans="1:31" ht="15.75" customHeight="1">
      <c r="A881" s="210"/>
      <c r="B881" s="210"/>
      <c r="C881" s="210"/>
      <c r="D881" s="210"/>
      <c r="E881" s="210"/>
      <c r="F881" s="210"/>
      <c r="G881" s="210"/>
      <c r="H881" s="210"/>
      <c r="I881" s="210"/>
      <c r="J881" s="210"/>
      <c r="K881" s="210"/>
      <c r="L881" s="209"/>
      <c r="M881" s="209"/>
      <c r="N881" s="209"/>
      <c r="O881" s="209"/>
      <c r="P881" s="209"/>
      <c r="Q881" s="209"/>
      <c r="R881" s="209"/>
      <c r="S881" s="209"/>
      <c r="T881" s="209"/>
      <c r="U881" s="209"/>
      <c r="V881" s="209"/>
      <c r="W881" s="209"/>
      <c r="X881" s="209"/>
      <c r="Y881" s="209"/>
      <c r="Z881" s="209"/>
      <c r="AA881" s="209"/>
      <c r="AB881" s="209"/>
      <c r="AC881" s="209"/>
      <c r="AD881" s="209"/>
      <c r="AE881" s="209"/>
    </row>
    <row r="882" spans="1:31" ht="15.75" customHeight="1">
      <c r="A882" s="210"/>
      <c r="B882" s="210"/>
      <c r="C882" s="210"/>
      <c r="D882" s="210"/>
      <c r="E882" s="210"/>
      <c r="F882" s="210"/>
      <c r="G882" s="210"/>
      <c r="H882" s="210"/>
      <c r="I882" s="210"/>
      <c r="J882" s="210"/>
      <c r="K882" s="210"/>
      <c r="L882" s="209"/>
      <c r="M882" s="209"/>
      <c r="N882" s="209"/>
      <c r="O882" s="209"/>
      <c r="P882" s="209"/>
      <c r="Q882" s="209"/>
      <c r="R882" s="209"/>
      <c r="S882" s="209"/>
      <c r="T882" s="209"/>
      <c r="U882" s="209"/>
      <c r="V882" s="209"/>
      <c r="W882" s="209"/>
      <c r="X882" s="209"/>
      <c r="Y882" s="209"/>
      <c r="Z882" s="209"/>
      <c r="AA882" s="209"/>
      <c r="AB882" s="209"/>
      <c r="AC882" s="209"/>
      <c r="AD882" s="209"/>
      <c r="AE882" s="209"/>
    </row>
    <row r="883" spans="1:31" ht="15.75" customHeight="1">
      <c r="A883" s="210"/>
      <c r="B883" s="210"/>
      <c r="C883" s="210"/>
      <c r="D883" s="210"/>
      <c r="E883" s="210"/>
      <c r="F883" s="210"/>
      <c r="G883" s="210"/>
      <c r="H883" s="210"/>
      <c r="I883" s="210"/>
      <c r="J883" s="210"/>
      <c r="K883" s="210"/>
      <c r="L883" s="209"/>
      <c r="M883" s="209"/>
      <c r="N883" s="209"/>
      <c r="O883" s="209"/>
      <c r="P883" s="209"/>
      <c r="Q883" s="209"/>
      <c r="R883" s="209"/>
      <c r="S883" s="209"/>
      <c r="T883" s="209"/>
      <c r="U883" s="209"/>
      <c r="V883" s="209"/>
      <c r="W883" s="209"/>
      <c r="X883" s="209"/>
      <c r="Y883" s="209"/>
      <c r="Z883" s="209"/>
      <c r="AA883" s="209"/>
      <c r="AB883" s="209"/>
      <c r="AC883" s="209"/>
      <c r="AD883" s="209"/>
      <c r="AE883" s="209"/>
    </row>
    <row r="884" spans="1:31" ht="15.75" customHeight="1">
      <c r="A884" s="210"/>
      <c r="B884" s="210"/>
      <c r="C884" s="210"/>
      <c r="D884" s="210"/>
      <c r="E884" s="210"/>
      <c r="F884" s="210"/>
      <c r="G884" s="210"/>
      <c r="H884" s="210"/>
      <c r="I884" s="210"/>
      <c r="J884" s="210"/>
      <c r="K884" s="210"/>
      <c r="L884" s="209"/>
      <c r="M884" s="209"/>
      <c r="N884" s="209"/>
      <c r="O884" s="209"/>
      <c r="P884" s="209"/>
      <c r="Q884" s="209"/>
      <c r="R884" s="209"/>
      <c r="S884" s="209"/>
      <c r="T884" s="209"/>
      <c r="U884" s="209"/>
      <c r="V884" s="209"/>
      <c r="W884" s="209"/>
      <c r="X884" s="209"/>
      <c r="Y884" s="209"/>
      <c r="Z884" s="209"/>
      <c r="AA884" s="209"/>
      <c r="AB884" s="209"/>
      <c r="AC884" s="209"/>
      <c r="AD884" s="209"/>
      <c r="AE884" s="209"/>
    </row>
    <row r="885" spans="1:31" ht="15.75" customHeight="1">
      <c r="A885" s="210"/>
      <c r="B885" s="210"/>
      <c r="C885" s="210"/>
      <c r="D885" s="210"/>
      <c r="E885" s="210"/>
      <c r="F885" s="210"/>
      <c r="G885" s="210"/>
      <c r="H885" s="210"/>
      <c r="I885" s="210"/>
      <c r="J885" s="210"/>
      <c r="K885" s="210"/>
      <c r="L885" s="209"/>
      <c r="M885" s="209"/>
      <c r="N885" s="209"/>
      <c r="O885" s="209"/>
      <c r="P885" s="209"/>
      <c r="Q885" s="209"/>
      <c r="R885" s="209"/>
      <c r="S885" s="209"/>
      <c r="T885" s="209"/>
      <c r="U885" s="209"/>
      <c r="V885" s="209"/>
      <c r="W885" s="209"/>
      <c r="X885" s="209"/>
      <c r="Y885" s="209"/>
      <c r="Z885" s="209"/>
      <c r="AA885" s="209"/>
      <c r="AB885" s="209"/>
      <c r="AC885" s="209"/>
      <c r="AD885" s="209"/>
      <c r="AE885" s="209"/>
    </row>
    <row r="886" spans="1:31" ht="15.75" customHeight="1">
      <c r="A886" s="210"/>
      <c r="B886" s="210"/>
      <c r="C886" s="210"/>
      <c r="D886" s="210"/>
      <c r="E886" s="210"/>
      <c r="F886" s="210"/>
      <c r="G886" s="210"/>
      <c r="H886" s="210"/>
      <c r="I886" s="210"/>
      <c r="J886" s="210"/>
      <c r="K886" s="210"/>
      <c r="L886" s="209"/>
      <c r="M886" s="209"/>
      <c r="N886" s="209"/>
      <c r="O886" s="209"/>
      <c r="P886" s="209"/>
      <c r="Q886" s="209"/>
      <c r="R886" s="209"/>
      <c r="S886" s="209"/>
      <c r="T886" s="209"/>
      <c r="U886" s="209"/>
      <c r="V886" s="209"/>
      <c r="W886" s="209"/>
      <c r="X886" s="209"/>
      <c r="Y886" s="209"/>
      <c r="Z886" s="209"/>
      <c r="AA886" s="209"/>
      <c r="AB886" s="209"/>
      <c r="AC886" s="209"/>
      <c r="AD886" s="209"/>
      <c r="AE886" s="209"/>
    </row>
    <row r="887" spans="1:31" ht="15.75" customHeight="1">
      <c r="A887" s="210"/>
      <c r="B887" s="210"/>
      <c r="C887" s="210"/>
      <c r="D887" s="210"/>
      <c r="E887" s="210"/>
      <c r="F887" s="210"/>
      <c r="G887" s="210"/>
      <c r="H887" s="210"/>
      <c r="I887" s="210"/>
      <c r="J887" s="210"/>
      <c r="K887" s="210"/>
      <c r="L887" s="209"/>
      <c r="M887" s="209"/>
      <c r="N887" s="209"/>
      <c r="O887" s="209"/>
      <c r="P887" s="209"/>
      <c r="Q887" s="209"/>
      <c r="R887" s="209"/>
      <c r="S887" s="209"/>
      <c r="T887" s="209"/>
      <c r="U887" s="209"/>
      <c r="V887" s="209"/>
      <c r="W887" s="209"/>
      <c r="X887" s="209"/>
      <c r="Y887" s="209"/>
      <c r="Z887" s="209"/>
      <c r="AA887" s="209"/>
      <c r="AB887" s="209"/>
      <c r="AC887" s="209"/>
      <c r="AD887" s="209"/>
      <c r="AE887" s="209"/>
    </row>
    <row r="888" spans="1:31" ht="15.75" customHeight="1">
      <c r="A888" s="210"/>
      <c r="B888" s="210"/>
      <c r="C888" s="210"/>
      <c r="D888" s="210"/>
      <c r="E888" s="210"/>
      <c r="F888" s="210"/>
      <c r="G888" s="210"/>
      <c r="H888" s="210"/>
      <c r="I888" s="210"/>
      <c r="J888" s="210"/>
      <c r="K888" s="210"/>
      <c r="L888" s="209"/>
      <c r="M888" s="209"/>
      <c r="N888" s="209"/>
      <c r="O888" s="209"/>
      <c r="P888" s="209"/>
      <c r="Q888" s="209"/>
      <c r="R888" s="209"/>
      <c r="S888" s="209"/>
      <c r="T888" s="209"/>
      <c r="U888" s="209"/>
      <c r="V888" s="209"/>
      <c r="W888" s="209"/>
      <c r="X888" s="209"/>
      <c r="Y888" s="209"/>
      <c r="Z888" s="209"/>
      <c r="AA888" s="209"/>
      <c r="AB888" s="209"/>
      <c r="AC888" s="209"/>
      <c r="AD888" s="209"/>
      <c r="AE888" s="209"/>
    </row>
    <row r="889" spans="1:31" ht="15.75" customHeight="1">
      <c r="A889" s="210"/>
      <c r="B889" s="210"/>
      <c r="C889" s="210"/>
      <c r="D889" s="210"/>
      <c r="E889" s="210"/>
      <c r="F889" s="210"/>
      <c r="G889" s="210"/>
      <c r="H889" s="210"/>
      <c r="I889" s="210"/>
      <c r="J889" s="210"/>
      <c r="K889" s="210"/>
      <c r="L889" s="209"/>
      <c r="M889" s="209"/>
      <c r="N889" s="209"/>
      <c r="O889" s="209"/>
      <c r="P889" s="209"/>
      <c r="Q889" s="209"/>
      <c r="R889" s="209"/>
      <c r="S889" s="209"/>
      <c r="T889" s="209"/>
      <c r="U889" s="209"/>
      <c r="V889" s="209"/>
      <c r="W889" s="209"/>
      <c r="X889" s="209"/>
      <c r="Y889" s="209"/>
      <c r="Z889" s="209"/>
      <c r="AA889" s="209"/>
      <c r="AB889" s="209"/>
      <c r="AC889" s="209"/>
      <c r="AD889" s="209"/>
      <c r="AE889" s="209"/>
    </row>
    <row r="890" spans="1:31" ht="15.75" customHeight="1">
      <c r="A890" s="210"/>
      <c r="B890" s="210"/>
      <c r="C890" s="210"/>
      <c r="D890" s="210"/>
      <c r="E890" s="210"/>
      <c r="F890" s="210"/>
      <c r="G890" s="210"/>
      <c r="H890" s="210"/>
      <c r="I890" s="210"/>
      <c r="J890" s="210"/>
      <c r="K890" s="210"/>
      <c r="L890" s="209"/>
      <c r="M890" s="209"/>
      <c r="N890" s="209"/>
      <c r="O890" s="209"/>
      <c r="P890" s="209"/>
      <c r="Q890" s="209"/>
      <c r="R890" s="209"/>
      <c r="S890" s="209"/>
      <c r="T890" s="209"/>
      <c r="U890" s="209"/>
      <c r="V890" s="209"/>
      <c r="W890" s="209"/>
      <c r="X890" s="209"/>
      <c r="Y890" s="209"/>
      <c r="Z890" s="209"/>
      <c r="AA890" s="209"/>
      <c r="AB890" s="209"/>
      <c r="AC890" s="209"/>
      <c r="AD890" s="209"/>
      <c r="AE890" s="209"/>
    </row>
    <row r="891" spans="1:31" ht="15.75" customHeight="1">
      <c r="A891" s="210"/>
      <c r="B891" s="210"/>
      <c r="C891" s="210"/>
      <c r="D891" s="210"/>
      <c r="E891" s="210"/>
      <c r="F891" s="210"/>
      <c r="G891" s="210"/>
      <c r="H891" s="210"/>
      <c r="I891" s="210"/>
      <c r="J891" s="210"/>
      <c r="K891" s="210"/>
      <c r="L891" s="209"/>
      <c r="M891" s="209"/>
      <c r="N891" s="209"/>
      <c r="O891" s="209"/>
      <c r="P891" s="209"/>
      <c r="Q891" s="209"/>
      <c r="R891" s="209"/>
      <c r="S891" s="209"/>
      <c r="T891" s="209"/>
      <c r="U891" s="209"/>
      <c r="V891" s="209"/>
      <c r="W891" s="209"/>
      <c r="X891" s="209"/>
      <c r="Y891" s="209"/>
      <c r="Z891" s="209"/>
      <c r="AA891" s="209"/>
      <c r="AB891" s="209"/>
      <c r="AC891" s="209"/>
      <c r="AD891" s="209"/>
      <c r="AE891" s="209"/>
    </row>
    <row r="892" spans="1:31" ht="15.75" customHeight="1">
      <c r="A892" s="210"/>
      <c r="B892" s="210"/>
      <c r="C892" s="210"/>
      <c r="D892" s="210"/>
      <c r="E892" s="210"/>
      <c r="F892" s="210"/>
      <c r="G892" s="210"/>
      <c r="H892" s="210"/>
      <c r="I892" s="210"/>
      <c r="J892" s="210"/>
      <c r="K892" s="210"/>
      <c r="L892" s="209"/>
      <c r="M892" s="209"/>
      <c r="N892" s="209"/>
      <c r="O892" s="209"/>
      <c r="P892" s="209"/>
      <c r="Q892" s="209"/>
      <c r="R892" s="209"/>
      <c r="S892" s="209"/>
      <c r="T892" s="209"/>
      <c r="U892" s="209"/>
      <c r="V892" s="209"/>
      <c r="W892" s="209"/>
      <c r="X892" s="209"/>
      <c r="Y892" s="209"/>
      <c r="Z892" s="209"/>
      <c r="AA892" s="209"/>
      <c r="AB892" s="209"/>
      <c r="AC892" s="209"/>
      <c r="AD892" s="209"/>
      <c r="AE892" s="209"/>
    </row>
    <row r="893" spans="1:31" ht="15.75" customHeight="1">
      <c r="A893" s="210"/>
      <c r="B893" s="210"/>
      <c r="C893" s="210"/>
      <c r="D893" s="210"/>
      <c r="E893" s="210"/>
      <c r="F893" s="210"/>
      <c r="G893" s="210"/>
      <c r="H893" s="210"/>
      <c r="I893" s="210"/>
      <c r="J893" s="210"/>
      <c r="K893" s="210"/>
      <c r="L893" s="209"/>
      <c r="M893" s="209"/>
      <c r="N893" s="209"/>
      <c r="O893" s="209"/>
      <c r="P893" s="209"/>
      <c r="Q893" s="209"/>
      <c r="R893" s="209"/>
      <c r="S893" s="209"/>
      <c r="T893" s="209"/>
      <c r="U893" s="209"/>
      <c r="V893" s="209"/>
      <c r="W893" s="209"/>
      <c r="X893" s="209"/>
      <c r="Y893" s="209"/>
      <c r="Z893" s="209"/>
      <c r="AA893" s="209"/>
      <c r="AB893" s="209"/>
      <c r="AC893" s="209"/>
      <c r="AD893" s="209"/>
      <c r="AE893" s="209"/>
    </row>
    <row r="894" spans="1:31" ht="15.75" customHeight="1">
      <c r="A894" s="210"/>
      <c r="B894" s="210"/>
      <c r="C894" s="210"/>
      <c r="D894" s="210"/>
      <c r="E894" s="210"/>
      <c r="F894" s="210"/>
      <c r="G894" s="210"/>
      <c r="H894" s="210"/>
      <c r="I894" s="210"/>
      <c r="J894" s="210"/>
      <c r="K894" s="210"/>
      <c r="L894" s="209"/>
      <c r="M894" s="209"/>
      <c r="N894" s="209"/>
      <c r="O894" s="209"/>
      <c r="P894" s="209"/>
      <c r="Q894" s="209"/>
      <c r="R894" s="209"/>
      <c r="S894" s="209"/>
      <c r="T894" s="209"/>
      <c r="U894" s="209"/>
      <c r="V894" s="209"/>
      <c r="W894" s="209"/>
      <c r="X894" s="209"/>
      <c r="Y894" s="209"/>
      <c r="Z894" s="209"/>
      <c r="AA894" s="209"/>
      <c r="AB894" s="209"/>
      <c r="AC894" s="209"/>
      <c r="AD894" s="209"/>
      <c r="AE894" s="209"/>
    </row>
    <row r="895" spans="1:31" ht="15.75" customHeight="1">
      <c r="A895" s="210"/>
      <c r="B895" s="210"/>
      <c r="C895" s="210"/>
      <c r="D895" s="210"/>
      <c r="E895" s="210"/>
      <c r="F895" s="210"/>
      <c r="G895" s="210"/>
      <c r="H895" s="210"/>
      <c r="I895" s="210"/>
      <c r="J895" s="210"/>
      <c r="K895" s="210"/>
      <c r="L895" s="209"/>
      <c r="M895" s="209"/>
      <c r="N895" s="209"/>
      <c r="O895" s="209"/>
      <c r="P895" s="209"/>
      <c r="Q895" s="209"/>
      <c r="R895" s="209"/>
      <c r="S895" s="209"/>
      <c r="T895" s="209"/>
      <c r="U895" s="209"/>
      <c r="V895" s="209"/>
      <c r="W895" s="209"/>
      <c r="X895" s="209"/>
      <c r="Y895" s="209"/>
      <c r="Z895" s="209"/>
      <c r="AA895" s="209"/>
      <c r="AB895" s="209"/>
      <c r="AC895" s="209"/>
      <c r="AD895" s="209"/>
      <c r="AE895" s="209"/>
    </row>
    <row r="896" spans="1:31" ht="15.75" customHeight="1">
      <c r="A896" s="210"/>
      <c r="B896" s="210"/>
      <c r="C896" s="210"/>
      <c r="D896" s="210"/>
      <c r="E896" s="210"/>
      <c r="F896" s="210"/>
      <c r="G896" s="210"/>
      <c r="H896" s="210"/>
      <c r="I896" s="210"/>
      <c r="J896" s="210"/>
      <c r="K896" s="210"/>
      <c r="L896" s="209"/>
      <c r="M896" s="209"/>
      <c r="N896" s="209"/>
      <c r="O896" s="209"/>
      <c r="P896" s="209"/>
      <c r="Q896" s="209"/>
      <c r="R896" s="209"/>
      <c r="S896" s="209"/>
      <c r="T896" s="209"/>
      <c r="U896" s="209"/>
      <c r="V896" s="209"/>
      <c r="W896" s="209"/>
      <c r="X896" s="209"/>
      <c r="Y896" s="209"/>
      <c r="Z896" s="209"/>
      <c r="AA896" s="209"/>
      <c r="AB896" s="209"/>
      <c r="AC896" s="209"/>
      <c r="AD896" s="209"/>
      <c r="AE896" s="209"/>
    </row>
    <row r="897" spans="1:31" ht="15.75" customHeight="1">
      <c r="A897" s="210"/>
      <c r="B897" s="210"/>
      <c r="C897" s="210"/>
      <c r="D897" s="210"/>
      <c r="E897" s="210"/>
      <c r="F897" s="210"/>
      <c r="G897" s="210"/>
      <c r="H897" s="210"/>
      <c r="I897" s="210"/>
      <c r="J897" s="210"/>
      <c r="K897" s="210"/>
      <c r="L897" s="209"/>
      <c r="M897" s="209"/>
      <c r="N897" s="209"/>
      <c r="O897" s="209"/>
      <c r="P897" s="209"/>
      <c r="Q897" s="209"/>
      <c r="R897" s="209"/>
      <c r="S897" s="209"/>
      <c r="T897" s="209"/>
      <c r="U897" s="209"/>
      <c r="V897" s="209"/>
      <c r="W897" s="209"/>
      <c r="X897" s="209"/>
      <c r="Y897" s="209"/>
      <c r="Z897" s="209"/>
      <c r="AA897" s="209"/>
      <c r="AB897" s="209"/>
      <c r="AC897" s="209"/>
      <c r="AD897" s="209"/>
      <c r="AE897" s="209"/>
    </row>
    <row r="898" spans="1:31" ht="15.75" customHeight="1">
      <c r="A898" s="210"/>
      <c r="B898" s="210"/>
      <c r="C898" s="210"/>
      <c r="D898" s="210"/>
      <c r="E898" s="210"/>
      <c r="F898" s="210"/>
      <c r="G898" s="210"/>
      <c r="H898" s="210"/>
      <c r="I898" s="210"/>
      <c r="J898" s="210"/>
      <c r="K898" s="210"/>
      <c r="L898" s="209"/>
      <c r="M898" s="209"/>
      <c r="N898" s="209"/>
      <c r="O898" s="209"/>
      <c r="P898" s="209"/>
      <c r="Q898" s="209"/>
      <c r="R898" s="209"/>
      <c r="S898" s="209"/>
      <c r="T898" s="209"/>
      <c r="U898" s="209"/>
      <c r="V898" s="209"/>
      <c r="W898" s="209"/>
      <c r="X898" s="209"/>
      <c r="Y898" s="209"/>
      <c r="Z898" s="209"/>
      <c r="AA898" s="209"/>
      <c r="AB898" s="209"/>
      <c r="AC898" s="209"/>
      <c r="AD898" s="209"/>
      <c r="AE898" s="209"/>
    </row>
    <row r="899" spans="1:31" ht="15.75" customHeight="1">
      <c r="A899" s="210"/>
      <c r="B899" s="210"/>
      <c r="C899" s="210"/>
      <c r="D899" s="210"/>
      <c r="E899" s="210"/>
      <c r="F899" s="210"/>
      <c r="G899" s="210"/>
      <c r="H899" s="210"/>
      <c r="I899" s="210"/>
      <c r="J899" s="210"/>
      <c r="K899" s="210"/>
      <c r="L899" s="209"/>
      <c r="M899" s="209"/>
      <c r="N899" s="209"/>
      <c r="O899" s="209"/>
      <c r="P899" s="209"/>
      <c r="Q899" s="209"/>
      <c r="R899" s="209"/>
      <c r="S899" s="209"/>
      <c r="T899" s="209"/>
      <c r="U899" s="209"/>
      <c r="V899" s="209"/>
      <c r="W899" s="209"/>
      <c r="X899" s="209"/>
      <c r="Y899" s="209"/>
      <c r="Z899" s="209"/>
      <c r="AA899" s="209"/>
      <c r="AB899" s="209"/>
      <c r="AC899" s="209"/>
      <c r="AD899" s="209"/>
      <c r="AE899" s="209"/>
    </row>
    <row r="900" spans="1:31" ht="15.75" customHeight="1">
      <c r="A900" s="210"/>
      <c r="B900" s="210"/>
      <c r="C900" s="210"/>
      <c r="D900" s="210"/>
      <c r="E900" s="210"/>
      <c r="F900" s="210"/>
      <c r="G900" s="210"/>
      <c r="H900" s="210"/>
      <c r="I900" s="210"/>
      <c r="J900" s="210"/>
      <c r="K900" s="210"/>
      <c r="L900" s="209"/>
      <c r="M900" s="209"/>
      <c r="N900" s="209"/>
      <c r="O900" s="209"/>
      <c r="P900" s="209"/>
      <c r="Q900" s="209"/>
      <c r="R900" s="209"/>
      <c r="S900" s="209"/>
      <c r="T900" s="209"/>
      <c r="U900" s="209"/>
      <c r="V900" s="209"/>
      <c r="W900" s="209"/>
      <c r="X900" s="209"/>
      <c r="Y900" s="209"/>
      <c r="Z900" s="209"/>
      <c r="AA900" s="209"/>
      <c r="AB900" s="209"/>
      <c r="AC900" s="209"/>
      <c r="AD900" s="209"/>
      <c r="AE900" s="209"/>
    </row>
    <row r="901" spans="1:31" ht="15.75" customHeight="1">
      <c r="A901" s="210"/>
      <c r="B901" s="210"/>
      <c r="C901" s="210"/>
      <c r="D901" s="210"/>
      <c r="E901" s="210"/>
      <c r="F901" s="210"/>
      <c r="G901" s="210"/>
      <c r="H901" s="210"/>
      <c r="I901" s="210"/>
      <c r="J901" s="210"/>
      <c r="K901" s="210"/>
      <c r="L901" s="209"/>
      <c r="M901" s="209"/>
      <c r="N901" s="209"/>
      <c r="O901" s="209"/>
      <c r="P901" s="209"/>
      <c r="Q901" s="209"/>
      <c r="R901" s="209"/>
      <c r="S901" s="209"/>
      <c r="T901" s="209"/>
      <c r="U901" s="209"/>
      <c r="V901" s="209"/>
      <c r="W901" s="209"/>
      <c r="X901" s="209"/>
      <c r="Y901" s="209"/>
      <c r="Z901" s="209"/>
      <c r="AA901" s="209"/>
      <c r="AB901" s="209"/>
      <c r="AC901" s="209"/>
      <c r="AD901" s="209"/>
      <c r="AE901" s="209"/>
    </row>
    <row r="902" spans="1:31" ht="15.75" customHeight="1">
      <c r="A902" s="210"/>
      <c r="B902" s="210"/>
      <c r="C902" s="210"/>
      <c r="D902" s="210"/>
      <c r="E902" s="210"/>
      <c r="F902" s="210"/>
      <c r="G902" s="210"/>
      <c r="H902" s="210"/>
      <c r="I902" s="210"/>
      <c r="J902" s="210"/>
      <c r="K902" s="210"/>
      <c r="L902" s="209"/>
      <c r="M902" s="209"/>
      <c r="N902" s="209"/>
      <c r="O902" s="209"/>
      <c r="P902" s="209"/>
      <c r="Q902" s="209"/>
      <c r="R902" s="209"/>
      <c r="S902" s="209"/>
      <c r="T902" s="209"/>
      <c r="U902" s="209"/>
      <c r="V902" s="209"/>
      <c r="W902" s="209"/>
      <c r="X902" s="209"/>
      <c r="Y902" s="209"/>
      <c r="Z902" s="209"/>
      <c r="AA902" s="209"/>
      <c r="AB902" s="209"/>
      <c r="AC902" s="209"/>
      <c r="AD902" s="209"/>
      <c r="AE902" s="209"/>
    </row>
    <row r="903" spans="1:31" ht="15.75" customHeight="1">
      <c r="A903" s="210"/>
      <c r="B903" s="210"/>
      <c r="C903" s="210"/>
      <c r="D903" s="210"/>
      <c r="E903" s="210"/>
      <c r="F903" s="210"/>
      <c r="G903" s="210"/>
      <c r="H903" s="210"/>
      <c r="I903" s="210"/>
      <c r="J903" s="210"/>
      <c r="K903" s="210"/>
      <c r="L903" s="209"/>
      <c r="M903" s="209"/>
      <c r="N903" s="209"/>
      <c r="O903" s="209"/>
      <c r="P903" s="209"/>
      <c r="Q903" s="209"/>
      <c r="R903" s="209"/>
      <c r="S903" s="209"/>
      <c r="T903" s="209"/>
      <c r="U903" s="209"/>
      <c r="V903" s="209"/>
      <c r="W903" s="209"/>
      <c r="X903" s="209"/>
      <c r="Y903" s="209"/>
      <c r="Z903" s="209"/>
      <c r="AA903" s="209"/>
      <c r="AB903" s="209"/>
      <c r="AC903" s="209"/>
      <c r="AD903" s="209"/>
      <c r="AE903" s="209"/>
    </row>
    <row r="904" spans="1:31" ht="15.75" customHeight="1">
      <c r="A904" s="210"/>
      <c r="B904" s="210"/>
      <c r="C904" s="210"/>
      <c r="D904" s="210"/>
      <c r="E904" s="210"/>
      <c r="F904" s="210"/>
      <c r="G904" s="210"/>
      <c r="H904" s="210"/>
      <c r="I904" s="210"/>
      <c r="J904" s="210"/>
      <c r="K904" s="210"/>
      <c r="L904" s="209"/>
      <c r="M904" s="209"/>
      <c r="N904" s="209"/>
      <c r="O904" s="209"/>
      <c r="P904" s="209"/>
      <c r="Q904" s="209"/>
      <c r="R904" s="209"/>
      <c r="S904" s="209"/>
      <c r="T904" s="209"/>
      <c r="U904" s="209"/>
      <c r="V904" s="209"/>
      <c r="W904" s="209"/>
      <c r="X904" s="209"/>
      <c r="Y904" s="209"/>
      <c r="Z904" s="209"/>
      <c r="AA904" s="209"/>
      <c r="AB904" s="209"/>
      <c r="AC904" s="209"/>
      <c r="AD904" s="209"/>
      <c r="AE904" s="209"/>
    </row>
    <row r="905" spans="1:31" ht="15.75" customHeight="1">
      <c r="A905" s="210"/>
      <c r="B905" s="210"/>
      <c r="C905" s="210"/>
      <c r="D905" s="210"/>
      <c r="E905" s="210"/>
      <c r="F905" s="210"/>
      <c r="G905" s="210"/>
      <c r="H905" s="210"/>
      <c r="I905" s="210"/>
      <c r="J905" s="210"/>
      <c r="K905" s="210"/>
      <c r="L905" s="209"/>
      <c r="M905" s="209"/>
      <c r="N905" s="209"/>
      <c r="O905" s="209"/>
      <c r="P905" s="209"/>
      <c r="Q905" s="209"/>
      <c r="R905" s="209"/>
      <c r="S905" s="209"/>
      <c r="T905" s="209"/>
      <c r="U905" s="209"/>
      <c r="V905" s="209"/>
      <c r="W905" s="209"/>
      <c r="X905" s="209"/>
      <c r="Y905" s="209"/>
      <c r="Z905" s="209"/>
      <c r="AA905" s="209"/>
      <c r="AB905" s="209"/>
      <c r="AC905" s="209"/>
      <c r="AD905" s="209"/>
      <c r="AE905" s="209"/>
    </row>
    <row r="906" spans="1:31" ht="15.75" customHeight="1">
      <c r="A906" s="210"/>
      <c r="B906" s="210"/>
      <c r="C906" s="210"/>
      <c r="D906" s="210"/>
      <c r="E906" s="210"/>
      <c r="F906" s="210"/>
      <c r="G906" s="210"/>
      <c r="H906" s="210"/>
      <c r="I906" s="210"/>
      <c r="J906" s="210"/>
      <c r="K906" s="210"/>
      <c r="L906" s="209"/>
      <c r="M906" s="209"/>
      <c r="N906" s="209"/>
      <c r="O906" s="209"/>
      <c r="P906" s="209"/>
      <c r="Q906" s="209"/>
      <c r="R906" s="209"/>
      <c r="S906" s="209"/>
      <c r="T906" s="209"/>
      <c r="U906" s="209"/>
      <c r="V906" s="209"/>
      <c r="W906" s="209"/>
      <c r="X906" s="209"/>
      <c r="Y906" s="209"/>
      <c r="Z906" s="209"/>
      <c r="AA906" s="209"/>
      <c r="AB906" s="209"/>
      <c r="AC906" s="209"/>
      <c r="AD906" s="209"/>
      <c r="AE906" s="209"/>
    </row>
    <row r="907" spans="1:31" ht="15.75" customHeight="1">
      <c r="A907" s="210"/>
      <c r="B907" s="210"/>
      <c r="C907" s="210"/>
      <c r="D907" s="210"/>
      <c r="E907" s="210"/>
      <c r="F907" s="210"/>
      <c r="G907" s="210"/>
      <c r="H907" s="210"/>
      <c r="I907" s="210"/>
      <c r="J907" s="210"/>
      <c r="K907" s="210"/>
      <c r="L907" s="209"/>
      <c r="M907" s="209"/>
      <c r="N907" s="209"/>
      <c r="O907" s="209"/>
      <c r="P907" s="209"/>
      <c r="Q907" s="209"/>
      <c r="R907" s="209"/>
      <c r="S907" s="209"/>
      <c r="T907" s="209"/>
      <c r="U907" s="209"/>
      <c r="V907" s="209"/>
      <c r="W907" s="209"/>
      <c r="X907" s="209"/>
      <c r="Y907" s="209"/>
      <c r="Z907" s="209"/>
      <c r="AA907" s="209"/>
      <c r="AB907" s="209"/>
      <c r="AC907" s="209"/>
      <c r="AD907" s="209"/>
      <c r="AE907" s="209"/>
    </row>
    <row r="908" spans="1:31" ht="15.75" customHeight="1">
      <c r="A908" s="210"/>
      <c r="B908" s="210"/>
      <c r="C908" s="210"/>
      <c r="D908" s="210"/>
      <c r="E908" s="210"/>
      <c r="F908" s="210"/>
      <c r="G908" s="210"/>
      <c r="H908" s="210"/>
      <c r="I908" s="210"/>
      <c r="J908" s="210"/>
      <c r="K908" s="210"/>
      <c r="L908" s="209"/>
      <c r="M908" s="209"/>
      <c r="N908" s="209"/>
      <c r="O908" s="209"/>
      <c r="P908" s="209"/>
      <c r="Q908" s="209"/>
      <c r="R908" s="209"/>
      <c r="S908" s="209"/>
      <c r="T908" s="209"/>
      <c r="U908" s="209"/>
      <c r="V908" s="209"/>
      <c r="W908" s="209"/>
      <c r="X908" s="209"/>
      <c r="Y908" s="209"/>
      <c r="Z908" s="209"/>
      <c r="AA908" s="209"/>
      <c r="AB908" s="209"/>
      <c r="AC908" s="209"/>
      <c r="AD908" s="209"/>
      <c r="AE908" s="209"/>
    </row>
    <row r="909" spans="1:31" ht="15.75" customHeight="1">
      <c r="A909" s="210"/>
      <c r="B909" s="210"/>
      <c r="C909" s="210"/>
      <c r="D909" s="210"/>
      <c r="E909" s="210"/>
      <c r="F909" s="210"/>
      <c r="G909" s="210"/>
      <c r="H909" s="210"/>
      <c r="I909" s="210"/>
      <c r="J909" s="210"/>
      <c r="K909" s="210"/>
      <c r="L909" s="209"/>
      <c r="M909" s="209"/>
      <c r="N909" s="209"/>
      <c r="O909" s="209"/>
      <c r="P909" s="209"/>
      <c r="Q909" s="209"/>
      <c r="R909" s="209"/>
      <c r="S909" s="209"/>
      <c r="T909" s="209"/>
      <c r="U909" s="209"/>
      <c r="V909" s="209"/>
      <c r="W909" s="209"/>
      <c r="X909" s="209"/>
      <c r="Y909" s="209"/>
      <c r="Z909" s="209"/>
      <c r="AA909" s="209"/>
      <c r="AB909" s="209"/>
      <c r="AC909" s="209"/>
      <c r="AD909" s="209"/>
      <c r="AE909" s="209"/>
    </row>
    <row r="910" spans="1:31" ht="15.75" customHeight="1">
      <c r="A910" s="210"/>
      <c r="B910" s="210"/>
      <c r="C910" s="210"/>
      <c r="D910" s="210"/>
      <c r="E910" s="210"/>
      <c r="F910" s="210"/>
      <c r="G910" s="210"/>
      <c r="H910" s="210"/>
      <c r="I910" s="210"/>
      <c r="J910" s="210"/>
      <c r="K910" s="210"/>
      <c r="L910" s="209"/>
      <c r="M910" s="209"/>
      <c r="N910" s="209"/>
      <c r="O910" s="209"/>
      <c r="P910" s="209"/>
      <c r="Q910" s="209"/>
      <c r="R910" s="209"/>
      <c r="S910" s="209"/>
      <c r="T910" s="209"/>
      <c r="U910" s="209"/>
      <c r="V910" s="209"/>
      <c r="W910" s="209"/>
      <c r="X910" s="209"/>
      <c r="Y910" s="209"/>
      <c r="Z910" s="209"/>
      <c r="AA910" s="209"/>
      <c r="AB910" s="209"/>
      <c r="AC910" s="209"/>
      <c r="AD910" s="209"/>
      <c r="AE910" s="209"/>
    </row>
    <row r="911" spans="1:31" ht="15.75" customHeight="1">
      <c r="A911" s="210"/>
      <c r="B911" s="210"/>
      <c r="C911" s="210"/>
      <c r="D911" s="210"/>
      <c r="E911" s="210"/>
      <c r="F911" s="210"/>
      <c r="G911" s="210"/>
      <c r="H911" s="210"/>
      <c r="I911" s="210"/>
      <c r="J911" s="210"/>
      <c r="K911" s="210"/>
      <c r="L911" s="209"/>
      <c r="M911" s="209"/>
      <c r="N911" s="209"/>
      <c r="O911" s="209"/>
      <c r="P911" s="209"/>
      <c r="Q911" s="209"/>
      <c r="R911" s="209"/>
      <c r="S911" s="209"/>
      <c r="T911" s="209"/>
      <c r="U911" s="209"/>
      <c r="V911" s="209"/>
      <c r="W911" s="209"/>
      <c r="X911" s="209"/>
      <c r="Y911" s="209"/>
      <c r="Z911" s="209"/>
      <c r="AA911" s="209"/>
      <c r="AB911" s="209"/>
      <c r="AC911" s="209"/>
      <c r="AD911" s="209"/>
      <c r="AE911" s="209"/>
    </row>
    <row r="912" spans="1:31" ht="15.75" customHeight="1">
      <c r="A912" s="210"/>
      <c r="B912" s="210"/>
      <c r="C912" s="210"/>
      <c r="D912" s="210"/>
      <c r="E912" s="210"/>
      <c r="F912" s="210"/>
      <c r="G912" s="210"/>
      <c r="H912" s="210"/>
      <c r="I912" s="210"/>
      <c r="J912" s="210"/>
      <c r="K912" s="210"/>
      <c r="L912" s="209"/>
      <c r="M912" s="209"/>
      <c r="N912" s="209"/>
      <c r="O912" s="209"/>
      <c r="P912" s="209"/>
      <c r="Q912" s="209"/>
      <c r="R912" s="209"/>
      <c r="S912" s="209"/>
      <c r="T912" s="209"/>
      <c r="U912" s="209"/>
      <c r="V912" s="209"/>
      <c r="W912" s="209"/>
      <c r="X912" s="209"/>
      <c r="Y912" s="209"/>
      <c r="Z912" s="209"/>
      <c r="AA912" s="209"/>
      <c r="AB912" s="209"/>
      <c r="AC912" s="209"/>
      <c r="AD912" s="209"/>
      <c r="AE912" s="209"/>
    </row>
    <row r="913" spans="1:31" ht="15.75" customHeight="1">
      <c r="A913" s="210"/>
      <c r="B913" s="210"/>
      <c r="C913" s="210"/>
      <c r="D913" s="210"/>
      <c r="E913" s="210"/>
      <c r="F913" s="210"/>
      <c r="G913" s="210"/>
      <c r="H913" s="210"/>
      <c r="I913" s="210"/>
      <c r="J913" s="210"/>
      <c r="K913" s="210"/>
      <c r="L913" s="209"/>
      <c r="M913" s="209"/>
      <c r="N913" s="209"/>
      <c r="O913" s="209"/>
      <c r="P913" s="209"/>
      <c r="Q913" s="209"/>
      <c r="R913" s="209"/>
      <c r="S913" s="209"/>
      <c r="T913" s="209"/>
      <c r="U913" s="209"/>
      <c r="V913" s="209"/>
      <c r="W913" s="209"/>
      <c r="X913" s="209"/>
      <c r="Y913" s="209"/>
      <c r="Z913" s="209"/>
      <c r="AA913" s="209"/>
      <c r="AB913" s="209"/>
      <c r="AC913" s="209"/>
      <c r="AD913" s="209"/>
      <c r="AE913" s="209"/>
    </row>
    <row r="914" spans="1:31" ht="15.75" customHeight="1">
      <c r="A914" s="210"/>
      <c r="B914" s="210"/>
      <c r="C914" s="210"/>
      <c r="D914" s="210"/>
      <c r="E914" s="210"/>
      <c r="F914" s="210"/>
      <c r="G914" s="210"/>
      <c r="H914" s="210"/>
      <c r="I914" s="210"/>
      <c r="J914" s="210"/>
      <c r="K914" s="210"/>
      <c r="L914" s="209"/>
      <c r="M914" s="209"/>
      <c r="N914" s="209"/>
      <c r="O914" s="209"/>
      <c r="P914" s="209"/>
      <c r="Q914" s="209"/>
      <c r="R914" s="209"/>
      <c r="S914" s="209"/>
      <c r="T914" s="209"/>
      <c r="U914" s="209"/>
      <c r="V914" s="209"/>
      <c r="W914" s="209"/>
      <c r="X914" s="209"/>
      <c r="Y914" s="209"/>
      <c r="Z914" s="209"/>
      <c r="AA914" s="209"/>
      <c r="AB914" s="209"/>
      <c r="AC914" s="209"/>
      <c r="AD914" s="209"/>
      <c r="AE914" s="209"/>
    </row>
    <row r="915" spans="1:31" ht="15.75" customHeight="1">
      <c r="A915" s="210"/>
      <c r="B915" s="210"/>
      <c r="C915" s="210"/>
      <c r="D915" s="210"/>
      <c r="E915" s="210"/>
      <c r="F915" s="210"/>
      <c r="G915" s="210"/>
      <c r="H915" s="210"/>
      <c r="I915" s="210"/>
      <c r="J915" s="210"/>
      <c r="K915" s="210"/>
      <c r="L915" s="209"/>
      <c r="M915" s="209"/>
      <c r="N915" s="209"/>
      <c r="O915" s="209"/>
      <c r="P915" s="209"/>
      <c r="Q915" s="209"/>
      <c r="R915" s="209"/>
      <c r="S915" s="209"/>
      <c r="T915" s="209"/>
      <c r="U915" s="209"/>
      <c r="V915" s="209"/>
      <c r="W915" s="209"/>
      <c r="X915" s="209"/>
      <c r="Y915" s="209"/>
      <c r="Z915" s="209"/>
      <c r="AA915" s="209"/>
      <c r="AB915" s="209"/>
      <c r="AC915" s="209"/>
      <c r="AD915" s="209"/>
      <c r="AE915" s="209"/>
    </row>
    <row r="916" spans="1:31" ht="15.75" customHeight="1">
      <c r="A916" s="210"/>
      <c r="B916" s="210"/>
      <c r="C916" s="210"/>
      <c r="D916" s="210"/>
      <c r="E916" s="210"/>
      <c r="F916" s="210"/>
      <c r="G916" s="210"/>
      <c r="H916" s="210"/>
      <c r="I916" s="210"/>
      <c r="J916" s="210"/>
      <c r="K916" s="210"/>
      <c r="L916" s="209"/>
      <c r="M916" s="209"/>
      <c r="N916" s="209"/>
      <c r="O916" s="209"/>
      <c r="P916" s="209"/>
      <c r="Q916" s="209"/>
      <c r="R916" s="209"/>
      <c r="S916" s="209"/>
      <c r="T916" s="209"/>
      <c r="U916" s="209"/>
      <c r="V916" s="209"/>
      <c r="W916" s="209"/>
      <c r="X916" s="209"/>
      <c r="Y916" s="209"/>
      <c r="Z916" s="209"/>
      <c r="AA916" s="209"/>
      <c r="AB916" s="209"/>
      <c r="AC916" s="209"/>
      <c r="AD916" s="209"/>
      <c r="AE916" s="209"/>
    </row>
    <row r="917" spans="1:31" ht="15.75" customHeight="1">
      <c r="A917" s="210"/>
      <c r="B917" s="210"/>
      <c r="C917" s="210"/>
      <c r="D917" s="210"/>
      <c r="E917" s="210"/>
      <c r="F917" s="210"/>
      <c r="G917" s="210"/>
      <c r="H917" s="210"/>
      <c r="I917" s="210"/>
      <c r="J917" s="210"/>
      <c r="K917" s="210"/>
      <c r="L917" s="209"/>
      <c r="M917" s="209"/>
      <c r="N917" s="209"/>
      <c r="O917" s="209"/>
      <c r="P917" s="209"/>
      <c r="Q917" s="209"/>
      <c r="R917" s="209"/>
      <c r="S917" s="209"/>
      <c r="T917" s="209"/>
      <c r="U917" s="209"/>
      <c r="V917" s="209"/>
      <c r="W917" s="209"/>
      <c r="X917" s="209"/>
      <c r="Y917" s="209"/>
      <c r="Z917" s="209"/>
      <c r="AA917" s="209"/>
      <c r="AB917" s="209"/>
      <c r="AC917" s="209"/>
      <c r="AD917" s="209"/>
      <c r="AE917" s="209"/>
    </row>
    <row r="918" spans="1:31" ht="15.75" customHeight="1">
      <c r="A918" s="210"/>
      <c r="B918" s="210"/>
      <c r="C918" s="210"/>
      <c r="D918" s="210"/>
      <c r="E918" s="210"/>
      <c r="F918" s="210"/>
      <c r="G918" s="210"/>
      <c r="H918" s="210"/>
      <c r="I918" s="210"/>
      <c r="J918" s="210"/>
      <c r="K918" s="210"/>
      <c r="L918" s="209"/>
      <c r="M918" s="209"/>
      <c r="N918" s="209"/>
      <c r="O918" s="209"/>
      <c r="P918" s="209"/>
      <c r="Q918" s="209"/>
      <c r="R918" s="209"/>
      <c r="S918" s="209"/>
      <c r="T918" s="209"/>
      <c r="U918" s="209"/>
      <c r="V918" s="209"/>
      <c r="W918" s="209"/>
      <c r="X918" s="209"/>
      <c r="Y918" s="209"/>
      <c r="Z918" s="209"/>
      <c r="AA918" s="209"/>
      <c r="AB918" s="209"/>
      <c r="AC918" s="209"/>
      <c r="AD918" s="209"/>
      <c r="AE918" s="209"/>
    </row>
    <row r="919" spans="1:31" ht="15.75" customHeight="1">
      <c r="A919" s="210"/>
      <c r="B919" s="210"/>
      <c r="C919" s="210"/>
      <c r="D919" s="210"/>
      <c r="E919" s="210"/>
      <c r="F919" s="210"/>
      <c r="G919" s="210"/>
      <c r="H919" s="210"/>
      <c r="I919" s="210"/>
      <c r="J919" s="210"/>
      <c r="K919" s="210"/>
      <c r="L919" s="209"/>
      <c r="M919" s="209"/>
      <c r="N919" s="209"/>
      <c r="O919" s="209"/>
      <c r="P919" s="209"/>
      <c r="Q919" s="209"/>
      <c r="R919" s="209"/>
      <c r="S919" s="209"/>
      <c r="T919" s="209"/>
      <c r="U919" s="209"/>
      <c r="V919" s="209"/>
      <c r="W919" s="209"/>
      <c r="X919" s="209"/>
      <c r="Y919" s="209"/>
      <c r="Z919" s="209"/>
      <c r="AA919" s="209"/>
      <c r="AB919" s="209"/>
      <c r="AC919" s="209"/>
      <c r="AD919" s="209"/>
      <c r="AE919" s="209"/>
    </row>
    <row r="920" spans="1:31" ht="15.75" customHeight="1">
      <c r="A920" s="210"/>
      <c r="B920" s="210"/>
      <c r="C920" s="210"/>
      <c r="D920" s="210"/>
      <c r="E920" s="210"/>
      <c r="F920" s="210"/>
      <c r="G920" s="210"/>
      <c r="H920" s="210"/>
      <c r="I920" s="210"/>
      <c r="J920" s="210"/>
      <c r="K920" s="210"/>
      <c r="L920" s="209"/>
      <c r="M920" s="209"/>
      <c r="N920" s="209"/>
      <c r="O920" s="209"/>
      <c r="P920" s="209"/>
      <c r="Q920" s="209"/>
      <c r="R920" s="209"/>
      <c r="S920" s="209"/>
      <c r="T920" s="209"/>
      <c r="U920" s="209"/>
      <c r="V920" s="209"/>
      <c r="W920" s="209"/>
      <c r="X920" s="209"/>
      <c r="Y920" s="209"/>
      <c r="Z920" s="209"/>
      <c r="AA920" s="209"/>
      <c r="AB920" s="209"/>
      <c r="AC920" s="209"/>
      <c r="AD920" s="209"/>
      <c r="AE920" s="209"/>
    </row>
    <row r="921" spans="1:31" ht="15.75" customHeight="1">
      <c r="A921" s="210"/>
      <c r="B921" s="210"/>
      <c r="C921" s="210"/>
      <c r="D921" s="210"/>
      <c r="E921" s="210"/>
      <c r="F921" s="210"/>
      <c r="G921" s="210"/>
      <c r="H921" s="210"/>
      <c r="I921" s="210"/>
      <c r="J921" s="210"/>
      <c r="K921" s="210"/>
      <c r="L921" s="209"/>
      <c r="M921" s="209"/>
      <c r="N921" s="209"/>
      <c r="O921" s="209"/>
      <c r="P921" s="209"/>
      <c r="Q921" s="209"/>
      <c r="R921" s="209"/>
      <c r="S921" s="209"/>
      <c r="T921" s="209"/>
      <c r="U921" s="209"/>
      <c r="V921" s="209"/>
      <c r="W921" s="209"/>
      <c r="X921" s="209"/>
      <c r="Y921" s="209"/>
      <c r="Z921" s="209"/>
      <c r="AA921" s="209"/>
      <c r="AB921" s="209"/>
      <c r="AC921" s="209"/>
      <c r="AD921" s="209"/>
      <c r="AE921" s="209"/>
    </row>
    <row r="922" spans="1:31" ht="15.75" customHeight="1">
      <c r="A922" s="210"/>
      <c r="B922" s="210"/>
      <c r="C922" s="210"/>
      <c r="D922" s="210"/>
      <c r="E922" s="210"/>
      <c r="F922" s="210"/>
      <c r="G922" s="210"/>
      <c r="H922" s="210"/>
      <c r="I922" s="210"/>
      <c r="J922" s="210"/>
      <c r="K922" s="210"/>
      <c r="L922" s="209"/>
      <c r="M922" s="209"/>
      <c r="N922" s="209"/>
      <c r="O922" s="209"/>
      <c r="P922" s="209"/>
      <c r="Q922" s="209"/>
      <c r="R922" s="209"/>
      <c r="S922" s="209"/>
      <c r="T922" s="209"/>
      <c r="U922" s="209"/>
      <c r="V922" s="209"/>
      <c r="W922" s="209"/>
      <c r="X922" s="209"/>
      <c r="Y922" s="209"/>
      <c r="Z922" s="209"/>
      <c r="AA922" s="209"/>
      <c r="AB922" s="209"/>
      <c r="AC922" s="209"/>
      <c r="AD922" s="209"/>
      <c r="AE922" s="209"/>
    </row>
    <row r="923" spans="1:31" ht="15.75" customHeight="1">
      <c r="A923" s="210"/>
      <c r="B923" s="210"/>
      <c r="C923" s="210"/>
      <c r="D923" s="210"/>
      <c r="E923" s="210"/>
      <c r="F923" s="210"/>
      <c r="G923" s="210"/>
      <c r="H923" s="210"/>
      <c r="I923" s="210"/>
      <c r="J923" s="210"/>
      <c r="K923" s="210"/>
      <c r="L923" s="209"/>
      <c r="M923" s="209"/>
      <c r="N923" s="209"/>
      <c r="O923" s="209"/>
      <c r="P923" s="209"/>
      <c r="Q923" s="209"/>
      <c r="R923" s="209"/>
      <c r="S923" s="209"/>
      <c r="T923" s="209"/>
      <c r="U923" s="209"/>
      <c r="V923" s="209"/>
      <c r="W923" s="209"/>
      <c r="X923" s="209"/>
      <c r="Y923" s="209"/>
      <c r="Z923" s="209"/>
      <c r="AA923" s="209"/>
      <c r="AB923" s="209"/>
      <c r="AC923" s="209"/>
      <c r="AD923" s="209"/>
      <c r="AE923" s="209"/>
    </row>
    <row r="924" spans="1:31" ht="15.75" customHeight="1">
      <c r="A924" s="210"/>
      <c r="B924" s="210"/>
      <c r="C924" s="210"/>
      <c r="D924" s="210"/>
      <c r="E924" s="210"/>
      <c r="F924" s="210"/>
      <c r="G924" s="210"/>
      <c r="H924" s="210"/>
      <c r="I924" s="210"/>
      <c r="J924" s="210"/>
      <c r="K924" s="210"/>
      <c r="L924" s="209"/>
      <c r="M924" s="209"/>
      <c r="N924" s="209"/>
      <c r="O924" s="209"/>
      <c r="P924" s="209"/>
      <c r="Q924" s="209"/>
      <c r="R924" s="209"/>
      <c r="S924" s="209"/>
      <c r="T924" s="209"/>
      <c r="U924" s="209"/>
      <c r="V924" s="209"/>
      <c r="W924" s="209"/>
      <c r="X924" s="209"/>
      <c r="Y924" s="209"/>
      <c r="Z924" s="209"/>
      <c r="AA924" s="209"/>
      <c r="AB924" s="209"/>
      <c r="AC924" s="209"/>
      <c r="AD924" s="209"/>
      <c r="AE924" s="209"/>
    </row>
    <row r="925" spans="1:31" ht="15.75" customHeight="1">
      <c r="A925" s="210"/>
      <c r="B925" s="210"/>
      <c r="C925" s="210"/>
      <c r="D925" s="210"/>
      <c r="E925" s="210"/>
      <c r="F925" s="210"/>
      <c r="G925" s="210"/>
      <c r="H925" s="210"/>
      <c r="I925" s="210"/>
      <c r="J925" s="210"/>
      <c r="K925" s="210"/>
      <c r="L925" s="209"/>
      <c r="M925" s="209"/>
      <c r="N925" s="209"/>
      <c r="O925" s="209"/>
      <c r="P925" s="209"/>
      <c r="Q925" s="209"/>
      <c r="R925" s="209"/>
      <c r="S925" s="209"/>
      <c r="T925" s="209"/>
      <c r="U925" s="209"/>
      <c r="V925" s="209"/>
      <c r="W925" s="209"/>
      <c r="X925" s="209"/>
      <c r="Y925" s="209"/>
      <c r="Z925" s="209"/>
      <c r="AA925" s="209"/>
      <c r="AB925" s="209"/>
      <c r="AC925" s="209"/>
      <c r="AD925" s="209"/>
      <c r="AE925" s="209"/>
    </row>
    <row r="926" spans="1:31" ht="15.75" customHeight="1">
      <c r="A926" s="210"/>
      <c r="B926" s="210"/>
      <c r="C926" s="210"/>
      <c r="D926" s="210"/>
      <c r="E926" s="210"/>
      <c r="F926" s="210"/>
      <c r="G926" s="210"/>
      <c r="H926" s="210"/>
      <c r="I926" s="210"/>
      <c r="J926" s="210"/>
      <c r="K926" s="210"/>
      <c r="L926" s="209"/>
      <c r="M926" s="209"/>
      <c r="N926" s="209"/>
      <c r="O926" s="209"/>
      <c r="P926" s="209"/>
      <c r="Q926" s="209"/>
      <c r="R926" s="209"/>
      <c r="S926" s="209"/>
      <c r="T926" s="209"/>
      <c r="U926" s="209"/>
      <c r="V926" s="209"/>
      <c r="W926" s="209"/>
      <c r="X926" s="209"/>
      <c r="Y926" s="209"/>
      <c r="Z926" s="209"/>
      <c r="AA926" s="209"/>
      <c r="AB926" s="209"/>
      <c r="AC926" s="209"/>
      <c r="AD926" s="209"/>
      <c r="AE926" s="209"/>
    </row>
    <row r="927" spans="1:31" ht="15.75" customHeight="1">
      <c r="A927" s="210"/>
      <c r="B927" s="210"/>
      <c r="C927" s="210"/>
      <c r="D927" s="210"/>
      <c r="E927" s="210"/>
      <c r="F927" s="210"/>
      <c r="G927" s="210"/>
      <c r="H927" s="210"/>
      <c r="I927" s="210"/>
      <c r="J927" s="210"/>
      <c r="K927" s="210"/>
      <c r="L927" s="209"/>
      <c r="M927" s="209"/>
      <c r="N927" s="209"/>
      <c r="O927" s="209"/>
      <c r="P927" s="209"/>
      <c r="Q927" s="209"/>
      <c r="R927" s="209"/>
      <c r="S927" s="209"/>
      <c r="T927" s="209"/>
      <c r="U927" s="209"/>
      <c r="V927" s="209"/>
      <c r="W927" s="209"/>
      <c r="X927" s="209"/>
      <c r="Y927" s="209"/>
      <c r="Z927" s="209"/>
      <c r="AA927" s="209"/>
      <c r="AB927" s="209"/>
      <c r="AC927" s="209"/>
      <c r="AD927" s="209"/>
      <c r="AE927" s="209"/>
    </row>
    <row r="928" spans="1:31" ht="15.75" customHeight="1">
      <c r="A928" s="210"/>
      <c r="B928" s="210"/>
      <c r="C928" s="210"/>
      <c r="D928" s="210"/>
      <c r="E928" s="210"/>
      <c r="F928" s="210"/>
      <c r="G928" s="210"/>
      <c r="H928" s="210"/>
      <c r="I928" s="210"/>
      <c r="J928" s="210"/>
      <c r="K928" s="210"/>
      <c r="L928" s="209"/>
      <c r="M928" s="209"/>
      <c r="N928" s="209"/>
      <c r="O928" s="209"/>
      <c r="P928" s="209"/>
      <c r="Q928" s="209"/>
      <c r="R928" s="209"/>
      <c r="S928" s="209"/>
      <c r="T928" s="209"/>
      <c r="U928" s="209"/>
      <c r="V928" s="209"/>
      <c r="W928" s="209"/>
      <c r="X928" s="209"/>
      <c r="Y928" s="209"/>
      <c r="Z928" s="209"/>
      <c r="AA928" s="209"/>
      <c r="AB928" s="209"/>
      <c r="AC928" s="209"/>
      <c r="AD928" s="209"/>
      <c r="AE928" s="209"/>
    </row>
    <row r="929" spans="1:31" ht="15.75" customHeight="1">
      <c r="A929" s="210"/>
      <c r="B929" s="210"/>
      <c r="C929" s="210"/>
      <c r="D929" s="210"/>
      <c r="E929" s="210"/>
      <c r="F929" s="210"/>
      <c r="G929" s="210"/>
      <c r="H929" s="210"/>
      <c r="I929" s="210"/>
      <c r="J929" s="210"/>
      <c r="K929" s="210"/>
      <c r="L929" s="209"/>
      <c r="M929" s="209"/>
      <c r="N929" s="209"/>
      <c r="O929" s="209"/>
      <c r="P929" s="209"/>
      <c r="Q929" s="209"/>
      <c r="R929" s="209"/>
      <c r="S929" s="209"/>
      <c r="T929" s="209"/>
      <c r="U929" s="209"/>
      <c r="V929" s="209"/>
      <c r="W929" s="209"/>
      <c r="X929" s="209"/>
      <c r="Y929" s="209"/>
      <c r="Z929" s="209"/>
      <c r="AA929" s="209"/>
      <c r="AB929" s="209"/>
      <c r="AC929" s="209"/>
      <c r="AD929" s="209"/>
      <c r="AE929" s="209"/>
    </row>
    <row r="930" spans="1:31" ht="15.75" customHeight="1">
      <c r="A930" s="210"/>
      <c r="B930" s="210"/>
      <c r="C930" s="210"/>
      <c r="D930" s="210"/>
      <c r="E930" s="210"/>
      <c r="F930" s="210"/>
      <c r="G930" s="210"/>
      <c r="H930" s="210"/>
      <c r="I930" s="210"/>
      <c r="J930" s="210"/>
      <c r="K930" s="210"/>
      <c r="L930" s="209"/>
      <c r="M930" s="209"/>
      <c r="N930" s="209"/>
      <c r="O930" s="209"/>
      <c r="P930" s="209"/>
      <c r="Q930" s="209"/>
      <c r="R930" s="209"/>
      <c r="S930" s="209"/>
      <c r="T930" s="209"/>
      <c r="U930" s="209"/>
      <c r="V930" s="209"/>
      <c r="W930" s="209"/>
      <c r="X930" s="209"/>
      <c r="Y930" s="209"/>
      <c r="Z930" s="209"/>
      <c r="AA930" s="209"/>
      <c r="AB930" s="209"/>
      <c r="AC930" s="209"/>
      <c r="AD930" s="209"/>
      <c r="AE930" s="209"/>
    </row>
    <row r="931" spans="1:31" ht="15.75" customHeight="1">
      <c r="A931" s="210"/>
      <c r="B931" s="210"/>
      <c r="C931" s="210"/>
      <c r="D931" s="210"/>
      <c r="E931" s="210"/>
      <c r="F931" s="210"/>
      <c r="G931" s="210"/>
      <c r="H931" s="210"/>
      <c r="I931" s="210"/>
      <c r="J931" s="210"/>
      <c r="K931" s="210"/>
      <c r="L931" s="209"/>
      <c r="M931" s="209"/>
      <c r="N931" s="209"/>
      <c r="O931" s="209"/>
      <c r="P931" s="209"/>
      <c r="Q931" s="209"/>
      <c r="R931" s="209"/>
      <c r="S931" s="209"/>
      <c r="T931" s="209"/>
      <c r="U931" s="209"/>
      <c r="V931" s="209"/>
      <c r="W931" s="209"/>
      <c r="X931" s="209"/>
      <c r="Y931" s="209"/>
      <c r="Z931" s="209"/>
      <c r="AA931" s="209"/>
      <c r="AB931" s="209"/>
      <c r="AC931" s="209"/>
      <c r="AD931" s="209"/>
      <c r="AE931" s="209"/>
    </row>
    <row r="932" spans="1:31" ht="15.75" customHeight="1">
      <c r="A932" s="210"/>
      <c r="B932" s="210"/>
      <c r="C932" s="210"/>
      <c r="D932" s="210"/>
      <c r="E932" s="210"/>
      <c r="F932" s="210"/>
      <c r="G932" s="210"/>
      <c r="H932" s="210"/>
      <c r="I932" s="210"/>
      <c r="J932" s="210"/>
      <c r="K932" s="210"/>
      <c r="L932" s="209"/>
      <c r="M932" s="209"/>
      <c r="N932" s="209"/>
      <c r="O932" s="209"/>
      <c r="P932" s="209"/>
      <c r="Q932" s="209"/>
      <c r="R932" s="209"/>
      <c r="S932" s="209"/>
      <c r="T932" s="209"/>
      <c r="U932" s="209"/>
      <c r="V932" s="209"/>
      <c r="W932" s="209"/>
      <c r="X932" s="209"/>
      <c r="Y932" s="209"/>
      <c r="Z932" s="209"/>
      <c r="AA932" s="209"/>
      <c r="AB932" s="209"/>
      <c r="AC932" s="209"/>
      <c r="AD932" s="209"/>
      <c r="AE932" s="209"/>
    </row>
    <row r="933" spans="1:31" ht="15.75" customHeight="1">
      <c r="A933" s="210"/>
      <c r="B933" s="210"/>
      <c r="C933" s="210"/>
      <c r="D933" s="210"/>
      <c r="E933" s="210"/>
      <c r="F933" s="210"/>
      <c r="G933" s="210"/>
      <c r="H933" s="210"/>
      <c r="I933" s="210"/>
      <c r="J933" s="210"/>
      <c r="K933" s="210"/>
      <c r="L933" s="209"/>
      <c r="M933" s="209"/>
      <c r="N933" s="209"/>
      <c r="O933" s="209"/>
      <c r="P933" s="209"/>
      <c r="Q933" s="209"/>
      <c r="R933" s="209"/>
      <c r="S933" s="209"/>
      <c r="T933" s="209"/>
      <c r="U933" s="209"/>
      <c r="V933" s="209"/>
      <c r="W933" s="209"/>
      <c r="X933" s="209"/>
      <c r="Y933" s="209"/>
      <c r="Z933" s="209"/>
      <c r="AA933" s="209"/>
      <c r="AB933" s="209"/>
      <c r="AC933" s="209"/>
      <c r="AD933" s="209"/>
      <c r="AE933" s="209"/>
    </row>
    <row r="934" spans="1:31" ht="15.75" customHeight="1">
      <c r="A934" s="210"/>
      <c r="B934" s="210"/>
      <c r="C934" s="210"/>
      <c r="D934" s="210"/>
      <c r="E934" s="210"/>
      <c r="F934" s="210"/>
      <c r="G934" s="210"/>
      <c r="H934" s="210"/>
      <c r="I934" s="210"/>
      <c r="J934" s="210"/>
      <c r="K934" s="210"/>
      <c r="L934" s="209"/>
      <c r="M934" s="209"/>
      <c r="N934" s="209"/>
      <c r="O934" s="209"/>
      <c r="P934" s="209"/>
      <c r="Q934" s="209"/>
      <c r="R934" s="209"/>
      <c r="S934" s="209"/>
      <c r="T934" s="209"/>
      <c r="U934" s="209"/>
      <c r="V934" s="209"/>
      <c r="W934" s="209"/>
      <c r="X934" s="209"/>
      <c r="Y934" s="209"/>
      <c r="Z934" s="209"/>
      <c r="AA934" s="209"/>
      <c r="AB934" s="209"/>
      <c r="AC934" s="209"/>
      <c r="AD934" s="209"/>
      <c r="AE934" s="209"/>
    </row>
    <row r="935" spans="1:31" ht="15.75" customHeight="1">
      <c r="A935" s="210"/>
      <c r="B935" s="210"/>
      <c r="C935" s="210"/>
      <c r="D935" s="210"/>
      <c r="E935" s="210"/>
      <c r="F935" s="210"/>
      <c r="G935" s="210"/>
      <c r="H935" s="210"/>
      <c r="I935" s="210"/>
      <c r="J935" s="210"/>
      <c r="K935" s="210"/>
      <c r="L935" s="209"/>
      <c r="M935" s="209"/>
      <c r="N935" s="209"/>
      <c r="O935" s="209"/>
      <c r="P935" s="209"/>
      <c r="Q935" s="209"/>
      <c r="R935" s="209"/>
      <c r="S935" s="209"/>
      <c r="T935" s="209"/>
      <c r="U935" s="209"/>
      <c r="V935" s="209"/>
      <c r="W935" s="209"/>
      <c r="X935" s="209"/>
      <c r="Y935" s="209"/>
      <c r="Z935" s="209"/>
      <c r="AA935" s="209"/>
      <c r="AB935" s="209"/>
      <c r="AC935" s="209"/>
      <c r="AD935" s="209"/>
      <c r="AE935" s="209"/>
    </row>
  </sheetData>
  <mergeCells count="52">
    <mergeCell ref="A10:B10"/>
    <mergeCell ref="J12:K12"/>
    <mergeCell ref="A13:K13"/>
    <mergeCell ref="A14:A16"/>
    <mergeCell ref="B14:B16"/>
    <mergeCell ref="C14:C16"/>
    <mergeCell ref="D14:E15"/>
    <mergeCell ref="F14:G15"/>
    <mergeCell ref="H14:I15"/>
    <mergeCell ref="J14:K15"/>
    <mergeCell ref="A17:A19"/>
    <mergeCell ref="B17:B19"/>
    <mergeCell ref="A20:A22"/>
    <mergeCell ref="B20:B22"/>
    <mergeCell ref="A23:A25"/>
    <mergeCell ref="B23:B25"/>
    <mergeCell ref="B26:B28"/>
    <mergeCell ref="B29:B31"/>
    <mergeCell ref="A32:B34"/>
    <mergeCell ref="A35:A37"/>
    <mergeCell ref="B35:B37"/>
    <mergeCell ref="A26:A28"/>
    <mergeCell ref="A29:A31"/>
    <mergeCell ref="B53:B55"/>
    <mergeCell ref="B56:B58"/>
    <mergeCell ref="B59:B61"/>
    <mergeCell ref="A38:A40"/>
    <mergeCell ref="B38:B40"/>
    <mergeCell ref="A41:A43"/>
    <mergeCell ref="A53:A55"/>
    <mergeCell ref="A56:A58"/>
    <mergeCell ref="B41:B43"/>
    <mergeCell ref="A44:B46"/>
    <mergeCell ref="A47:A49"/>
    <mergeCell ref="B47:B49"/>
    <mergeCell ref="A50:A52"/>
    <mergeCell ref="B50:B52"/>
    <mergeCell ref="A71:B73"/>
    <mergeCell ref="A74:B76"/>
    <mergeCell ref="A70:B70"/>
    <mergeCell ref="A62:B64"/>
    <mergeCell ref="A59:A61"/>
    <mergeCell ref="F4:G5"/>
    <mergeCell ref="H4:I5"/>
    <mergeCell ref="A1:K1"/>
    <mergeCell ref="I2:J2"/>
    <mergeCell ref="A3:K3"/>
    <mergeCell ref="B4:B6"/>
    <mergeCell ref="C4:C6"/>
    <mergeCell ref="D4:E5"/>
    <mergeCell ref="J4:K5"/>
    <mergeCell ref="A4:A6"/>
  </mergeCells>
  <pageMargins left="0.78749999999999998" right="0.78749999999999998" top="1.05277777777778" bottom="1.05277777777778" header="0" footer="0"/>
  <pageSetup orientation="portrait"/>
  <headerFooter>
    <oddHeader>&amp;C&amp;A</oddHeader>
    <oddFooter>&amp;CPage &amp;P</oddFooter>
  </headerFooter>
  <rowBreaks count="1" manualBreakCount="1">
    <brk id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DCB NEW</vt:lpstr>
      <vt:lpstr>Gruha Jyothi</vt:lpstr>
      <vt:lpstr>ULB-RLB</vt:lpstr>
      <vt:lpstr>15</vt:lpstr>
      <vt:lpstr>Dept wise CB</vt:lpstr>
      <vt:lpstr>DCB</vt:lpstr>
      <vt:lpstr>C C DETAILS</vt:lpstr>
      <vt:lpstr>Cumulative June-22</vt:lpstr>
      <vt:lpstr>11</vt:lpstr>
      <vt:lpstr>Non rapdrp TW</vt:lpstr>
      <vt:lpstr>ASD Rapdrp </vt:lpstr>
      <vt:lpstr>Amruth joythi </vt:lpstr>
      <vt:lpstr>Amrutha jyothi new</vt:lpstr>
      <vt:lpstr>DTC Street Light </vt:lpstr>
      <vt:lpstr>Work details</vt:lpstr>
      <vt:lpstr>Self Execution</vt:lpstr>
      <vt:lpstr>CWIP</vt:lpstr>
      <vt:lpstr>GOVT</vt:lpstr>
      <vt:lpstr>Above Rs.500 Dec2022</vt:lpstr>
      <vt:lpstr>Private WS &amp; SL</vt:lpstr>
      <vt:lpstr>WS &amp; SL Survey</vt:lpstr>
      <vt:lpstr>200 to 500 Dec2022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Windows User</cp:lastModifiedBy>
  <cp:lastPrinted>2023-07-05T13:01:48Z</cp:lastPrinted>
  <dcterms:modified xsi:type="dcterms:W3CDTF">2023-07-05T13:01:54Z</dcterms:modified>
</cp:coreProperties>
</file>